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9.xml" ContentType="application/vnd.openxmlformats-officedocument.drawing+xml"/>
  <Override PartName="/xl/slicers/slicer2.xml" ContentType="application/vnd.ms-excel.slicer+xml"/>
  <Override PartName="/xl/timelines/timeline2.xml" ContentType="application/vnd.ms-excel.timelin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D:\RECYCLE BIN EXTRAS\ONLY_DOCS\all_my_software_projects_folder\udemyDataAnalytics_documents\AllExcelForPractise\"/>
    </mc:Choice>
  </mc:AlternateContent>
  <xr:revisionPtr revIDLastSave="0" documentId="13_ncr:1_{19660603-25F1-4D63-BB08-B9917C3B4229}" xr6:coauthVersionLast="47" xr6:coauthVersionMax="47" xr10:uidLastSave="{00000000-0000-0000-0000-000000000000}"/>
  <bookViews>
    <workbookView xWindow="-110" yWindow="-110" windowWidth="19420" windowHeight="10300" tabRatio="710" activeTab="5" xr2:uid="{00000000-000D-0000-FFFF-FFFF00000000}"/>
  </bookViews>
  <sheets>
    <sheet name="Admin" sheetId="6" r:id="rId1"/>
    <sheet name="Dashboard" sheetId="1" r:id="rId2"/>
    <sheet name="Orders" sheetId="2" r:id="rId3"/>
    <sheet name="Schedule" sheetId="3" r:id="rId4"/>
    <sheet name="Equipment" sheetId="4" r:id="rId5"/>
    <sheet name="Technicians" sheetId="5" r:id="rId6"/>
    <sheet name="Customers" sheetId="7" r:id="rId7"/>
    <sheet name="OrdersDB" sheetId="8" r:id="rId8"/>
    <sheet name="OrderEquipDB" sheetId="9" r:id="rId9"/>
    <sheet name="CalPopUp" sheetId="10" state="hidden" r:id="rId10"/>
    <sheet name="Pivot Tables" sheetId="17" r:id="rId11"/>
  </sheets>
  <definedNames>
    <definedName name="_xlnm._FilterDatabase" localSheetId="8" hidden="1">OrderEquipDB!$A$2:$G$17</definedName>
    <definedName name="_xlnm._FilterDatabase" localSheetId="7" hidden="1">OrdersDB!$A$3:$O$500</definedName>
    <definedName name="CalMonths">CalPopUp!$A$8:$A$19</definedName>
    <definedName name="CalYear">CalPopUp!$A$2</definedName>
    <definedName name="_xlnm.Criteria" localSheetId="8">OrderEquipDB!$K$2:$K$3</definedName>
    <definedName name="_xlnm.Criteria" localSheetId="7">OrdersDB!$T$2:$U$4</definedName>
    <definedName name="Cust_ID">OFFSET(Customers!$C$3,1,,COUNTA(Customers!$C$3:$C$9999)-1,1)</definedName>
    <definedName name="Cust_Name">OFFSET(Customers!$D$3,1,,COUNTA(Customers!$D$3:$D$999)-1,1)</definedName>
    <definedName name="Duration">Admin!$P$6:$P$67</definedName>
    <definedName name="EqFolder">Admin!$E$6</definedName>
    <definedName name="Equip_ID">OFFSET(Equipment!$C$3,1,,COUNTA(Equipment!$C$3:$C$999)-1,1)</definedName>
    <definedName name="Equip_Name">OFFSET(Equipment!$D$3,1,,COUNTA(Equipment!$D$3:$D$999)-1,1)</definedName>
    <definedName name="_xlnm.Extract" localSheetId="8">OrderEquipDB!$N$2:$S$2</definedName>
    <definedName name="_xlnm.Extract" localSheetId="7">OrdersDB!$X$2:$Y$2</definedName>
    <definedName name="Frequency">Admin!$M$5:$M$8</definedName>
    <definedName name="IconAttachFolder">Admin!$E$7</definedName>
    <definedName name="IconFolder">Admin!$E$7</definedName>
    <definedName name="MaintTypes">OFFSET(Admin!$I$9,1,,COUNTA(Admin!$I$9:$I$27)-1,1)</definedName>
    <definedName name="MonthStart">Schedule!$B$4</definedName>
    <definedName name="NativeTimeline_Comp._Date2">#N/A</definedName>
    <definedName name="Ord_CustName">OFFSET(OrdersDB!$B$3,1,,COUNTA(OrdersDB!$A$3:$A$1400)-1,1)</definedName>
    <definedName name="Ord_ID">OFFSET(OrdersDB!$A$3,1,,COUNTA(OrdersDB!$A$3:$A$1400)-1,1)</definedName>
    <definedName name="Order_Data">OFFSET(OrdersDB!$A$3,1,,COUNTA(OrdersDB!$A$3:$A$100402)-1,15)</definedName>
    <definedName name="OrdResults_Date">OFFSET(OrdersDB!$AG$2,1,,COUNTA(OrdersDB!$AG$2:$AG$9997)-1,1)</definedName>
    <definedName name="_xlnm.Print_Area" localSheetId="2">Orders!$H$4:$M$23</definedName>
    <definedName name="Priority">OFFSET(Admin!$C$10,1,,COUNTA(Admin!$C$10:$C$14)-1,1)</definedName>
    <definedName name="Skills">OFFSET(Admin!$K$9,1,,COUNTA(Admin!$K$9:$K$27)-1,1)</definedName>
    <definedName name="Slicer_Priority">#N/A</definedName>
    <definedName name="Slicer_Status">#N/A</definedName>
    <definedName name="StartDay">Admin!$D$18</definedName>
    <definedName name="StartDayNumb">Schedule!$B$3</definedName>
    <definedName name="Status">OFFSET(Admin!$F$10,1,,COUNTA(Admin!$F$10:$F$15)-1,1)</definedName>
    <definedName name="TecFolder">Admin!$E$5</definedName>
    <definedName name="Tech_ID">OFFSET(Technicians!$C$3,1,,COUNTA(Technicians!$C$3:$C$10001)-1,1)</definedName>
    <definedName name="Tech_Name">OFFSET(Technicians!$D$3,1,,COUNTA(Technicians!$C$3:$C$10001)-1,1)</definedName>
    <definedName name="Times">Admin!$O$6:$O$67</definedName>
    <definedName name="Weekdays">Admin!$C$19:$C$25</definedName>
    <definedName name="Years">Schedule!$B$18:$B$26</definedName>
  </definedNames>
  <calcPr calcId="191029"/>
  <pivotCaches>
    <pivotCache cacheId="0" r:id="rId12"/>
    <pivotCache cacheId="6"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Lst>
</workbook>
</file>

<file path=xl/calcChain.xml><?xml version="1.0" encoding="utf-8"?>
<calcChain xmlns="http://schemas.openxmlformats.org/spreadsheetml/2006/main">
  <c r="A1" i="10" l="1"/>
  <c r="G17" i="9"/>
  <c r="M18" i="3"/>
  <c r="M17" i="3"/>
  <c r="M16" i="3"/>
  <c r="M15" i="3"/>
  <c r="M14" i="3"/>
  <c r="M13" i="3"/>
  <c r="M11" i="3"/>
  <c r="M10" i="3"/>
  <c r="M9" i="3"/>
  <c r="M8" i="3"/>
  <c r="M7" i="3"/>
  <c r="M6" i="3"/>
  <c r="M5" i="3"/>
  <c r="M4" i="3"/>
  <c r="B6" i="3"/>
  <c r="B4" i="3" s="1"/>
  <c r="G16" i="9"/>
  <c r="Z3" i="9"/>
  <c r="Z4" i="9"/>
  <c r="Z5" i="9"/>
  <c r="Z1" i="9"/>
  <c r="T2" i="8"/>
  <c r="G15" i="9"/>
  <c r="K5" i="17"/>
  <c r="K6" i="17"/>
  <c r="K7" i="17"/>
  <c r="K8" i="17"/>
  <c r="J5" i="17"/>
  <c r="J6" i="17"/>
  <c r="J7" i="17"/>
  <c r="J8" i="17"/>
  <c r="J9" i="17"/>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154" i="8"/>
  <c r="I155" i="8"/>
  <c r="I156" i="8"/>
  <c r="I157" i="8"/>
  <c r="I158" i="8"/>
  <c r="I159" i="8"/>
  <c r="I160" i="8"/>
  <c r="I161" i="8"/>
  <c r="I162" i="8"/>
  <c r="I163" i="8"/>
  <c r="I164" i="8"/>
  <c r="I165" i="8"/>
  <c r="I166" i="8"/>
  <c r="I167" i="8"/>
  <c r="I168" i="8"/>
  <c r="I169" i="8"/>
  <c r="I170" i="8"/>
  <c r="I171" i="8"/>
  <c r="I172" i="8"/>
  <c r="I173" i="8"/>
  <c r="I174" i="8"/>
  <c r="I175" i="8"/>
  <c r="I176" i="8"/>
  <c r="I177" i="8"/>
  <c r="I178" i="8"/>
  <c r="I179" i="8"/>
  <c r="I180" i="8"/>
  <c r="I181" i="8"/>
  <c r="I182" i="8"/>
  <c r="I183" i="8"/>
  <c r="I184" i="8"/>
  <c r="I185" i="8"/>
  <c r="I186" i="8"/>
  <c r="I195" i="8"/>
  <c r="I196" i="8"/>
  <c r="I197" i="8"/>
  <c r="I198" i="8"/>
  <c r="I199" i="8"/>
  <c r="I200" i="8"/>
  <c r="I201" i="8"/>
  <c r="I202" i="8"/>
  <c r="I203" i="8"/>
  <c r="I204" i="8"/>
  <c r="I205" i="8"/>
  <c r="I206" i="8"/>
  <c r="I207" i="8"/>
  <c r="I208" i="8"/>
  <c r="I209" i="8"/>
  <c r="I210" i="8"/>
  <c r="I211" i="8"/>
  <c r="I212" i="8"/>
  <c r="I213" i="8"/>
  <c r="I214" i="8"/>
  <c r="I215" i="8"/>
  <c r="I216" i="8"/>
  <c r="I217" i="8"/>
  <c r="I218" i="8"/>
  <c r="I219" i="8"/>
  <c r="I220" i="8"/>
  <c r="I221" i="8"/>
  <c r="I222" i="8"/>
  <c r="I223" i="8"/>
  <c r="I224" i="8"/>
  <c r="I225" i="8"/>
  <c r="I226" i="8"/>
  <c r="I227" i="8"/>
  <c r="I228" i="8"/>
  <c r="I229" i="8"/>
  <c r="I230" i="8"/>
  <c r="I231" i="8"/>
  <c r="I232" i="8"/>
  <c r="I233" i="8"/>
  <c r="I234" i="8"/>
  <c r="I235" i="8"/>
  <c r="I236" i="8"/>
  <c r="I237" i="8"/>
  <c r="I238" i="8"/>
  <c r="I239" i="8"/>
  <c r="I245" i="8"/>
  <c r="I246" i="8"/>
  <c r="I247" i="8"/>
  <c r="I248" i="8"/>
  <c r="I249" i="8"/>
  <c r="I250" i="8"/>
  <c r="I251" i="8"/>
  <c r="I252" i="8"/>
  <c r="I253" i="8"/>
  <c r="I254" i="8"/>
  <c r="I255" i="8"/>
  <c r="I256" i="8"/>
  <c r="I257" i="8"/>
  <c r="I258" i="8"/>
  <c r="I259" i="8"/>
  <c r="I260" i="8"/>
  <c r="I261" i="8"/>
  <c r="I262" i="8"/>
  <c r="I263" i="8"/>
  <c r="I264" i="8"/>
  <c r="I265" i="8"/>
  <c r="I266" i="8"/>
  <c r="I267" i="8"/>
  <c r="I268" i="8"/>
  <c r="I269" i="8"/>
  <c r="I270" i="8"/>
  <c r="I271" i="8"/>
  <c r="I272" i="8"/>
  <c r="I273" i="8"/>
  <c r="I274" i="8"/>
  <c r="I275" i="8"/>
  <c r="I276" i="8"/>
  <c r="I277" i="8"/>
  <c r="I278" i="8"/>
  <c r="I279" i="8"/>
  <c r="I280" i="8"/>
  <c r="I281" i="8"/>
  <c r="I282" i="8"/>
  <c r="I283" i="8"/>
  <c r="I284" i="8"/>
  <c r="I285" i="8"/>
  <c r="I286" i="8"/>
  <c r="I287" i="8"/>
  <c r="I288" i="8"/>
  <c r="I289" i="8"/>
  <c r="I290" i="8"/>
  <c r="I291" i="8"/>
  <c r="I292" i="8"/>
  <c r="I293" i="8"/>
  <c r="I294" i="8"/>
  <c r="I295" i="8"/>
  <c r="I296" i="8"/>
  <c r="I297" i="8"/>
  <c r="I298" i="8"/>
  <c r="I299" i="8"/>
  <c r="I300" i="8"/>
  <c r="I301" i="8"/>
  <c r="I302" i="8"/>
  <c r="I303" i="8"/>
  <c r="I304" i="8"/>
  <c r="I305" i="8"/>
  <c r="I306" i="8"/>
  <c r="I307" i="8"/>
  <c r="I308" i="8"/>
  <c r="I309" i="8"/>
  <c r="I310" i="8"/>
  <c r="I311" i="8"/>
  <c r="I312" i="8"/>
  <c r="I313" i="8"/>
  <c r="I314" i="8"/>
  <c r="I315" i="8"/>
  <c r="I316" i="8"/>
  <c r="I317" i="8"/>
  <c r="I318" i="8"/>
  <c r="I319" i="8"/>
  <c r="I320" i="8"/>
  <c r="I321" i="8"/>
  <c r="I322" i="8"/>
  <c r="I323" i="8"/>
  <c r="I324" i="8"/>
  <c r="I325" i="8"/>
  <c r="I326" i="8"/>
  <c r="I327" i="8"/>
  <c r="I328" i="8"/>
  <c r="I329" i="8"/>
  <c r="I330" i="8"/>
  <c r="I331" i="8"/>
  <c r="I332" i="8"/>
  <c r="I333" i="8"/>
  <c r="I334" i="8"/>
  <c r="I335" i="8"/>
  <c r="I336" i="8"/>
  <c r="I337" i="8"/>
  <c r="I338" i="8"/>
  <c r="I339" i="8"/>
  <c r="I340" i="8"/>
  <c r="I341" i="8"/>
  <c r="I342" i="8"/>
  <c r="I343" i="8"/>
  <c r="I344" i="8"/>
  <c r="I345" i="8"/>
  <c r="I346" i="8"/>
  <c r="I347" i="8"/>
  <c r="I348" i="8"/>
  <c r="I349" i="8"/>
  <c r="I350" i="8"/>
  <c r="I351" i="8"/>
  <c r="I352" i="8"/>
  <c r="I353" i="8"/>
  <c r="I354" i="8"/>
  <c r="I355" i="8"/>
  <c r="I356" i="8"/>
  <c r="I357" i="8"/>
  <c r="I358" i="8"/>
  <c r="I359" i="8"/>
  <c r="I360" i="8"/>
  <c r="I361" i="8"/>
  <c r="I362" i="8"/>
  <c r="I363" i="8"/>
  <c r="I364" i="8"/>
  <c r="I365" i="8"/>
  <c r="I366" i="8"/>
  <c r="I367" i="8"/>
  <c r="I368" i="8"/>
  <c r="I369" i="8"/>
  <c r="I370" i="8"/>
  <c r="I371" i="8"/>
  <c r="I372" i="8"/>
  <c r="I373" i="8"/>
  <c r="I374" i="8"/>
  <c r="I375" i="8"/>
  <c r="I376" i="8"/>
  <c r="I377" i="8"/>
  <c r="I378" i="8"/>
  <c r="I379" i="8"/>
  <c r="I380" i="8"/>
  <c r="I381" i="8"/>
  <c r="I382" i="8"/>
  <c r="I383" i="8"/>
  <c r="I384" i="8"/>
  <c r="I385" i="8"/>
  <c r="I386" i="8"/>
  <c r="I387" i="8"/>
  <c r="I388" i="8"/>
  <c r="I389" i="8"/>
  <c r="I390" i="8"/>
  <c r="I391" i="8"/>
  <c r="I392" i="8"/>
  <c r="I393" i="8"/>
  <c r="I394" i="8"/>
  <c r="I395" i="8"/>
  <c r="I396" i="8"/>
  <c r="I397" i="8"/>
  <c r="I398" i="8"/>
  <c r="I399" i="8"/>
  <c r="I400" i="8"/>
  <c r="I401" i="8"/>
  <c r="I402" i="8"/>
  <c r="I403" i="8"/>
  <c r="I404" i="8"/>
  <c r="I405" i="8"/>
  <c r="I406" i="8"/>
  <c r="I407" i="8"/>
  <c r="I408" i="8"/>
  <c r="I409" i="8"/>
  <c r="I410" i="8"/>
  <c r="I411" i="8"/>
  <c r="I412" i="8"/>
  <c r="I413" i="8"/>
  <c r="I414" i="8"/>
  <c r="I415" i="8"/>
  <c r="I416" i="8"/>
  <c r="I417" i="8"/>
  <c r="I418" i="8"/>
  <c r="I419" i="8"/>
  <c r="I420" i="8"/>
  <c r="I421" i="8"/>
  <c r="I422" i="8"/>
  <c r="I423" i="8"/>
  <c r="I424" i="8"/>
  <c r="I425" i="8"/>
  <c r="I426" i="8"/>
  <c r="I427" i="8"/>
  <c r="I428" i="8"/>
  <c r="I429" i="8"/>
  <c r="I430" i="8"/>
  <c r="I431" i="8"/>
  <c r="I432" i="8"/>
  <c r="I433" i="8"/>
  <c r="I434" i="8"/>
  <c r="I435" i="8"/>
  <c r="I436" i="8"/>
  <c r="I437" i="8"/>
  <c r="I438" i="8"/>
  <c r="I439" i="8"/>
  <c r="I440" i="8"/>
  <c r="I441" i="8"/>
  <c r="I442" i="8"/>
  <c r="I443" i="8"/>
  <c r="I444" i="8"/>
  <c r="I445" i="8"/>
  <c r="I446" i="8"/>
  <c r="I447" i="8"/>
  <c r="I448" i="8"/>
  <c r="I449" i="8"/>
  <c r="I450" i="8"/>
  <c r="I451" i="8"/>
  <c r="I452" i="8"/>
  <c r="I453" i="8"/>
  <c r="I454" i="8"/>
  <c r="I455" i="8"/>
  <c r="I456" i="8"/>
  <c r="I457" i="8"/>
  <c r="I458" i="8"/>
  <c r="I459" i="8"/>
  <c r="I460" i="8"/>
  <c r="I461" i="8"/>
  <c r="I462" i="8"/>
  <c r="I463" i="8"/>
  <c r="I464" i="8"/>
  <c r="I465" i="8"/>
  <c r="I466" i="8"/>
  <c r="I467" i="8"/>
  <c r="I468" i="8"/>
  <c r="I469" i="8"/>
  <c r="I470" i="8"/>
  <c r="I471" i="8"/>
  <c r="I472" i="8"/>
  <c r="I473" i="8"/>
  <c r="I474" i="8"/>
  <c r="I475" i="8"/>
  <c r="I476" i="8"/>
  <c r="I477" i="8"/>
  <c r="I478" i="8"/>
  <c r="I479" i="8"/>
  <c r="I480" i="8"/>
  <c r="I481" i="8"/>
  <c r="I482" i="8"/>
  <c r="I483" i="8"/>
  <c r="I484" i="8"/>
  <c r="I485" i="8"/>
  <c r="I486" i="8"/>
  <c r="I487" i="8"/>
  <c r="I488" i="8"/>
  <c r="I489" i="8"/>
  <c r="I490" i="8"/>
  <c r="I491" i="8"/>
  <c r="I492" i="8"/>
  <c r="I493" i="8"/>
  <c r="I494" i="8"/>
  <c r="I495" i="8"/>
  <c r="I496" i="8"/>
  <c r="I497" i="8"/>
  <c r="I498" i="8"/>
  <c r="I499" i="8"/>
  <c r="I42" i="8"/>
  <c r="I43" i="8"/>
  <c r="I44" i="8"/>
  <c r="I45" i="8"/>
  <c r="I46" i="8"/>
  <c r="I47" i="8"/>
  <c r="I48" i="8"/>
  <c r="I41" i="8"/>
  <c r="I40" i="8"/>
  <c r="I39" i="8"/>
  <c r="I38" i="8"/>
  <c r="I37" i="8"/>
  <c r="I36" i="8"/>
  <c r="I35" i="8"/>
  <c r="I34" i="8"/>
  <c r="I33" i="8"/>
  <c r="I32" i="8"/>
  <c r="I31" i="8"/>
  <c r="I30" i="8"/>
  <c r="I29" i="8"/>
  <c r="I28" i="8"/>
  <c r="I27" i="8"/>
  <c r="I26" i="8"/>
  <c r="I25" i="8"/>
  <c r="I24" i="8"/>
  <c r="I23" i="8"/>
  <c r="I22" i="8"/>
  <c r="I21" i="8"/>
  <c r="I20" i="8"/>
  <c r="I7" i="8"/>
  <c r="I5" i="8"/>
  <c r="M12" i="3" s="1"/>
  <c r="G14" i="9" l="1"/>
  <c r="G13" i="9"/>
  <c r="G12" i="9"/>
  <c r="G11" i="9"/>
  <c r="B3" i="3" l="1"/>
  <c r="AA3" i="8" l="1"/>
  <c r="AB3" i="8"/>
  <c r="E4" i="3"/>
  <c r="F4" i="3" s="1"/>
  <c r="G4" i="3" s="1"/>
  <c r="H4" i="3" s="1"/>
  <c r="I4" i="3" s="1"/>
  <c r="J4" i="3" s="1"/>
  <c r="K4" i="3" s="1"/>
  <c r="B8" i="3"/>
  <c r="G10" i="9" l="1"/>
  <c r="G9" i="9"/>
  <c r="G8" i="9"/>
  <c r="B9" i="2"/>
  <c r="AA3" i="9" l="1"/>
  <c r="AA4" i="9"/>
  <c r="G7" i="9"/>
  <c r="V3" i="9"/>
  <c r="T3" i="8"/>
  <c r="T4" i="8"/>
  <c r="U3" i="8"/>
  <c r="G6" i="9"/>
  <c r="G5" i="9"/>
  <c r="G4" i="9"/>
  <c r="G3" i="9"/>
  <c r="K3" i="9"/>
  <c r="A4" i="10" l="1"/>
  <c r="A5" i="10" s="1"/>
  <c r="G6" i="10"/>
  <c r="E6" i="10"/>
  <c r="D6" i="10"/>
  <c r="F6" i="10"/>
  <c r="C6" i="10"/>
  <c r="H6" i="10"/>
  <c r="B1" i="10" l="1"/>
  <c r="C1" i="10" l="1"/>
  <c r="D1" i="10" l="1"/>
  <c r="E1" i="10" l="1"/>
  <c r="F1" i="10" l="1"/>
  <c r="G1" i="10" l="1"/>
  <c r="H1" i="10" l="1"/>
  <c r="B2" i="10" l="1"/>
  <c r="C2" i="10" l="1"/>
  <c r="D2" i="10" l="1"/>
  <c r="E2" i="10" l="1"/>
  <c r="F2" i="10" l="1"/>
  <c r="G2" i="10" l="1"/>
  <c r="H2" i="10" l="1"/>
  <c r="B3" i="10" l="1"/>
  <c r="C3" i="10" l="1"/>
  <c r="D3" i="10" l="1"/>
  <c r="E3" i="10" l="1"/>
  <c r="F3" i="10" l="1"/>
  <c r="G3" i="10" l="1"/>
  <c r="H3" i="10" l="1"/>
  <c r="B4" i="10" l="1"/>
  <c r="C4" i="10" l="1"/>
  <c r="D4" i="10" l="1"/>
  <c r="E4" i="10" l="1"/>
  <c r="F4" i="10" l="1"/>
  <c r="G4" i="10" l="1"/>
  <c r="H4" i="10" l="1"/>
  <c r="B5" i="10" l="1"/>
  <c r="C5" i="10" l="1"/>
  <c r="D5" i="10" l="1"/>
  <c r="E5" i="10" l="1"/>
  <c r="F5" i="10" l="1"/>
  <c r="G5" i="10" l="1"/>
  <c r="H5" i="10" l="1"/>
  <c r="B6" i="10" l="1"/>
  <c r="A20" i="10"/>
  <c r="A6" i="10" l="1"/>
  <c r="B8" i="2"/>
  <c r="B5" i="2"/>
  <c r="B4" i="2"/>
  <c r="M4" i="2"/>
  <c r="O7" i="6"/>
  <c r="O8" i="6" s="1"/>
  <c r="O9" i="6" s="1"/>
  <c r="O10" i="6" s="1"/>
  <c r="O11" i="6" s="1"/>
  <c r="O12" i="6" s="1"/>
  <c r="O13" i="6" s="1"/>
  <c r="O14" i="6" s="1"/>
  <c r="O15" i="6" s="1"/>
  <c r="O16" i="6" s="1"/>
  <c r="O17" i="6" s="1"/>
  <c r="O18" i="6" s="1"/>
  <c r="O19" i="6" s="1"/>
  <c r="O20" i="6" s="1"/>
  <c r="O21" i="6" s="1"/>
  <c r="O22" i="6" s="1"/>
  <c r="O23" i="6" s="1"/>
  <c r="O24" i="6" s="1"/>
  <c r="O25" i="6" s="1"/>
  <c r="O26" i="6" s="1"/>
  <c r="O27" i="6" s="1"/>
  <c r="O28" i="6" s="1"/>
  <c r="O29" i="6" s="1"/>
  <c r="O30" i="6" s="1"/>
  <c r="O31" i="6" s="1"/>
  <c r="O32" i="6" s="1"/>
  <c r="O33" i="6" s="1"/>
  <c r="O34" i="6" s="1"/>
  <c r="O35" i="6" s="1"/>
  <c r="O36" i="6" s="1"/>
  <c r="O37" i="6" s="1"/>
  <c r="O38" i="6" s="1"/>
  <c r="O39" i="6" s="1"/>
  <c r="O40" i="6" s="1"/>
  <c r="O41" i="6" s="1"/>
  <c r="O42" i="6" s="1"/>
  <c r="O43" i="6" s="1"/>
  <c r="O44" i="6" s="1"/>
  <c r="O45" i="6" s="1"/>
  <c r="O46" i="6" s="1"/>
  <c r="O47" i="6" s="1"/>
  <c r="O48" i="6" s="1"/>
  <c r="O49" i="6" s="1"/>
  <c r="O50" i="6" s="1"/>
  <c r="O51" i="6" s="1"/>
  <c r="O52" i="6" s="1"/>
  <c r="O53" i="6" s="1"/>
  <c r="O54" i="6" s="1"/>
  <c r="O55" i="6" s="1"/>
  <c r="O56" i="6" s="1"/>
  <c r="O57" i="6" s="1"/>
  <c r="O58" i="6" s="1"/>
  <c r="O59" i="6" s="1"/>
  <c r="O60" i="6" s="1"/>
  <c r="O61" i="6" s="1"/>
  <c r="O62" i="6" s="1"/>
  <c r="O63" i="6" s="1"/>
  <c r="O64" i="6" s="1"/>
  <c r="O65" i="6" s="1"/>
  <c r="O66" i="6" s="1"/>
  <c r="O67" i="6" s="1"/>
  <c r="L24" i="3" l="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E10" i="3"/>
  <c r="F10" i="3" s="1"/>
  <c r="G10" i="3" s="1"/>
  <c r="H10" i="3" s="1"/>
  <c r="E3" i="3"/>
  <c r="F3" i="3" s="1"/>
  <c r="G3" i="3" s="1"/>
  <c r="H3" i="3" s="1"/>
  <c r="I3" i="3" s="1"/>
  <c r="J3" i="3" s="1"/>
  <c r="K3" i="3" s="1"/>
  <c r="I10" i="3" l="1"/>
  <c r="J10" i="3" s="1"/>
  <c r="K10" i="3" s="1"/>
  <c r="E16" i="3" s="1"/>
  <c r="F16" i="3" s="1"/>
  <c r="G16" i="3" s="1"/>
  <c r="H16" i="3" s="1"/>
  <c r="I16" i="3" s="1"/>
  <c r="J16" i="3" s="1"/>
  <c r="K16" i="3" s="1"/>
  <c r="E22" i="3" s="1"/>
  <c r="F22" i="3" s="1"/>
  <c r="G22" i="3" s="1"/>
  <c r="H22" i="3" s="1"/>
  <c r="I22" i="3" s="1"/>
  <c r="J22" i="3" s="1"/>
  <c r="K22" i="3" s="1"/>
  <c r="E28" i="3" s="1"/>
  <c r="F28" i="3" s="1"/>
  <c r="G28" i="3" s="1"/>
  <c r="H28" i="3" s="1"/>
  <c r="I28" i="3" s="1"/>
  <c r="J28" i="3" s="1"/>
  <c r="K28" i="3" s="1"/>
  <c r="E34" i="3" s="1"/>
  <c r="F34" i="3" s="1"/>
  <c r="G34" i="3" s="1"/>
  <c r="H34" i="3" s="1"/>
  <c r="I34" i="3" s="1"/>
  <c r="J34" i="3" s="1"/>
  <c r="K34" i="3" s="1"/>
</calcChain>
</file>

<file path=xl/sharedStrings.xml><?xml version="1.0" encoding="utf-8"?>
<sst xmlns="http://schemas.openxmlformats.org/spreadsheetml/2006/main" count="6142" uniqueCount="463">
  <si>
    <t>Time</t>
  </si>
  <si>
    <t xml:space="preserve"> </t>
  </si>
  <si>
    <t>ADMIN &amp; SETTINGS</t>
  </si>
  <si>
    <t>Technician Pictures Folder</t>
  </si>
  <si>
    <t>Equipment Pictures Folder</t>
  </si>
  <si>
    <t>Status</t>
  </si>
  <si>
    <t>Serivce</t>
  </si>
  <si>
    <t>Repair</t>
  </si>
  <si>
    <t>Replacement</t>
  </si>
  <si>
    <t>New Install</t>
  </si>
  <si>
    <t>Inspection</t>
  </si>
  <si>
    <t>Address</t>
  </si>
  <si>
    <t>City</t>
  </si>
  <si>
    <t>State</t>
  </si>
  <si>
    <t>ZIP</t>
  </si>
  <si>
    <t>Phone</t>
  </si>
  <si>
    <t>Email</t>
  </si>
  <si>
    <t>Betty White</t>
  </si>
  <si>
    <t>Ap #556-4411 Rutrum Street</t>
  </si>
  <si>
    <t>Mobile</t>
  </si>
  <si>
    <t>Alabama</t>
  </si>
  <si>
    <t>Betty White@gmail.com</t>
  </si>
  <si>
    <t>Dolores Richman</t>
  </si>
  <si>
    <t>438-5218 Suspendisse Rd.</t>
  </si>
  <si>
    <t>Racine</t>
  </si>
  <si>
    <t>Wisconsin</t>
  </si>
  <si>
    <t>Dolores Richman@gmail.com</t>
  </si>
  <si>
    <t>Jackie Tubman</t>
  </si>
  <si>
    <t>1016 Convallis Rd.</t>
  </si>
  <si>
    <t>Shreveport</t>
  </si>
  <si>
    <t>Louisiana</t>
  </si>
  <si>
    <t>Jackie Tubman@gmail.com</t>
  </si>
  <si>
    <t>John James</t>
  </si>
  <si>
    <t>6437 Mi Avenue</t>
  </si>
  <si>
    <t>Sioux City</t>
  </si>
  <si>
    <t>IA</t>
  </si>
  <si>
    <t>John James@gmail.com</t>
  </si>
  <si>
    <t>Lisia Perkins</t>
  </si>
  <si>
    <t>Ap #785-6421 Nulla Rd.</t>
  </si>
  <si>
    <t>Grand Island</t>
  </si>
  <si>
    <t>Nebraska</t>
  </si>
  <si>
    <t>Lisia Perkins@gmail.com</t>
  </si>
  <si>
    <t>Mary Badger</t>
  </si>
  <si>
    <t>Ap #989-7612 A Avenue</t>
  </si>
  <si>
    <t>Boise</t>
  </si>
  <si>
    <t>ID</t>
  </si>
  <si>
    <t>Mary Badger@gmail.com</t>
  </si>
  <si>
    <t>Nancy Smith</t>
  </si>
  <si>
    <t>3365 Fermentum St.</t>
  </si>
  <si>
    <t>Boston</t>
  </si>
  <si>
    <t>Massachusetts</t>
  </si>
  <si>
    <t>Nancy Smith@gmail.com</t>
  </si>
  <si>
    <t>Sandy Beach</t>
  </si>
  <si>
    <t>Ap #957-6656 Sed Rd.</t>
  </si>
  <si>
    <t>Kenosha</t>
  </si>
  <si>
    <t>WI</t>
  </si>
  <si>
    <t>Sandy Beach@gmail.com</t>
  </si>
  <si>
    <t>Frequencies</t>
  </si>
  <si>
    <t>Skills List</t>
  </si>
  <si>
    <t>AC Replacement</t>
  </si>
  <si>
    <t xml:space="preserve">Prev. Maintenance </t>
  </si>
  <si>
    <t>Duration</t>
  </si>
  <si>
    <t>TIME &amp; DURATION</t>
  </si>
  <si>
    <t>Qty In Stock</t>
  </si>
  <si>
    <t>Picture</t>
  </si>
  <si>
    <t>EQUIPMENT &amp; PARTS</t>
  </si>
  <si>
    <t>Selected Year</t>
  </si>
  <si>
    <t>Freq. Qty</t>
  </si>
  <si>
    <t>Maint. Freq. Qty</t>
  </si>
  <si>
    <t>Bryant Air Conditoner</t>
  </si>
  <si>
    <t>Two Stage Bryant Air Conditioner</t>
  </si>
  <si>
    <t>AirCon_Bryant.png</t>
  </si>
  <si>
    <t>Zip</t>
  </si>
  <si>
    <t>Notes</t>
  </si>
  <si>
    <t>Fred Fredders</t>
  </si>
  <si>
    <t>Fred Fredders@gmail.com</t>
  </si>
  <si>
    <t>P.O. Box 148, 1324 Iaculis Av.</t>
  </si>
  <si>
    <t>MI</t>
  </si>
  <si>
    <t>Fred.jpg</t>
  </si>
  <si>
    <t>Dave Davidson</t>
  </si>
  <si>
    <t>Dave Davidson@gmail.com</t>
  </si>
  <si>
    <t>P.O. Box 257, 6235 Pharetra, Rd.</t>
  </si>
  <si>
    <t>Wyoming</t>
  </si>
  <si>
    <t>WY</t>
  </si>
  <si>
    <t>Dave.jpg</t>
  </si>
  <si>
    <t>Peter Parker</t>
  </si>
  <si>
    <t>Peter Parker@gmail.com</t>
  </si>
  <si>
    <t>2646 Eu Rd.</t>
  </si>
  <si>
    <t>Indianapolis</t>
  </si>
  <si>
    <t>IN</t>
  </si>
  <si>
    <t>Peter.jpg</t>
  </si>
  <si>
    <t>Mary Smith</t>
  </si>
  <si>
    <t>Mary Smith@gmail.com</t>
  </si>
  <si>
    <t>106-1114 Interdum. Road</t>
  </si>
  <si>
    <t>South Bend</t>
  </si>
  <si>
    <t>Mary.jpg</t>
  </si>
  <si>
    <t>Mark Mason</t>
  </si>
  <si>
    <t>Mark Mason@gmail.com</t>
  </si>
  <si>
    <t>662-4582 Porttitor Rd.</t>
  </si>
  <si>
    <t>Oklahoma City</t>
  </si>
  <si>
    <t>Oklahoma</t>
  </si>
  <si>
    <t>Mark.jpg</t>
  </si>
  <si>
    <t>Jack Johnson</t>
  </si>
  <si>
    <t>Jack Johnson@gmail.com</t>
  </si>
  <si>
    <t>Ap #577-7501 Purus, Street</t>
  </si>
  <si>
    <t>San Francisco</t>
  </si>
  <si>
    <t>CA</t>
  </si>
  <si>
    <t>Jack.jpg</t>
  </si>
  <si>
    <t>Lisa Mathews</t>
  </si>
  <si>
    <t>Lisa Mathews@gmail.com</t>
  </si>
  <si>
    <t>P.O. Box 421, 5390 Ultrices Rd.</t>
  </si>
  <si>
    <t>Pittsburgh</t>
  </si>
  <si>
    <t>PA</t>
  </si>
  <si>
    <t>Lisa.jpg</t>
  </si>
  <si>
    <t>Greg Perkins</t>
  </si>
  <si>
    <t>Greg Perkins@gmail.com</t>
  </si>
  <si>
    <t>560-6072 Luctus, St.</t>
  </si>
  <si>
    <t>Frederick</t>
  </si>
  <si>
    <t>Maryland</t>
  </si>
  <si>
    <t>Greg.jpg</t>
  </si>
  <si>
    <t>Anita Withers</t>
  </si>
  <si>
    <t>Anita Withers@gmail.com</t>
  </si>
  <si>
    <t>P.O. Box 945, 3675 Ullamcorper Street</t>
  </si>
  <si>
    <t>Anita.jpg</t>
  </si>
  <si>
    <t>Kay Hopkins</t>
  </si>
  <si>
    <t>Kay Hopkins@gmail.com</t>
  </si>
  <si>
    <t>593-4880 Vitae St.</t>
  </si>
  <si>
    <t>College</t>
  </si>
  <si>
    <t>Alaska</t>
  </si>
  <si>
    <t>Kay.jpg</t>
  </si>
  <si>
    <t>Larry Daniels</t>
  </si>
  <si>
    <t>Larry Daniels@gmail.com</t>
  </si>
  <si>
    <t>Larry.jpg</t>
  </si>
  <si>
    <t>Tim Simmons</t>
  </si>
  <si>
    <t>Tim Simmons@gmail.com</t>
  </si>
  <si>
    <t>Jimmy James</t>
  </si>
  <si>
    <t>Jimmy James@gmail.com</t>
  </si>
  <si>
    <t>Tina James</t>
  </si>
  <si>
    <t>Tina James@gmail.com</t>
  </si>
  <si>
    <t>Graham Perkins</t>
  </si>
  <si>
    <t>Graham Perkins@gmail.com</t>
  </si>
  <si>
    <t>Craig Nelson</t>
  </si>
  <si>
    <t>Craig Nelson@gmail.com</t>
  </si>
  <si>
    <t>Leslie Fairbanks</t>
  </si>
  <si>
    <t>Leslie Fairbanks@gmail.com</t>
  </si>
  <si>
    <t>Tammy Snyder</t>
  </si>
  <si>
    <t>Tammy Snyder@gmail.com</t>
  </si>
  <si>
    <t>Hank Evans</t>
  </si>
  <si>
    <t>Hank Evans@gmail.com</t>
  </si>
  <si>
    <t>Ap #937-7448 Duis Street</t>
  </si>
  <si>
    <t>Bear</t>
  </si>
  <si>
    <t>DE</t>
  </si>
  <si>
    <t>Debbie Davis</t>
  </si>
  <si>
    <t>Debbie Davis@gmail.com</t>
  </si>
  <si>
    <t>4697 Nibh. Street</t>
  </si>
  <si>
    <t>Biloxi</t>
  </si>
  <si>
    <t>Mississippi</t>
  </si>
  <si>
    <t>3366 Fermentum St.</t>
  </si>
  <si>
    <t>4698 Nibh. Street</t>
  </si>
  <si>
    <t>3367 Fermentum St.</t>
  </si>
  <si>
    <t>4699 Nibh. Street</t>
  </si>
  <si>
    <t>3368 Fermentum St.</t>
  </si>
  <si>
    <t>4700 Nibh. Street</t>
  </si>
  <si>
    <t>3369 Fermentum St.</t>
  </si>
  <si>
    <t>TECHNCIANS</t>
  </si>
  <si>
    <t>Tech. ID</t>
  </si>
  <si>
    <t>Techncian Name</t>
  </si>
  <si>
    <t>Skill 1</t>
  </si>
  <si>
    <t>Skill 2</t>
  </si>
  <si>
    <t>Skill 3</t>
  </si>
  <si>
    <t>Skill 4</t>
  </si>
  <si>
    <t>Skill 5</t>
  </si>
  <si>
    <t>Priority</t>
  </si>
  <si>
    <t>Equipment</t>
  </si>
  <si>
    <t>Location</t>
  </si>
  <si>
    <t>Assigned Tech.</t>
  </si>
  <si>
    <t>Freq. Type</t>
  </si>
  <si>
    <t>Maint. Freq. Type</t>
  </si>
  <si>
    <t>CUSTOMERS</t>
  </si>
  <si>
    <t>Cust. ID</t>
  </si>
  <si>
    <t>refrigerator-black.png</t>
  </si>
  <si>
    <t>refrigerator-gray.png</t>
  </si>
  <si>
    <t>microwave oven-black.png</t>
  </si>
  <si>
    <t>microwave oven-silver.png</t>
  </si>
  <si>
    <t>aircon-splittype.png</t>
  </si>
  <si>
    <t>aircon-windowtype.png</t>
  </si>
  <si>
    <t>electricfan-industrial.png</t>
  </si>
  <si>
    <t>electricfan-table fan.png</t>
  </si>
  <si>
    <t>vacuum cleaner-industrial.png</t>
  </si>
  <si>
    <t>vacuum cleaner-yellow.png</t>
  </si>
  <si>
    <t>coffee maker-thermal.png</t>
  </si>
  <si>
    <t>coffee maker-automatic.png</t>
  </si>
  <si>
    <t>laptop-red.png</t>
  </si>
  <si>
    <t>laptop-silver.png</t>
  </si>
  <si>
    <t>smart tv.png</t>
  </si>
  <si>
    <t>curved tv.png</t>
  </si>
  <si>
    <t>airfryer-black.png</t>
  </si>
  <si>
    <t>airfyer-red.png</t>
  </si>
  <si>
    <t>gas stove-four burners.png</t>
  </si>
  <si>
    <t>gas stove-black.png</t>
  </si>
  <si>
    <t>electric kettle-mintgreen.png</t>
  </si>
  <si>
    <t>electric kettle-silver.png</t>
  </si>
  <si>
    <t>oven toaster-black.png</t>
  </si>
  <si>
    <t>oven toaster-red.png</t>
  </si>
  <si>
    <t>washing machine-black.png</t>
  </si>
  <si>
    <t>washing machine-silver.png</t>
  </si>
  <si>
    <t>dryer-black.png</t>
  </si>
  <si>
    <t>dryer-white.png</t>
  </si>
  <si>
    <t>speakers-black.png</t>
  </si>
  <si>
    <t>speakers-brown.png</t>
  </si>
  <si>
    <t>amplifier-black.png</t>
  </si>
  <si>
    <t>amplifier-silver.png</t>
  </si>
  <si>
    <t>iron-white.png</t>
  </si>
  <si>
    <t>iron-purple.png</t>
  </si>
  <si>
    <t>dishwasher-black.png</t>
  </si>
  <si>
    <t>dishwasher-white.png</t>
  </si>
  <si>
    <t>printer-black.png</t>
  </si>
  <si>
    <t>printer- mono laser.png</t>
  </si>
  <si>
    <t>hair blower-black.png</t>
  </si>
  <si>
    <t>hair blower-white.png</t>
  </si>
  <si>
    <t>Refrigerator-Black</t>
  </si>
  <si>
    <t>Refrigerator-Gray</t>
  </si>
  <si>
    <t>Microwave Oven-Black</t>
  </si>
  <si>
    <t>Microwave Oven-Silver</t>
  </si>
  <si>
    <t>Aircon-Splittype</t>
  </si>
  <si>
    <t>Aircon-Windowtype</t>
  </si>
  <si>
    <t>Electricfan-Industrial</t>
  </si>
  <si>
    <t>Electricfan-Table Fan</t>
  </si>
  <si>
    <t>Vacuum Cleaner-Industrial</t>
  </si>
  <si>
    <t>Vacuum Cleaner-Yellow</t>
  </si>
  <si>
    <t>Coffee Maker-Thermal</t>
  </si>
  <si>
    <t>Coffee Maker-Automatic</t>
  </si>
  <si>
    <t>Laptop-Red</t>
  </si>
  <si>
    <t>Laptop-Silver</t>
  </si>
  <si>
    <t>Smart Tv</t>
  </si>
  <si>
    <t>Curved Tv</t>
  </si>
  <si>
    <t>Airfryer-Black</t>
  </si>
  <si>
    <t>Airfyer-Red</t>
  </si>
  <si>
    <t>Gas Stove-Four Burners</t>
  </si>
  <si>
    <t>Gas Stove-Black</t>
  </si>
  <si>
    <t>Electric Kettle-Mintgreen</t>
  </si>
  <si>
    <t>Electric Kettle-Silver</t>
  </si>
  <si>
    <t>Oven Toaster-Black</t>
  </si>
  <si>
    <t>Oven Toaster-Red</t>
  </si>
  <si>
    <t>Washing Machine-Black</t>
  </si>
  <si>
    <t>Washing Machine-Silver</t>
  </si>
  <si>
    <t>Dryer-Black</t>
  </si>
  <si>
    <t>Dryer-White</t>
  </si>
  <si>
    <t>Speakers-Black</t>
  </si>
  <si>
    <t>Speakers-Brown</t>
  </si>
  <si>
    <t>Amplifier-Black</t>
  </si>
  <si>
    <t>Amplifier-Silver</t>
  </si>
  <si>
    <t>Iron-White</t>
  </si>
  <si>
    <t>Iron-Purple</t>
  </si>
  <si>
    <t>Dishwasher-Black</t>
  </si>
  <si>
    <t>Dishwasher-White</t>
  </si>
  <si>
    <t>Printer-Black</t>
  </si>
  <si>
    <t>Printer- Mono Laser</t>
  </si>
  <si>
    <t>Hair Blower-Black</t>
  </si>
  <si>
    <t>Hair Blower-White</t>
  </si>
  <si>
    <t>Quad Door Refrigerator Freezer.</t>
  </si>
  <si>
    <t>Smart Inverter Frost Free Refrigerator</t>
  </si>
  <si>
    <t xml:space="preserve"> 20 Litre Solo Microwave Oven</t>
  </si>
  <si>
    <t>Convection Grill Microwave Silver</t>
  </si>
  <si>
    <t>Split Type Aircondition</t>
  </si>
  <si>
    <t>Inverter Grade Window Aircon</t>
  </si>
  <si>
    <t>Industrial Electrical Floor Fan</t>
  </si>
  <si>
    <t>Table ElectricFan</t>
  </si>
  <si>
    <t>Industrial Vacuum Cleaner</t>
  </si>
  <si>
    <t>Multi-Purpose Vacuum Cleaner</t>
  </si>
  <si>
    <t>Thermal Coffee Maker</t>
  </si>
  <si>
    <t>Automatic Fancy Coffee Maker</t>
  </si>
  <si>
    <t>Gaming Laptop Red</t>
  </si>
  <si>
    <t>NanoEdge Laptop Silver</t>
  </si>
  <si>
    <t>Smart LED Tv</t>
  </si>
  <si>
    <t>Smart CURVED Tv</t>
  </si>
  <si>
    <t>Space Saving Airfryer Black</t>
  </si>
  <si>
    <t>4in1 Airfryer</t>
  </si>
  <si>
    <t>Four Burners Gas Stove</t>
  </si>
  <si>
    <t>Tempered Glass Top Double Burner</t>
  </si>
  <si>
    <t>Anti-drip Spout Electric Kettle</t>
  </si>
  <si>
    <t xml:space="preserve">1.8 Liter Electric Kettle </t>
  </si>
  <si>
    <t>Double Glass Door Oven Toaster</t>
  </si>
  <si>
    <t>Oven Toaster with Auto Shut Off</t>
  </si>
  <si>
    <t>Front Load Washing Machine</t>
  </si>
  <si>
    <t>Giant Commercial Washing Machine</t>
  </si>
  <si>
    <t>Curved Door Glass Dryer</t>
  </si>
  <si>
    <t>Family Home Dryer</t>
  </si>
  <si>
    <t>Bluetooth Speaker Black</t>
  </si>
  <si>
    <t>Brown Speaker</t>
  </si>
  <si>
    <t>Stage Amplifier</t>
  </si>
  <si>
    <t>Home Cinema Amplifier</t>
  </si>
  <si>
    <t>Dawlence Dry irons</t>
  </si>
  <si>
    <t>AeroDynamic Purple Iron</t>
  </si>
  <si>
    <t>Thermo Dry Black Dishwasher</t>
  </si>
  <si>
    <t>Freestanding White Dishwasher</t>
  </si>
  <si>
    <t>Compact and Sleek Black Printer</t>
  </si>
  <si>
    <t>Monochrome Laser Beam Printer</t>
  </si>
  <si>
    <t>Black Hair Blower</t>
  </si>
  <si>
    <t>Power Turbo Blower</t>
  </si>
  <si>
    <t>ORDERS DATABASE</t>
  </si>
  <si>
    <t>Picture File</t>
  </si>
  <si>
    <t>Search By</t>
  </si>
  <si>
    <t>Ord. ID</t>
  </si>
  <si>
    <t>Customer</t>
  </si>
  <si>
    <t>Customer Name</t>
  </si>
  <si>
    <t>Select Customer</t>
  </si>
  <si>
    <t>WORK ORDERS</t>
  </si>
  <si>
    <t>Scheduled On</t>
  </si>
  <si>
    <t>Next Date</t>
  </si>
  <si>
    <t>Frequency</t>
  </si>
  <si>
    <t>Req. Skill 1</t>
  </si>
  <si>
    <t>Req. Skill 2</t>
  </si>
  <si>
    <t>Pending</t>
  </si>
  <si>
    <t>Urgent</t>
  </si>
  <si>
    <t>EQUIPMENT</t>
  </si>
  <si>
    <t>Maintenance Type</t>
  </si>
  <si>
    <t>Notes:</t>
  </si>
  <si>
    <t>Color</t>
  </si>
  <si>
    <t>Icon</t>
  </si>
  <si>
    <t>SEARCH ORDERS</t>
  </si>
  <si>
    <t>Enter Search</t>
  </si>
  <si>
    <t>Scheduled</t>
  </si>
  <si>
    <t>In Process</t>
  </si>
  <si>
    <t>Completed</t>
  </si>
  <si>
    <t>Order ID</t>
  </si>
  <si>
    <t>Ord. Row</t>
  </si>
  <si>
    <t>Next Ord. ID</t>
  </si>
  <si>
    <t>Sel. Ord Row</t>
  </si>
  <si>
    <t>Sel. Equip row</t>
  </si>
  <si>
    <t>Equipment Name</t>
  </si>
  <si>
    <t>Description</t>
  </si>
  <si>
    <t>Equip. ID</t>
  </si>
  <si>
    <t>Ord. Load</t>
  </si>
  <si>
    <t>APPLICATION FOLDERS</t>
  </si>
  <si>
    <t>ORDER PRIORITIES</t>
  </si>
  <si>
    <t>High</t>
  </si>
  <si>
    <t>Regular</t>
  </si>
  <si>
    <t>Low</t>
  </si>
  <si>
    <t>Maintenance Types</t>
  </si>
  <si>
    <t>Cust. Row</t>
  </si>
  <si>
    <t>SCHEDULING</t>
  </si>
  <si>
    <t>B2</t>
  </si>
  <si>
    <t>Sched. Date</t>
  </si>
  <si>
    <t>Technician</t>
  </si>
  <si>
    <t>I5</t>
  </si>
  <si>
    <t>I10</t>
  </si>
  <si>
    <t>K10</t>
  </si>
  <si>
    <t>M10</t>
  </si>
  <si>
    <t>I11</t>
  </si>
  <si>
    <t>K11</t>
  </si>
  <si>
    <t>M11</t>
  </si>
  <si>
    <t>M12</t>
  </si>
  <si>
    <t>K12</t>
  </si>
  <si>
    <t>I13</t>
  </si>
  <si>
    <t>K13</t>
  </si>
  <si>
    <t>M13</t>
  </si>
  <si>
    <t>I14</t>
  </si>
  <si>
    <t>January</t>
  </si>
  <si>
    <t>February</t>
  </si>
  <si>
    <t>March</t>
  </si>
  <si>
    <t>April</t>
  </si>
  <si>
    <t>May</t>
  </si>
  <si>
    <t>June</t>
  </si>
  <si>
    <t>July</t>
  </si>
  <si>
    <t>August</t>
  </si>
  <si>
    <t>September</t>
  </si>
  <si>
    <t>October</t>
  </si>
  <si>
    <t>November</t>
  </si>
  <si>
    <t>December</t>
  </si>
  <si>
    <t>Day(s)</t>
  </si>
  <si>
    <t>Week(s)</t>
  </si>
  <si>
    <t>D:\Dropbox\Excel4Freelancers\FreeTrainingVideos\Work Maintenance Manager\Technicians</t>
  </si>
  <si>
    <t>D:\Dropbox\Excel4Freelancers\FreeTrainingVideos\Work Maintenance Manager\Equipment Pics</t>
  </si>
  <si>
    <t>Every 3 Month(s)</t>
  </si>
  <si>
    <t>Equip Picture</t>
  </si>
  <si>
    <t>Year(s)</t>
  </si>
  <si>
    <t>Month(s)</t>
  </si>
  <si>
    <t>Every 1 Year(s)</t>
  </si>
  <si>
    <t>Every 6 Month(s)</t>
  </si>
  <si>
    <t>Back House</t>
  </si>
  <si>
    <t>Kitchen</t>
  </si>
  <si>
    <t>Every 60 Day(s)</t>
  </si>
  <si>
    <t>Small Bedrom</t>
  </si>
  <si>
    <t>Please make sure to keep area clean</t>
  </si>
  <si>
    <t>ORDER EQUIPMENT DATABASE</t>
  </si>
  <si>
    <t>Row</t>
  </si>
  <si>
    <t>CRITERIA</t>
  </si>
  <si>
    <t>RESULTS</t>
  </si>
  <si>
    <t>Comp. Date</t>
  </si>
  <si>
    <t>Completion Date</t>
  </si>
  <si>
    <t>Show Comp.</t>
  </si>
  <si>
    <t>=</t>
  </si>
  <si>
    <t>123456 Main St</t>
  </si>
  <si>
    <t>Los Angeles</t>
  </si>
  <si>
    <t>Fred@gmail.com</t>
  </si>
  <si>
    <t>Next Cust ID</t>
  </si>
  <si>
    <t>Every 2 Year(s)</t>
  </si>
  <si>
    <t>Weekday Start</t>
  </si>
  <si>
    <t>Sunday</t>
  </si>
  <si>
    <t>Monday</t>
  </si>
  <si>
    <t>ü</t>
  </si>
  <si>
    <t>Tuesday</t>
  </si>
  <si>
    <t>Wednesday</t>
  </si>
  <si>
    <t>Thursday</t>
  </si>
  <si>
    <t>Friday</t>
  </si>
  <si>
    <t>Saturday</t>
  </si>
  <si>
    <t>Start Day Numb</t>
  </si>
  <si>
    <t>Month Start</t>
  </si>
  <si>
    <t>Sel. Month #</t>
  </si>
  <si>
    <t xml:space="preserve">Sel. Year </t>
  </si>
  <si>
    <t>Month-Sel. Day</t>
  </si>
  <si>
    <t>Month Header</t>
  </si>
  <si>
    <t>Set Less. Date</t>
  </si>
  <si>
    <t>Sel. Less. Width</t>
  </si>
  <si>
    <t>Years</t>
  </si>
  <si>
    <t>Selected Year Opt.</t>
  </si>
  <si>
    <t>SELECTED ORDER DETAILS</t>
  </si>
  <si>
    <t>Schedule Change</t>
  </si>
  <si>
    <t>SCHEDULE CRITERIA</t>
  </si>
  <si>
    <t>SCHEDULE RESULTS</t>
  </si>
  <si>
    <t>Icon/Attachment Folder</t>
  </si>
  <si>
    <t>Pending.png</t>
  </si>
  <si>
    <t>Scheduled.png</t>
  </si>
  <si>
    <t>InProgress.png</t>
  </si>
  <si>
    <t>Completed.png</t>
  </si>
  <si>
    <t>D:\Dropbox\Excel4Freelancers\FreeTrainingVideos\Work Maintenance Manager\Icons_Attachments</t>
  </si>
  <si>
    <t>ORDER STATUSES</t>
  </si>
  <si>
    <t>Jacob Smith</t>
  </si>
  <si>
    <t>James McKaren</t>
  </si>
  <si>
    <t>45454 Feanel St</t>
  </si>
  <si>
    <t>Harry Hammers</t>
  </si>
  <si>
    <t>4545 Lame St</t>
  </si>
  <si>
    <t>450 454-4545</t>
  </si>
  <si>
    <t>James@Gmail.com</t>
  </si>
  <si>
    <t>Sel. Order Row</t>
  </si>
  <si>
    <t>Comp. Dt.</t>
  </si>
  <si>
    <t>Sc. Date</t>
  </si>
  <si>
    <t>I12</t>
  </si>
  <si>
    <t>Use side entrance</t>
  </si>
  <si>
    <t>Take out trash when done</t>
  </si>
  <si>
    <t>Row Labels</t>
  </si>
  <si>
    <t>Grand Total</t>
  </si>
  <si>
    <t>Rewiring</t>
  </si>
  <si>
    <t>Recalculation</t>
  </si>
  <si>
    <t>Clear &amp; Clean</t>
  </si>
  <si>
    <t>Plumbing</t>
  </si>
  <si>
    <t>HVAC</t>
  </si>
  <si>
    <t>Electrical</t>
  </si>
  <si>
    <t>Low Voltage</t>
  </si>
  <si>
    <t>Computer Board</t>
  </si>
  <si>
    <t>Sysem Boards</t>
  </si>
  <si>
    <t>Pumps &amp; Motors</t>
  </si>
  <si>
    <t>Machining</t>
  </si>
  <si>
    <t>Count of Order ID</t>
  </si>
  <si>
    <t>Jobs Per Technician</t>
  </si>
  <si>
    <t>Count of Req. Skill 1_2</t>
  </si>
  <si>
    <t>DASHBOARD</t>
  </si>
  <si>
    <t>Fred Fredder Roger</t>
  </si>
  <si>
    <t>Manoj M</t>
  </si>
  <si>
    <t>Mumbai</t>
  </si>
  <si>
    <t>Bangal</t>
  </si>
  <si>
    <t>mddes002@gmail.com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</si>
</sst>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dddd"/>
    <numFmt numFmtId="165" formatCode="d"/>
    <numFmt numFmtId="166" formatCode="[$-409]h:mm\ a/p;@"/>
    <numFmt numFmtId="167" formatCode="[&lt;=9999999]###\-####;\(###\)\ ###\-####"/>
    <numFmt numFmtId="168" formatCode="h:mm;@"/>
    <numFmt numFmtId="169" formatCode="[$-409]h:mm\ AM/PM;@"/>
    <numFmt numFmtId="170" formatCode="dddd\,\ mmm\ d\,\ yyyy"/>
    <numFmt numFmtId="171" formatCode="mmmm\,\ yyyy"/>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30"/>
      <color theme="1"/>
      <name val="Arial Rounded MT Bold"/>
      <family val="2"/>
    </font>
    <font>
      <b/>
      <sz val="12"/>
      <color theme="0"/>
      <name val="Calibri"/>
      <family val="2"/>
      <scheme val="minor"/>
    </font>
    <font>
      <b/>
      <sz val="14"/>
      <color theme="0"/>
      <name val="Calibri"/>
      <family val="2"/>
      <scheme val="minor"/>
    </font>
    <font>
      <b/>
      <sz val="16"/>
      <color theme="0"/>
      <name val="Calibri"/>
      <family val="2"/>
      <scheme val="minor"/>
    </font>
    <font>
      <b/>
      <sz val="20"/>
      <color theme="0"/>
      <name val="Arial Rounded MT Bold"/>
      <family val="2"/>
    </font>
    <font>
      <b/>
      <sz val="11"/>
      <color theme="3" tint="-0.499984740745262"/>
      <name val="Calibri"/>
      <family val="2"/>
      <scheme val="minor"/>
    </font>
    <font>
      <u/>
      <sz val="11"/>
      <color theme="10"/>
      <name val="Calibri"/>
      <family val="2"/>
      <scheme val="minor"/>
    </font>
    <font>
      <sz val="11"/>
      <color rgb="FFC5DEF1"/>
      <name val="Calibri"/>
      <family val="2"/>
      <scheme val="minor"/>
    </font>
    <font>
      <sz val="11"/>
      <color theme="1"/>
      <name val="Wingdings"/>
      <charset val="2"/>
    </font>
    <font>
      <sz val="11"/>
      <name val="Calibri"/>
      <family val="2"/>
      <scheme val="minor"/>
    </font>
    <font>
      <sz val="11"/>
      <color rgb="FFFF0000"/>
      <name val="Calibri"/>
      <family val="2"/>
      <scheme val="minor"/>
    </font>
    <font>
      <sz val="8"/>
      <color rgb="FF000000"/>
      <name val="Tahoma"/>
      <family val="2"/>
    </font>
    <font>
      <b/>
      <sz val="11"/>
      <name val="Calibri"/>
      <family val="2"/>
      <scheme val="minor"/>
    </font>
  </fonts>
  <fills count="31">
    <fill>
      <patternFill patternType="none"/>
    </fill>
    <fill>
      <patternFill patternType="gray125"/>
    </fill>
    <fill>
      <gradientFill degree="270">
        <stop position="0">
          <color theme="1" tint="0.25098422193060094"/>
        </stop>
        <stop position="1">
          <color theme="1" tint="0.1490218817712943"/>
        </stop>
      </gradientFill>
    </fill>
    <fill>
      <gradientFill degree="90">
        <stop position="0">
          <color theme="1" tint="0.25098422193060094"/>
        </stop>
        <stop position="1">
          <color theme="1" tint="0.34900967436750391"/>
        </stop>
      </gradientFill>
    </fill>
    <fill>
      <patternFill patternType="solid">
        <fgColor theme="0" tint="-0.14999847407452621"/>
        <bgColor indexed="64"/>
      </patternFill>
    </fill>
    <fill>
      <patternFill patternType="solid">
        <fgColor theme="0"/>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rgb="FF368ECD"/>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5DEF1"/>
        <bgColor indexed="64"/>
      </patternFill>
    </fill>
    <fill>
      <gradientFill degree="90">
        <stop position="0">
          <color rgb="FF368ECD"/>
        </stop>
        <stop position="1">
          <color rgb="FF6FADDB"/>
        </stop>
      </gradientFill>
    </fill>
    <fill>
      <gradientFill degree="90">
        <stop position="0">
          <color rgb="FF6FADDB"/>
        </stop>
        <stop position="1">
          <color rgb="FFC5DEF1"/>
        </stop>
      </gradientFill>
    </fill>
    <fill>
      <gradientFill degree="270">
        <stop position="0">
          <color rgb="FF6FADDB"/>
        </stop>
        <stop position="1">
          <color rgb="FF368ECD"/>
        </stop>
      </gradientFill>
    </fill>
    <fill>
      <patternFill patternType="solid">
        <fgColor rgb="FFEAF3FA"/>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rgb="FF368ECD"/>
        <bgColor auto="1"/>
      </patternFill>
    </fill>
    <fill>
      <patternFill patternType="solid">
        <fgColor theme="6" tint="0.59999389629810485"/>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3" tint="0.59999389629810485"/>
        <bgColor theme="4" tint="0.79998168889431442"/>
      </patternFill>
    </fill>
    <fill>
      <patternFill patternType="solid">
        <fgColor theme="5" tint="-0.499984740745262"/>
        <bgColor indexed="64"/>
      </patternFill>
    </fill>
  </fills>
  <borders count="103">
    <border>
      <left/>
      <right/>
      <top/>
      <bottom/>
      <diagonal/>
    </border>
    <border>
      <left/>
      <right/>
      <top/>
      <bottom style="thin">
        <color theme="0"/>
      </bottom>
      <diagonal/>
    </border>
    <border>
      <left/>
      <right style="thin">
        <color theme="0"/>
      </right>
      <top style="thin">
        <color theme="0"/>
      </top>
      <bottom/>
      <diagonal/>
    </border>
    <border>
      <left style="thin">
        <color auto="1"/>
      </left>
      <right/>
      <top/>
      <bottom/>
      <diagonal/>
    </border>
    <border>
      <left style="thin">
        <color auto="1"/>
      </left>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5" tint="-0.499984740745262"/>
      </left>
      <right style="thin">
        <color theme="5" tint="-0.499984740745262"/>
      </right>
      <top style="thin">
        <color theme="5" tint="-0.499984740745262"/>
      </top>
      <bottom style="thin">
        <color theme="5" tint="-0.499984740745262"/>
      </bottom>
      <diagonal/>
    </border>
    <border>
      <left style="thin">
        <color theme="5" tint="-0.499984740745262"/>
      </left>
      <right style="hair">
        <color theme="5" tint="-0.499984740745262"/>
      </right>
      <top style="thin">
        <color theme="5" tint="-0.499984740745262"/>
      </top>
      <bottom style="hair">
        <color theme="5" tint="-0.499984740745262"/>
      </bottom>
      <diagonal/>
    </border>
    <border>
      <left style="hair">
        <color theme="5" tint="-0.499984740745262"/>
      </left>
      <right style="thin">
        <color theme="5" tint="-0.499984740745262"/>
      </right>
      <top style="thin">
        <color theme="5" tint="-0.499984740745262"/>
      </top>
      <bottom style="hair">
        <color theme="5" tint="-0.499984740745262"/>
      </bottom>
      <diagonal/>
    </border>
    <border>
      <left style="thin">
        <color theme="5" tint="-0.499984740745262"/>
      </left>
      <right style="hair">
        <color theme="5" tint="-0.499984740745262"/>
      </right>
      <top style="hair">
        <color theme="5" tint="-0.499984740745262"/>
      </top>
      <bottom style="hair">
        <color theme="5" tint="-0.499984740745262"/>
      </bottom>
      <diagonal/>
    </border>
    <border>
      <left style="hair">
        <color theme="5" tint="-0.499984740745262"/>
      </left>
      <right style="thin">
        <color theme="5" tint="-0.499984740745262"/>
      </right>
      <top style="hair">
        <color theme="5" tint="-0.499984740745262"/>
      </top>
      <bottom style="hair">
        <color theme="5" tint="-0.499984740745262"/>
      </bottom>
      <diagonal/>
    </border>
    <border>
      <left style="thin">
        <color theme="5" tint="-0.499984740745262"/>
      </left>
      <right style="hair">
        <color theme="5" tint="-0.499984740745262"/>
      </right>
      <top style="hair">
        <color theme="5" tint="-0.499984740745262"/>
      </top>
      <bottom style="thin">
        <color theme="5" tint="-0.499984740745262"/>
      </bottom>
      <diagonal/>
    </border>
    <border>
      <left style="hair">
        <color theme="5" tint="-0.499984740745262"/>
      </left>
      <right style="thin">
        <color theme="5" tint="-0.499984740745262"/>
      </right>
      <top style="hair">
        <color theme="5" tint="-0.499984740745262"/>
      </top>
      <bottom style="thin">
        <color theme="5" tint="-0.499984740745262"/>
      </bottom>
      <diagonal/>
    </border>
    <border>
      <left/>
      <right/>
      <top/>
      <bottom style="thin">
        <color indexed="64"/>
      </bottom>
      <diagonal/>
    </border>
    <border>
      <left/>
      <right style="thin">
        <color indexed="64"/>
      </right>
      <top/>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24994659260841701"/>
      </left>
      <right style="hair">
        <color theme="3" tint="-0.24994659260841701"/>
      </right>
      <top style="thin">
        <color theme="3" tint="-0.24994659260841701"/>
      </top>
      <bottom style="thin">
        <color theme="3" tint="-0.24994659260841701"/>
      </bottom>
      <diagonal/>
    </border>
    <border>
      <left style="hair">
        <color theme="3" tint="-0.24994659260841701"/>
      </left>
      <right style="thin">
        <color theme="3" tint="-0.24994659260841701"/>
      </right>
      <top style="thin">
        <color theme="3" tint="-0.24994659260841701"/>
      </top>
      <bottom style="thin">
        <color theme="3" tint="-0.24994659260841701"/>
      </bottom>
      <diagonal/>
    </border>
    <border>
      <left/>
      <right/>
      <top style="thin">
        <color theme="3" tint="-0.24994659260841701"/>
      </top>
      <bottom/>
      <diagonal/>
    </border>
    <border>
      <left/>
      <right/>
      <top/>
      <bottom style="thin">
        <color theme="3" tint="-0.24994659260841701"/>
      </bottom>
      <diagonal/>
    </border>
    <border>
      <left style="hair">
        <color theme="3" tint="-0.24994659260841701"/>
      </left>
      <right/>
      <top style="thin">
        <color theme="3" tint="-0.24994659260841701"/>
      </top>
      <bottom style="thin">
        <color theme="3" tint="-0.24994659260841701"/>
      </bottom>
      <diagonal/>
    </border>
    <border>
      <left/>
      <right/>
      <top style="thin">
        <color theme="3" tint="-0.24994659260841701"/>
      </top>
      <bottom style="thin">
        <color theme="3" tint="-0.24994659260841701"/>
      </bottom>
      <diagonal/>
    </border>
    <border>
      <left/>
      <right style="thin">
        <color theme="3" tint="-0.24994659260841701"/>
      </right>
      <top style="thin">
        <color theme="3" tint="-0.24994659260841701"/>
      </top>
      <bottom style="thin">
        <color theme="3" tint="-0.24994659260841701"/>
      </bottom>
      <diagonal/>
    </border>
    <border>
      <left style="thin">
        <color theme="3" tint="-0.24994659260841701"/>
      </left>
      <right style="hair">
        <color theme="3" tint="-0.24994659260841701"/>
      </right>
      <top style="thin">
        <color theme="3" tint="-0.24994659260841701"/>
      </top>
      <bottom style="hair">
        <color theme="3" tint="-0.24994659260841701"/>
      </bottom>
      <diagonal/>
    </border>
    <border>
      <left style="hair">
        <color theme="3" tint="-0.24994659260841701"/>
      </left>
      <right style="hair">
        <color theme="3" tint="-0.24994659260841701"/>
      </right>
      <top style="thin">
        <color theme="3" tint="-0.24994659260841701"/>
      </top>
      <bottom style="hair">
        <color theme="3" tint="-0.24994659260841701"/>
      </bottom>
      <diagonal/>
    </border>
    <border>
      <left style="thin">
        <color theme="3" tint="-0.24994659260841701"/>
      </left>
      <right style="hair">
        <color theme="3" tint="-0.24994659260841701"/>
      </right>
      <top style="hair">
        <color theme="3" tint="-0.24994659260841701"/>
      </top>
      <bottom style="hair">
        <color theme="3" tint="-0.24994659260841701"/>
      </bottom>
      <diagonal/>
    </border>
    <border>
      <left style="hair">
        <color theme="3" tint="-0.24994659260841701"/>
      </left>
      <right style="hair">
        <color theme="3" tint="-0.24994659260841701"/>
      </right>
      <top style="hair">
        <color theme="3" tint="-0.24994659260841701"/>
      </top>
      <bottom style="hair">
        <color theme="3" tint="-0.24994659260841701"/>
      </bottom>
      <diagonal/>
    </border>
    <border>
      <left style="thin">
        <color theme="3" tint="-0.24994659260841701"/>
      </left>
      <right style="hair">
        <color theme="3" tint="-0.24994659260841701"/>
      </right>
      <top style="hair">
        <color theme="3" tint="-0.24994659260841701"/>
      </top>
      <bottom style="thin">
        <color theme="3" tint="-0.24994659260841701"/>
      </bottom>
      <diagonal/>
    </border>
    <border>
      <left style="hair">
        <color theme="3" tint="-0.24994659260841701"/>
      </left>
      <right style="hair">
        <color theme="3" tint="-0.24994659260841701"/>
      </right>
      <top style="hair">
        <color theme="3" tint="-0.24994659260841701"/>
      </top>
      <bottom style="thin">
        <color theme="3" tint="-0.24994659260841701"/>
      </bottom>
      <diagonal/>
    </border>
    <border>
      <left style="thin">
        <color theme="3" tint="-0.24994659260841701"/>
      </left>
      <right/>
      <top style="thin">
        <color theme="3" tint="-0.24994659260841701"/>
      </top>
      <bottom style="thin">
        <color theme="3" tint="-0.24994659260841701"/>
      </bottom>
      <diagonal/>
    </border>
    <border>
      <left style="hair">
        <color theme="3" tint="-0.24994659260841701"/>
      </left>
      <right style="hair">
        <color theme="3" tint="-0.24994659260841701"/>
      </right>
      <top style="thin">
        <color theme="3" tint="-0.24994659260841701"/>
      </top>
      <bottom style="thin">
        <color indexed="64"/>
      </bottom>
      <diagonal/>
    </border>
    <border>
      <left style="hair">
        <color theme="3" tint="-0.24994659260841701"/>
      </left>
      <right style="thin">
        <color theme="3" tint="-0.24994659260841701"/>
      </right>
      <top style="thin">
        <color theme="3" tint="-0.24994659260841701"/>
      </top>
      <bottom style="thin">
        <color indexed="64"/>
      </bottom>
      <diagonal/>
    </border>
    <border>
      <left style="thin">
        <color theme="3" tint="-0.24994659260841701"/>
      </left>
      <right style="hair">
        <color theme="3" tint="-0.24994659260841701"/>
      </right>
      <top/>
      <bottom/>
      <diagonal/>
    </border>
    <border>
      <left style="hair">
        <color theme="3" tint="-0.24994659260841701"/>
      </left>
      <right style="hair">
        <color theme="3" tint="-0.24994659260841701"/>
      </right>
      <top/>
      <bottom/>
      <diagonal/>
    </border>
    <border>
      <left style="hair">
        <color theme="3" tint="-0.24994659260841701"/>
      </left>
      <right style="thin">
        <color theme="3" tint="-0.24994659260841701"/>
      </right>
      <top/>
      <bottom/>
      <diagonal/>
    </border>
    <border>
      <left style="thin">
        <color theme="3" tint="-0.24994659260841701"/>
      </left>
      <right style="hair">
        <color theme="3" tint="-0.24994659260841701"/>
      </right>
      <top/>
      <bottom style="thin">
        <color theme="3" tint="-0.24994659260841701"/>
      </bottom>
      <diagonal/>
    </border>
    <border>
      <left style="hair">
        <color theme="3" tint="-0.24994659260841701"/>
      </left>
      <right style="hair">
        <color theme="3" tint="-0.24994659260841701"/>
      </right>
      <top/>
      <bottom style="thin">
        <color theme="3" tint="-0.24994659260841701"/>
      </bottom>
      <diagonal/>
    </border>
    <border>
      <left style="hair">
        <color theme="3" tint="-0.24994659260841701"/>
      </left>
      <right style="thin">
        <color theme="3" tint="-0.24994659260841701"/>
      </right>
      <top/>
      <bottom style="thin">
        <color theme="3" tint="-0.24994659260841701"/>
      </bottom>
      <diagonal/>
    </border>
    <border>
      <left style="thin">
        <color theme="3" tint="-0.24994659260841701"/>
      </left>
      <right/>
      <top/>
      <bottom style="thin">
        <color theme="3" tint="-0.24994659260841701"/>
      </bottom>
      <diagonal/>
    </border>
    <border>
      <left style="medium">
        <color theme="3" tint="-0.24994659260841701"/>
      </left>
      <right style="hair">
        <color theme="3" tint="-0.24994659260841701"/>
      </right>
      <top style="medium">
        <color theme="3" tint="-0.24994659260841701"/>
      </top>
      <bottom style="medium">
        <color theme="3" tint="-0.24994659260841701"/>
      </bottom>
      <diagonal/>
    </border>
    <border>
      <left style="hair">
        <color theme="3" tint="-0.24994659260841701"/>
      </left>
      <right style="medium">
        <color theme="3" tint="-0.24994659260841701"/>
      </right>
      <top style="medium">
        <color theme="3" tint="-0.24994659260841701"/>
      </top>
      <bottom style="medium">
        <color theme="3" tint="-0.24994659260841701"/>
      </bottom>
      <diagonal/>
    </border>
    <border>
      <left/>
      <right style="hair">
        <color theme="3" tint="-0.24994659260841701"/>
      </right>
      <top style="thin">
        <color theme="3" tint="-0.24994659260841701"/>
      </top>
      <bottom style="thin">
        <color theme="3" tint="-0.24994659260841701"/>
      </bottom>
      <diagonal/>
    </border>
    <border>
      <left style="thin">
        <color theme="3" tint="-0.24994659260841701"/>
      </left>
      <right style="thin">
        <color theme="3" tint="-0.24994659260841701"/>
      </right>
      <top/>
      <bottom/>
      <diagonal/>
    </border>
    <border>
      <left style="thin">
        <color theme="3" tint="-0.24994659260841701"/>
      </left>
      <right style="thin">
        <color theme="3" tint="-0.24994659260841701"/>
      </right>
      <top/>
      <bottom style="thin">
        <color theme="3" tint="-0.24994659260841701"/>
      </bottom>
      <diagonal/>
    </border>
    <border>
      <left style="hair">
        <color theme="3" tint="-0.24994659260841701"/>
      </left>
      <right style="hair">
        <color theme="3" tint="-0.24994659260841701"/>
      </right>
      <top style="thin">
        <color theme="3" tint="-0.24994659260841701"/>
      </top>
      <bottom/>
      <diagonal/>
    </border>
    <border>
      <left style="hair">
        <color theme="3" tint="-0.24994659260841701"/>
      </left>
      <right style="hair">
        <color theme="3" tint="-0.24994659260841701"/>
      </right>
      <top/>
      <bottom style="hair">
        <color theme="3" tint="-0.24994659260841701"/>
      </bottom>
      <diagonal/>
    </border>
    <border>
      <left style="thin">
        <color theme="3" tint="-0.24994659260841701"/>
      </left>
      <right style="thin">
        <color theme="3" tint="-0.24994659260841701"/>
      </right>
      <top style="thin">
        <color theme="3" tint="-0.24994659260841701"/>
      </top>
      <bottom/>
      <diagonal/>
    </border>
    <border>
      <left style="thin">
        <color auto="1"/>
      </left>
      <right style="hair">
        <color auto="1"/>
      </right>
      <top style="thin">
        <color auto="1"/>
      </top>
      <bottom style="thin">
        <color auto="1"/>
      </bottom>
      <diagonal/>
    </border>
    <border>
      <left style="thin">
        <color auto="1"/>
      </left>
      <right style="hair">
        <color auto="1"/>
      </right>
      <top/>
      <bottom style="thin">
        <color auto="1"/>
      </bottom>
      <diagonal/>
    </border>
    <border>
      <left style="hair">
        <color auto="1"/>
      </left>
      <right style="thin">
        <color auto="1"/>
      </right>
      <top style="thin">
        <color theme="1" tint="0.14996795556505021"/>
      </top>
      <bottom style="thin">
        <color auto="1"/>
      </bottom>
      <diagonal/>
    </border>
    <border>
      <left style="hair">
        <color auto="1"/>
      </left>
      <right style="thin">
        <color auto="1"/>
      </right>
      <top/>
      <bottom style="thin">
        <color auto="1"/>
      </bottom>
      <diagonal/>
    </border>
    <border>
      <left style="thin">
        <color auto="1"/>
      </left>
      <right style="hair">
        <color auto="1"/>
      </right>
      <top style="thin">
        <color auto="1"/>
      </top>
      <bottom/>
      <diagonal/>
    </border>
    <border>
      <left style="hair">
        <color auto="1"/>
      </left>
      <right style="thin">
        <color auto="1"/>
      </right>
      <top style="thin">
        <color auto="1"/>
      </top>
      <bottom/>
      <diagonal/>
    </border>
    <border>
      <left style="thin">
        <color auto="1"/>
      </left>
      <right style="hair">
        <color auto="1"/>
      </right>
      <top/>
      <bottom/>
      <diagonal/>
    </border>
    <border>
      <left style="hair">
        <color auto="1"/>
      </left>
      <right style="thin">
        <color auto="1"/>
      </right>
      <top/>
      <bottom/>
      <diagonal/>
    </border>
    <border>
      <left style="medium">
        <color theme="4" tint="-0.24994659260841701"/>
      </left>
      <right style="thin">
        <color theme="4" tint="-0.24994659260841701"/>
      </right>
      <top style="medium">
        <color theme="4" tint="-0.24994659260841701"/>
      </top>
      <bottom style="thin">
        <color theme="0"/>
      </bottom>
      <diagonal/>
    </border>
    <border>
      <left style="thin">
        <color theme="4" tint="-0.24994659260841701"/>
      </left>
      <right style="thin">
        <color theme="4" tint="-0.24994659260841701"/>
      </right>
      <top style="medium">
        <color theme="4" tint="-0.24994659260841701"/>
      </top>
      <bottom style="thin">
        <color theme="0"/>
      </bottom>
      <diagonal/>
    </border>
    <border>
      <left style="medium">
        <color theme="4" tint="-0.24994659260841701"/>
      </left>
      <right style="thin">
        <color theme="4" tint="-0.24994659260841701"/>
      </right>
      <top style="thin">
        <color theme="0"/>
      </top>
      <bottom style="thin">
        <color auto="1"/>
      </bottom>
      <diagonal/>
    </border>
    <border>
      <left style="thin">
        <color theme="4" tint="-0.24994659260841701"/>
      </left>
      <right style="thin">
        <color theme="4" tint="-0.24994659260841701"/>
      </right>
      <top style="thin">
        <color theme="0"/>
      </top>
      <bottom style="thin">
        <color auto="1"/>
      </bottom>
      <diagonal/>
    </border>
    <border>
      <left style="thin">
        <color theme="4" tint="-0.24994659260841701"/>
      </left>
      <right style="medium">
        <color theme="4" tint="-0.24994659260841701"/>
      </right>
      <top style="thin">
        <color theme="0"/>
      </top>
      <bottom style="thin">
        <color auto="1"/>
      </bottom>
      <diagonal/>
    </border>
    <border>
      <left style="medium">
        <color theme="4" tint="-0.24994659260841701"/>
      </left>
      <right style="thin">
        <color theme="4" tint="-0.24994659260841701"/>
      </right>
      <top/>
      <bottom/>
      <diagonal/>
    </border>
    <border>
      <left style="thin">
        <color theme="4" tint="-0.24994659260841701"/>
      </left>
      <right style="thin">
        <color theme="4" tint="-0.24994659260841701"/>
      </right>
      <top/>
      <bottom/>
      <diagonal/>
    </border>
    <border>
      <left style="thin">
        <color theme="4" tint="-0.24994659260841701"/>
      </left>
      <right style="medium">
        <color theme="4" tint="-0.24994659260841701"/>
      </right>
      <top style="thin">
        <color indexed="64"/>
      </top>
      <bottom/>
      <diagonal/>
    </border>
    <border>
      <left style="thin">
        <color theme="4" tint="-0.24994659260841701"/>
      </left>
      <right style="medium">
        <color theme="4" tint="-0.24994659260841701"/>
      </right>
      <top/>
      <bottom/>
      <diagonal/>
    </border>
    <border>
      <left style="medium">
        <color theme="4" tint="-0.24994659260841701"/>
      </left>
      <right style="thin">
        <color theme="4" tint="-0.24994659260841701"/>
      </right>
      <top/>
      <bottom style="thin">
        <color auto="1"/>
      </bottom>
      <diagonal/>
    </border>
    <border>
      <left style="thin">
        <color theme="4" tint="-0.24994659260841701"/>
      </left>
      <right style="thin">
        <color theme="4" tint="-0.24994659260841701"/>
      </right>
      <top/>
      <bottom style="thin">
        <color auto="1"/>
      </bottom>
      <diagonal/>
    </border>
    <border>
      <left style="thin">
        <color theme="4" tint="-0.24994659260841701"/>
      </left>
      <right style="medium">
        <color theme="4" tint="-0.24994659260841701"/>
      </right>
      <top/>
      <bottom style="thin">
        <color auto="1"/>
      </bottom>
      <diagonal/>
    </border>
    <border>
      <left style="medium">
        <color theme="4" tint="-0.24994659260841701"/>
      </left>
      <right style="thin">
        <color theme="4" tint="-0.24994659260841701"/>
      </right>
      <top style="thin">
        <color theme="0"/>
      </top>
      <bottom/>
      <diagonal/>
    </border>
    <border>
      <left style="thin">
        <color theme="4" tint="-0.24994659260841701"/>
      </left>
      <right style="thin">
        <color theme="4" tint="-0.24994659260841701"/>
      </right>
      <top style="thin">
        <color theme="0"/>
      </top>
      <bottom/>
      <diagonal/>
    </border>
    <border>
      <left style="thin">
        <color theme="4" tint="-0.24994659260841701"/>
      </left>
      <right style="medium">
        <color theme="4" tint="-0.24994659260841701"/>
      </right>
      <top style="thin">
        <color theme="0"/>
      </top>
      <bottom/>
      <diagonal/>
    </border>
    <border>
      <left style="medium">
        <color theme="4" tint="-0.24994659260841701"/>
      </left>
      <right style="thin">
        <color theme="4" tint="-0.24994659260841701"/>
      </right>
      <top style="thin">
        <color indexed="64"/>
      </top>
      <bottom/>
      <diagonal/>
    </border>
    <border>
      <left style="thin">
        <color theme="4" tint="-0.24994659260841701"/>
      </left>
      <right style="thin">
        <color theme="4" tint="-0.24994659260841701"/>
      </right>
      <top style="thin">
        <color indexed="64"/>
      </top>
      <bottom/>
      <diagonal/>
    </border>
    <border>
      <left style="medium">
        <color theme="4" tint="-0.24994659260841701"/>
      </left>
      <right style="thin">
        <color theme="4" tint="-0.24994659260841701"/>
      </right>
      <top/>
      <bottom style="medium">
        <color theme="4" tint="-0.24994659260841701"/>
      </bottom>
      <diagonal/>
    </border>
    <border>
      <left style="thin">
        <color theme="4" tint="-0.24994659260841701"/>
      </left>
      <right style="thin">
        <color theme="4" tint="-0.24994659260841701"/>
      </right>
      <top/>
      <bottom style="medium">
        <color theme="4" tint="-0.24994659260841701"/>
      </bottom>
      <diagonal/>
    </border>
    <border>
      <left style="thin">
        <color theme="4" tint="-0.24994659260841701"/>
      </left>
      <right style="medium">
        <color theme="4" tint="-0.24994659260841701"/>
      </right>
      <top/>
      <bottom style="medium">
        <color theme="4" tint="-0.24994659260841701"/>
      </bottom>
      <diagonal/>
    </border>
    <border>
      <left/>
      <right style="thin">
        <color theme="3" tint="-0.24994659260841701"/>
      </right>
      <top/>
      <bottom/>
      <diagonal/>
    </border>
    <border>
      <left style="hair">
        <color theme="3" tint="-0.24994659260841701"/>
      </left>
      <right/>
      <top style="thin">
        <color theme="3" tint="-0.24994659260841701"/>
      </top>
      <bottom/>
      <diagonal/>
    </border>
    <border>
      <left/>
      <right style="thin">
        <color theme="3" tint="-0.24994659260841701"/>
      </right>
      <top style="thin">
        <color theme="3" tint="-0.24994659260841701"/>
      </top>
      <bottom/>
      <diagonal/>
    </border>
    <border>
      <left style="hair">
        <color theme="3" tint="-0.24994659260841701"/>
      </left>
      <right/>
      <top/>
      <bottom/>
      <diagonal/>
    </border>
    <border>
      <left style="hair">
        <color theme="3" tint="-0.24994659260841701"/>
      </left>
      <right/>
      <top/>
      <bottom style="thin">
        <color theme="3" tint="-0.24994659260841701"/>
      </bottom>
      <diagonal/>
    </border>
    <border>
      <left/>
      <right style="thin">
        <color theme="3" tint="-0.24994659260841701"/>
      </right>
      <top/>
      <bottom style="thin">
        <color theme="3" tint="-0.24994659260841701"/>
      </bottom>
      <diagonal/>
    </border>
    <border>
      <left style="medium">
        <color theme="4" tint="-0.24994659260841701"/>
      </left>
      <right/>
      <top/>
      <bottom/>
      <diagonal/>
    </border>
    <border>
      <left/>
      <right style="thin">
        <color auto="1"/>
      </right>
      <top/>
      <bottom style="thin">
        <color indexed="64"/>
      </bottom>
      <diagonal/>
    </border>
    <border>
      <left style="medium">
        <color theme="4" tint="-0.24994659260841701"/>
      </left>
      <right style="hair">
        <color theme="4" tint="-0.24994659260841701"/>
      </right>
      <top/>
      <bottom/>
      <diagonal/>
    </border>
    <border>
      <left style="thin">
        <color theme="3" tint="-0.24994659260841701"/>
      </left>
      <right style="hair">
        <color theme="3" tint="-0.24994659260841701"/>
      </right>
      <top style="thin">
        <color theme="3" tint="-0.24994659260841701"/>
      </top>
      <bottom/>
      <diagonal/>
    </border>
    <border>
      <left style="thin">
        <color theme="4" tint="0.39997558519241921"/>
      </left>
      <right/>
      <top style="thin">
        <color indexed="64"/>
      </top>
      <bottom/>
      <diagonal/>
    </border>
    <border>
      <left style="thin">
        <color theme="4" tint="0.39997558519241921"/>
      </left>
      <right/>
      <top style="thin">
        <color theme="4" tint="0.39997558519241921"/>
      </top>
      <bottom/>
      <diagonal/>
    </border>
    <border>
      <left style="thin">
        <color indexed="64"/>
      </left>
      <right style="thin">
        <color indexed="64"/>
      </right>
      <top/>
      <bottom/>
      <diagonal/>
    </border>
    <border>
      <left style="thin">
        <color theme="4" tint="0.39997558519241921"/>
      </left>
      <right style="thin">
        <color theme="4" tint="0.39997558519241921"/>
      </right>
      <top style="thin">
        <color indexed="64"/>
      </top>
      <bottom/>
      <diagonal/>
    </border>
    <border>
      <left style="thin">
        <color theme="4" tint="0.39997558519241921"/>
      </left>
      <right style="thin">
        <color theme="4" tint="0.39997558519241921"/>
      </right>
      <top style="thin">
        <color theme="4" tint="0.39997558519241921"/>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4" tint="0.39997558519241921"/>
      </top>
      <bottom/>
      <diagonal/>
    </border>
  </borders>
  <cellStyleXfs count="7">
    <xf numFmtId="0" fontId="0" fillId="0" borderId="0"/>
    <xf numFmtId="44" fontId="1" fillId="0" borderId="0" applyFont="0" applyFill="0" applyBorder="0" applyAlignment="0" applyProtection="0"/>
    <xf numFmtId="0" fontId="2" fillId="2" borderId="1"/>
    <xf numFmtId="0" fontId="4" fillId="3" borderId="2">
      <alignment horizontal="center"/>
    </xf>
    <xf numFmtId="0" fontId="11" fillId="0" borderId="0" applyNumberFormat="0" applyFill="0" applyBorder="0" applyAlignment="0" applyProtection="0"/>
    <xf numFmtId="0" fontId="1" fillId="4" borderId="50">
      <alignment horizontal="right"/>
    </xf>
    <xf numFmtId="0" fontId="1" fillId="5" borderId="52">
      <alignment horizontal="left"/>
    </xf>
  </cellStyleXfs>
  <cellXfs count="227">
    <xf numFmtId="0" fontId="0" fillId="0" borderId="0" xfId="0"/>
    <xf numFmtId="0" fontId="0" fillId="4" borderId="0" xfId="0" applyFill="1"/>
    <xf numFmtId="0" fontId="0" fillId="0" borderId="0" xfId="0" applyAlignment="1">
      <alignment horizontal="center"/>
    </xf>
    <xf numFmtId="0" fontId="0" fillId="5" borderId="0" xfId="0" applyFill="1"/>
    <xf numFmtId="0" fontId="3" fillId="7" borderId="8" xfId="0" applyFont="1" applyFill="1" applyBorder="1" applyAlignment="1">
      <alignment horizontal="center"/>
    </xf>
    <xf numFmtId="0" fontId="0" fillId="9" borderId="0" xfId="0" applyFill="1"/>
    <xf numFmtId="0" fontId="5" fillId="9" borderId="0" xfId="0" applyFont="1" applyFill="1"/>
    <xf numFmtId="0" fontId="0" fillId="13" borderId="0" xfId="0" applyFill="1"/>
    <xf numFmtId="0" fontId="0" fillId="13" borderId="0" xfId="0" applyFill="1" applyAlignment="1">
      <alignment horizontal="center"/>
    </xf>
    <xf numFmtId="0" fontId="3" fillId="15" borderId="8" xfId="0" applyFont="1" applyFill="1" applyBorder="1" applyAlignment="1">
      <alignment horizontal="center"/>
    </xf>
    <xf numFmtId="0" fontId="3" fillId="15" borderId="17" xfId="0" applyFont="1" applyFill="1" applyBorder="1" applyAlignment="1">
      <alignment horizontal="center"/>
    </xf>
    <xf numFmtId="0" fontId="7" fillId="14" borderId="0" xfId="0" applyFont="1" applyFill="1"/>
    <xf numFmtId="0" fontId="3" fillId="15" borderId="3" xfId="0" applyFont="1" applyFill="1" applyBorder="1" applyAlignment="1">
      <alignment horizontal="center"/>
    </xf>
    <xf numFmtId="0" fontId="3" fillId="15" borderId="0" xfId="0" applyFont="1" applyFill="1" applyAlignment="1">
      <alignment horizontal="center"/>
    </xf>
    <xf numFmtId="0" fontId="0" fillId="14" borderId="0" xfId="0" applyFill="1"/>
    <xf numFmtId="0" fontId="0" fillId="5" borderId="20" xfId="0" applyFill="1" applyBorder="1"/>
    <xf numFmtId="0" fontId="0" fillId="13" borderId="19" xfId="0" applyFill="1" applyBorder="1" applyAlignment="1">
      <alignment horizontal="right"/>
    </xf>
    <xf numFmtId="0" fontId="0" fillId="5" borderId="26" xfId="0" applyFill="1" applyBorder="1"/>
    <xf numFmtId="0" fontId="0" fillId="5" borderId="27" xfId="0" applyFill="1" applyBorder="1"/>
    <xf numFmtId="0" fontId="0" fillId="5" borderId="28" xfId="0" applyFill="1" applyBorder="1"/>
    <xf numFmtId="0" fontId="0" fillId="5" borderId="29" xfId="0" applyFill="1" applyBorder="1"/>
    <xf numFmtId="0" fontId="0" fillId="17" borderId="28" xfId="0" applyFill="1" applyBorder="1"/>
    <xf numFmtId="0" fontId="0" fillId="17" borderId="29" xfId="0" applyFill="1" applyBorder="1"/>
    <xf numFmtId="0" fontId="0" fillId="17" borderId="30" xfId="0" applyFill="1" applyBorder="1"/>
    <xf numFmtId="0" fontId="0" fillId="17" borderId="31" xfId="0" applyFill="1" applyBorder="1"/>
    <xf numFmtId="0" fontId="0" fillId="13" borderId="18" xfId="0" applyFill="1" applyBorder="1"/>
    <xf numFmtId="0" fontId="0" fillId="5" borderId="18" xfId="0" applyFill="1" applyBorder="1"/>
    <xf numFmtId="0" fontId="3" fillId="15" borderId="18" xfId="0" applyFont="1" applyFill="1" applyBorder="1" applyAlignment="1">
      <alignment horizontal="center"/>
    </xf>
    <xf numFmtId="0" fontId="2" fillId="16" borderId="32" xfId="0" applyFont="1" applyFill="1" applyBorder="1"/>
    <xf numFmtId="0" fontId="2" fillId="16" borderId="24" xfId="0" applyFont="1" applyFill="1" applyBorder="1"/>
    <xf numFmtId="0" fontId="0" fillId="13" borderId="0" xfId="0" applyFill="1" applyAlignment="1">
      <alignment horizontal="left"/>
    </xf>
    <xf numFmtId="0" fontId="0" fillId="13" borderId="20" xfId="0" applyFill="1" applyBorder="1" applyAlignment="1">
      <alignment horizontal="left"/>
    </xf>
    <xf numFmtId="0" fontId="3" fillId="15" borderId="33" xfId="0" applyFont="1" applyFill="1" applyBorder="1" applyAlignment="1">
      <alignment horizontal="center"/>
    </xf>
    <xf numFmtId="0" fontId="3" fillId="15" borderId="34" xfId="0" applyFont="1" applyFill="1" applyBorder="1" applyAlignment="1">
      <alignment horizontal="center"/>
    </xf>
    <xf numFmtId="0" fontId="0" fillId="0" borderId="36" xfId="0" applyBorder="1"/>
    <xf numFmtId="0" fontId="0" fillId="0" borderId="37" xfId="0" applyBorder="1"/>
    <xf numFmtId="0" fontId="0" fillId="0" borderId="35" xfId="0" applyBorder="1"/>
    <xf numFmtId="0" fontId="0" fillId="0" borderId="38" xfId="0" applyBorder="1"/>
    <xf numFmtId="0" fontId="0" fillId="0" borderId="39" xfId="0" applyBorder="1"/>
    <xf numFmtId="0" fontId="0" fillId="0" borderId="40" xfId="0" applyBorder="1"/>
    <xf numFmtId="0" fontId="7" fillId="16" borderId="0" xfId="0" applyFont="1" applyFill="1"/>
    <xf numFmtId="0" fontId="0" fillId="13" borderId="38" xfId="0" applyFill="1" applyBorder="1" applyAlignment="1">
      <alignment horizontal="right"/>
    </xf>
    <xf numFmtId="0" fontId="0" fillId="5" borderId="37" xfId="0" applyFill="1" applyBorder="1"/>
    <xf numFmtId="0" fontId="0" fillId="13" borderId="42" xfId="0" applyFill="1" applyBorder="1" applyAlignment="1">
      <alignment horizontal="right"/>
    </xf>
    <xf numFmtId="0" fontId="0" fillId="5" borderId="43" xfId="0" applyFill="1" applyBorder="1"/>
    <xf numFmtId="0" fontId="10" fillId="15" borderId="9" xfId="0" applyFont="1" applyFill="1" applyBorder="1" applyAlignment="1">
      <alignment horizontal="center"/>
    </xf>
    <xf numFmtId="0" fontId="10" fillId="15" borderId="19" xfId="0" applyFont="1" applyFill="1" applyBorder="1" applyAlignment="1">
      <alignment horizontal="center"/>
    </xf>
    <xf numFmtId="0" fontId="10" fillId="15" borderId="20" xfId="0" applyFont="1" applyFill="1" applyBorder="1" applyAlignment="1">
      <alignment horizontal="center"/>
    </xf>
    <xf numFmtId="0" fontId="8" fillId="14" borderId="0" xfId="0" applyFont="1" applyFill="1"/>
    <xf numFmtId="0" fontId="0" fillId="18" borderId="8" xfId="0" applyFill="1" applyBorder="1" applyAlignment="1">
      <alignment horizontal="right"/>
    </xf>
    <xf numFmtId="0" fontId="0" fillId="18" borderId="8" xfId="0" applyFill="1" applyBorder="1" applyAlignment="1">
      <alignment horizontal="left"/>
    </xf>
    <xf numFmtId="0" fontId="3" fillId="13" borderId="22" xfId="0" applyFont="1" applyFill="1" applyBorder="1"/>
    <xf numFmtId="0" fontId="0" fillId="19" borderId="8" xfId="0" applyFill="1" applyBorder="1"/>
    <xf numFmtId="0" fontId="0" fillId="19" borderId="8" xfId="0" applyFill="1" applyBorder="1" applyAlignment="1">
      <alignment horizontal="left"/>
    </xf>
    <xf numFmtId="18" fontId="0" fillId="5" borderId="10" xfId="0" applyNumberFormat="1" applyFill="1" applyBorder="1"/>
    <xf numFmtId="20" fontId="0" fillId="5" borderId="11" xfId="0" applyNumberFormat="1" applyFill="1" applyBorder="1" applyAlignment="1">
      <alignment horizontal="center"/>
    </xf>
    <xf numFmtId="18" fontId="0" fillId="5" borderId="12" xfId="0" applyNumberFormat="1" applyFill="1" applyBorder="1"/>
    <xf numFmtId="20" fontId="0" fillId="5" borderId="13" xfId="0" applyNumberFormat="1" applyFill="1" applyBorder="1" applyAlignment="1">
      <alignment horizontal="center"/>
    </xf>
    <xf numFmtId="18" fontId="0" fillId="5" borderId="14" xfId="0" applyNumberFormat="1" applyFill="1" applyBorder="1"/>
    <xf numFmtId="20" fontId="0" fillId="5" borderId="15" xfId="0" applyNumberFormat="1" applyFill="1" applyBorder="1" applyAlignment="1">
      <alignment horizontal="center"/>
    </xf>
    <xf numFmtId="0" fontId="0" fillId="5" borderId="20" xfId="0" applyFill="1" applyBorder="1" applyAlignment="1">
      <alignment horizontal="left"/>
    </xf>
    <xf numFmtId="0" fontId="2" fillId="16" borderId="18" xfId="0" applyFont="1" applyFill="1" applyBorder="1"/>
    <xf numFmtId="0" fontId="0" fillId="5" borderId="45" xfId="0" applyFill="1" applyBorder="1"/>
    <xf numFmtId="0" fontId="0" fillId="5" borderId="46" xfId="0" applyFill="1" applyBorder="1"/>
    <xf numFmtId="0" fontId="2" fillId="16" borderId="47" xfId="0" applyFont="1" applyFill="1" applyBorder="1"/>
    <xf numFmtId="0" fontId="0" fillId="5" borderId="36" xfId="0" applyFill="1" applyBorder="1"/>
    <xf numFmtId="0" fontId="0" fillId="5" borderId="48" xfId="0" applyFill="1" applyBorder="1"/>
    <xf numFmtId="18" fontId="0" fillId="5" borderId="47" xfId="0" applyNumberFormat="1" applyFill="1" applyBorder="1"/>
    <xf numFmtId="0" fontId="0" fillId="5" borderId="47" xfId="0" applyFill="1" applyBorder="1"/>
    <xf numFmtId="18" fontId="0" fillId="5" borderId="49" xfId="0" applyNumberFormat="1" applyFill="1" applyBorder="1"/>
    <xf numFmtId="0" fontId="0" fillId="4" borderId="8" xfId="0" applyFill="1" applyBorder="1" applyAlignment="1">
      <alignment horizontal="center"/>
    </xf>
    <xf numFmtId="167" fontId="0" fillId="5" borderId="20" xfId="0" applyNumberFormat="1" applyFill="1" applyBorder="1" applyAlignment="1">
      <alignment horizontal="left"/>
    </xf>
    <xf numFmtId="14" fontId="0" fillId="0" borderId="0" xfId="0" applyNumberFormat="1"/>
    <xf numFmtId="165" fontId="0" fillId="0" borderId="0" xfId="0" applyNumberFormat="1"/>
    <xf numFmtId="168" fontId="0" fillId="5" borderId="20" xfId="0" applyNumberFormat="1" applyFill="1" applyBorder="1" applyAlignment="1">
      <alignment horizontal="left"/>
    </xf>
    <xf numFmtId="169" fontId="0" fillId="5" borderId="20" xfId="0" applyNumberFormat="1" applyFill="1" applyBorder="1" applyAlignment="1">
      <alignment horizontal="left"/>
    </xf>
    <xf numFmtId="170" fontId="0" fillId="5" borderId="20" xfId="0" applyNumberFormat="1" applyFill="1" applyBorder="1" applyAlignment="1">
      <alignment horizontal="left"/>
    </xf>
    <xf numFmtId="0" fontId="0" fillId="20" borderId="8" xfId="0" applyFill="1" applyBorder="1"/>
    <xf numFmtId="0" fontId="3" fillId="19" borderId="0" xfId="0" applyFont="1" applyFill="1"/>
    <xf numFmtId="0" fontId="3" fillId="6" borderId="5" xfId="0" applyFont="1" applyFill="1" applyBorder="1" applyAlignment="1">
      <alignment horizontal="center"/>
    </xf>
    <xf numFmtId="0" fontId="3" fillId="6" borderId="8" xfId="0" applyFont="1" applyFill="1" applyBorder="1"/>
    <xf numFmtId="0" fontId="0" fillId="8" borderId="8" xfId="0" applyFill="1" applyBorder="1" applyAlignment="1">
      <alignment horizontal="center"/>
    </xf>
    <xf numFmtId="0" fontId="0" fillId="0" borderId="0" xfId="0" applyAlignment="1">
      <alignment horizontal="left"/>
    </xf>
    <xf numFmtId="14" fontId="0" fillId="5" borderId="20" xfId="1" applyNumberFormat="1" applyFont="1" applyFill="1" applyBorder="1" applyAlignment="1">
      <alignment horizontal="left"/>
    </xf>
    <xf numFmtId="0" fontId="3" fillId="7" borderId="5" xfId="0" applyFont="1" applyFill="1" applyBorder="1" applyAlignment="1">
      <alignment horizontal="center"/>
    </xf>
    <xf numFmtId="0" fontId="3" fillId="0" borderId="3" xfId="0" applyFont="1" applyBorder="1"/>
    <xf numFmtId="0" fontId="0" fillId="13" borderId="21" xfId="0" applyFill="1" applyBorder="1"/>
    <xf numFmtId="0" fontId="0" fillId="5" borderId="24" xfId="0" applyFill="1" applyBorder="1" applyAlignment="1">
      <alignment horizontal="left"/>
    </xf>
    <xf numFmtId="0" fontId="0" fillId="12" borderId="8" xfId="0" applyFill="1" applyBorder="1"/>
    <xf numFmtId="0" fontId="3" fillId="6" borderId="8" xfId="0" applyFont="1" applyFill="1" applyBorder="1" applyAlignment="1">
      <alignment horizontal="center"/>
    </xf>
    <xf numFmtId="0" fontId="12" fillId="13" borderId="0" xfId="0" applyFont="1" applyFill="1"/>
    <xf numFmtId="0" fontId="1" fillId="5" borderId="53" xfId="6" applyBorder="1">
      <alignment horizontal="left"/>
    </xf>
    <xf numFmtId="0" fontId="1" fillId="11" borderId="51" xfId="5" applyFill="1" applyBorder="1">
      <alignment horizontal="right"/>
    </xf>
    <xf numFmtId="18" fontId="0" fillId="5" borderId="54" xfId="0" applyNumberFormat="1" applyFill="1" applyBorder="1"/>
    <xf numFmtId="0" fontId="0" fillId="5" borderId="56" xfId="0" applyFill="1" applyBorder="1"/>
    <xf numFmtId="0" fontId="0" fillId="5" borderId="51" xfId="0" applyFill="1" applyBorder="1"/>
    <xf numFmtId="0" fontId="13" fillId="5" borderId="55" xfId="0" applyFont="1" applyFill="1" applyBorder="1" applyAlignment="1">
      <alignment horizontal="center"/>
    </xf>
    <xf numFmtId="0" fontId="13" fillId="5" borderId="57" xfId="0" applyFont="1" applyFill="1" applyBorder="1" applyAlignment="1">
      <alignment horizontal="center"/>
    </xf>
    <xf numFmtId="0" fontId="13" fillId="5" borderId="53" xfId="0" applyFont="1" applyFill="1" applyBorder="1" applyAlignment="1">
      <alignment horizontal="center"/>
    </xf>
    <xf numFmtId="0" fontId="0" fillId="12" borderId="8" xfId="0" applyFill="1" applyBorder="1" applyAlignment="1">
      <alignment horizontal="left"/>
    </xf>
    <xf numFmtId="0" fontId="7" fillId="14" borderId="0" xfId="0" applyFont="1" applyFill="1" applyAlignment="1">
      <alignment horizontal="right"/>
    </xf>
    <xf numFmtId="0" fontId="7" fillId="14" borderId="0" xfId="0" applyFont="1" applyFill="1" applyAlignment="1">
      <alignment horizontal="left"/>
    </xf>
    <xf numFmtId="14" fontId="0" fillId="12" borderId="8" xfId="0" applyNumberFormat="1" applyFill="1" applyBorder="1" applyAlignment="1">
      <alignment horizontal="left"/>
    </xf>
    <xf numFmtId="171" fontId="0" fillId="12" borderId="8" xfId="0" applyNumberFormat="1" applyFill="1" applyBorder="1" applyAlignment="1">
      <alignment horizontal="left"/>
    </xf>
    <xf numFmtId="0" fontId="0" fillId="22" borderId="8" xfId="0" applyFill="1" applyBorder="1" applyAlignment="1">
      <alignment horizontal="center"/>
    </xf>
    <xf numFmtId="0" fontId="0" fillId="10" borderId="8" xfId="0" applyFill="1" applyBorder="1" applyAlignment="1">
      <alignment horizontal="center"/>
    </xf>
    <xf numFmtId="166" fontId="0" fillId="13" borderId="0" xfId="0" applyNumberFormat="1" applyFill="1"/>
    <xf numFmtId="0" fontId="6" fillId="14" borderId="0" xfId="0" applyFont="1" applyFill="1" applyAlignment="1">
      <alignment horizontal="right"/>
    </xf>
    <xf numFmtId="164" fontId="2" fillId="21" borderId="58" xfId="2" applyNumberFormat="1" applyFill="1" applyBorder="1" applyAlignment="1">
      <alignment horizontal="center"/>
    </xf>
    <xf numFmtId="165" fontId="2" fillId="21" borderId="60" xfId="3" applyNumberFormat="1" applyFont="1" applyFill="1" applyBorder="1" applyAlignment="1">
      <alignment horizontal="right"/>
    </xf>
    <xf numFmtId="165" fontId="2" fillId="21" borderId="61" xfId="3" applyNumberFormat="1" applyFont="1" applyFill="1" applyBorder="1" applyAlignment="1">
      <alignment horizontal="right"/>
    </xf>
    <xf numFmtId="165" fontId="2" fillId="21" borderId="62" xfId="3" applyNumberFormat="1" applyFont="1" applyFill="1" applyBorder="1" applyAlignment="1">
      <alignment horizontal="right"/>
    </xf>
    <xf numFmtId="0" fontId="0" fillId="13" borderId="63" xfId="0" applyFill="1" applyBorder="1"/>
    <xf numFmtId="0" fontId="0" fillId="13" borderId="64" xfId="0" applyFill="1" applyBorder="1"/>
    <xf numFmtId="0" fontId="0" fillId="13" borderId="65" xfId="0" applyFill="1" applyBorder="1"/>
    <xf numFmtId="0" fontId="0" fillId="13" borderId="66" xfId="0" applyFill="1" applyBorder="1"/>
    <xf numFmtId="0" fontId="0" fillId="13" borderId="67" xfId="0" applyFill="1" applyBorder="1"/>
    <xf numFmtId="0" fontId="0" fillId="13" borderId="68" xfId="0" applyFill="1" applyBorder="1"/>
    <xf numFmtId="0" fontId="0" fillId="13" borderId="69" xfId="0" applyFill="1" applyBorder="1"/>
    <xf numFmtId="165" fontId="2" fillId="21" borderId="70" xfId="3" applyNumberFormat="1" applyFont="1" applyFill="1" applyBorder="1" applyAlignment="1">
      <alignment horizontal="right"/>
    </xf>
    <xf numFmtId="165" fontId="2" fillId="21" borderId="71" xfId="3" applyNumberFormat="1" applyFont="1" applyFill="1" applyBorder="1" applyAlignment="1">
      <alignment horizontal="right"/>
    </xf>
    <xf numFmtId="165" fontId="2" fillId="21" borderId="72" xfId="3" applyNumberFormat="1" applyFont="1" applyFill="1" applyBorder="1" applyAlignment="1">
      <alignment horizontal="right"/>
    </xf>
    <xf numFmtId="0" fontId="0" fillId="13" borderId="73" xfId="0" applyFill="1" applyBorder="1"/>
    <xf numFmtId="0" fontId="0" fillId="13" borderId="74" xfId="0" applyFill="1" applyBorder="1"/>
    <xf numFmtId="0" fontId="0" fillId="13" borderId="75" xfId="0" applyFill="1" applyBorder="1"/>
    <xf numFmtId="0" fontId="0" fillId="13" borderId="76" xfId="0" applyFill="1" applyBorder="1"/>
    <xf numFmtId="0" fontId="0" fillId="13" borderId="77" xfId="0" applyFill="1" applyBorder="1"/>
    <xf numFmtId="44" fontId="0" fillId="13" borderId="0" xfId="1" applyFont="1" applyFill="1"/>
    <xf numFmtId="0" fontId="3" fillId="15" borderId="78" xfId="0" applyFont="1" applyFill="1" applyBorder="1" applyAlignment="1">
      <alignment horizontal="center"/>
    </xf>
    <xf numFmtId="167" fontId="0" fillId="13" borderId="0" xfId="0" applyNumberFormat="1" applyFill="1" applyAlignment="1">
      <alignment horizontal="left"/>
    </xf>
    <xf numFmtId="0" fontId="0" fillId="13" borderId="36" xfId="0" applyFill="1" applyBorder="1"/>
    <xf numFmtId="0" fontId="0" fillId="13" borderId="36" xfId="0" applyFill="1" applyBorder="1" applyAlignment="1">
      <alignment horizontal="center"/>
    </xf>
    <xf numFmtId="0" fontId="0" fillId="13" borderId="37" xfId="0" applyFill="1" applyBorder="1"/>
    <xf numFmtId="0" fontId="0" fillId="13" borderId="35" xfId="0" applyFill="1" applyBorder="1" applyAlignment="1">
      <alignment horizontal="center"/>
    </xf>
    <xf numFmtId="0" fontId="0" fillId="13" borderId="35" xfId="0" applyFill="1" applyBorder="1"/>
    <xf numFmtId="0" fontId="0" fillId="23" borderId="36" xfId="0" applyFill="1" applyBorder="1"/>
    <xf numFmtId="0" fontId="0" fillId="24" borderId="36" xfId="0" applyFill="1" applyBorder="1"/>
    <xf numFmtId="0" fontId="0" fillId="25" borderId="36" xfId="0" applyFill="1" applyBorder="1"/>
    <xf numFmtId="164" fontId="2" fillId="21" borderId="59" xfId="2" quotePrefix="1" applyNumberFormat="1" applyFill="1" applyBorder="1" applyAlignment="1">
      <alignment horizontal="center"/>
    </xf>
    <xf numFmtId="167" fontId="0" fillId="13" borderId="0" xfId="0" applyNumberFormat="1" applyFill="1"/>
    <xf numFmtId="167" fontId="0" fillId="0" borderId="0" xfId="0" applyNumberFormat="1"/>
    <xf numFmtId="0" fontId="0" fillId="26" borderId="8" xfId="0" applyFill="1" applyBorder="1"/>
    <xf numFmtId="166" fontId="14" fillId="13" borderId="0" xfId="0" applyNumberFormat="1" applyFont="1" applyFill="1" applyAlignment="1">
      <alignment horizontal="right"/>
    </xf>
    <xf numFmtId="166" fontId="0" fillId="13" borderId="0" xfId="0" applyNumberFormat="1" applyFill="1" applyAlignment="1">
      <alignment horizontal="right"/>
    </xf>
    <xf numFmtId="0" fontId="14" fillId="13" borderId="0" xfId="3" applyFont="1" applyFill="1" applyBorder="1" applyAlignment="1">
      <alignment horizontal="left"/>
    </xf>
    <xf numFmtId="0" fontId="12" fillId="13" borderId="0" xfId="3" applyFont="1" applyFill="1" applyBorder="1" applyAlignment="1">
      <alignment horizontal="left"/>
    </xf>
    <xf numFmtId="0" fontId="12" fillId="13" borderId="86" xfId="3" applyFont="1" applyFill="1" applyBorder="1" applyAlignment="1">
      <alignment horizontal="right"/>
    </xf>
    <xf numFmtId="166" fontId="12" fillId="13" borderId="86" xfId="0" applyNumberFormat="1" applyFont="1" applyFill="1" applyBorder="1" applyAlignment="1">
      <alignment horizontal="right"/>
    </xf>
    <xf numFmtId="0" fontId="0" fillId="13" borderId="87" xfId="0" applyFill="1" applyBorder="1" applyAlignment="1">
      <alignment horizontal="center"/>
    </xf>
    <xf numFmtId="0" fontId="0" fillId="27" borderId="89" xfId="0" applyFill="1" applyBorder="1" applyAlignment="1">
      <alignment horizontal="center"/>
    </xf>
    <xf numFmtId="0" fontId="0" fillId="0" borderId="0" xfId="0" pivotButton="1"/>
    <xf numFmtId="0" fontId="0" fillId="28" borderId="88" xfId="0" applyFill="1" applyBorder="1" applyAlignment="1">
      <alignment horizontal="center"/>
    </xf>
    <xf numFmtId="0" fontId="0" fillId="28" borderId="88" xfId="0" applyFill="1" applyBorder="1"/>
    <xf numFmtId="14" fontId="0" fillId="28" borderId="88" xfId="0" applyNumberFormat="1" applyFill="1" applyBorder="1" applyAlignment="1">
      <alignment horizontal="right"/>
    </xf>
    <xf numFmtId="169" fontId="0" fillId="28" borderId="88" xfId="0" applyNumberFormat="1" applyFill="1" applyBorder="1"/>
    <xf numFmtId="168" fontId="0" fillId="28" borderId="88" xfId="0" applyNumberFormat="1" applyFill="1" applyBorder="1"/>
    <xf numFmtId="14" fontId="0" fillId="28" borderId="88" xfId="0" applyNumberFormat="1" applyFill="1" applyBorder="1"/>
    <xf numFmtId="0" fontId="0" fillId="28" borderId="91" xfId="0" applyFill="1" applyBorder="1"/>
    <xf numFmtId="0" fontId="0" fillId="27" borderId="89" xfId="0" applyFill="1" applyBorder="1"/>
    <xf numFmtId="14" fontId="0" fillId="27" borderId="89" xfId="0" applyNumberFormat="1" applyFill="1" applyBorder="1"/>
    <xf numFmtId="169" fontId="0" fillId="27" borderId="89" xfId="0" applyNumberFormat="1" applyFill="1" applyBorder="1"/>
    <xf numFmtId="168" fontId="0" fillId="27" borderId="89" xfId="0" applyNumberFormat="1" applyFill="1" applyBorder="1"/>
    <xf numFmtId="0" fontId="0" fillId="27" borderId="92" xfId="0" applyFill="1" applyBorder="1"/>
    <xf numFmtId="0" fontId="0" fillId="28" borderId="89" xfId="0" applyFill="1" applyBorder="1" applyAlignment="1">
      <alignment horizontal="center"/>
    </xf>
    <xf numFmtId="0" fontId="0" fillId="28" borderId="89" xfId="0" applyFill="1" applyBorder="1"/>
    <xf numFmtId="14" fontId="0" fillId="28" borderId="89" xfId="0" applyNumberFormat="1" applyFill="1" applyBorder="1"/>
    <xf numFmtId="169" fontId="0" fillId="28" borderId="89" xfId="0" applyNumberFormat="1" applyFill="1" applyBorder="1"/>
    <xf numFmtId="168" fontId="0" fillId="28" borderId="89" xfId="0" applyNumberFormat="1" applyFill="1" applyBorder="1"/>
    <xf numFmtId="0" fontId="0" fillId="28" borderId="92" xfId="0" applyFill="1" applyBorder="1"/>
    <xf numFmtId="0" fontId="17" fillId="29" borderId="3" xfId="0" applyFont="1" applyFill="1" applyBorder="1" applyAlignment="1">
      <alignment horizontal="center"/>
    </xf>
    <xf numFmtId="0" fontId="17" fillId="29" borderId="90" xfId="0" applyFont="1" applyFill="1" applyBorder="1" applyAlignment="1">
      <alignment horizontal="center"/>
    </xf>
    <xf numFmtId="14" fontId="17" fillId="29" borderId="3" xfId="0" applyNumberFormat="1" applyFont="1" applyFill="1" applyBorder="1" applyAlignment="1">
      <alignment horizontal="center"/>
    </xf>
    <xf numFmtId="14" fontId="0" fillId="4" borderId="8" xfId="0" applyNumberFormat="1" applyFill="1" applyBorder="1" applyAlignment="1">
      <alignment horizontal="center"/>
    </xf>
    <xf numFmtId="18" fontId="0" fillId="0" borderId="0" xfId="0" applyNumberFormat="1"/>
    <xf numFmtId="10" fontId="0" fillId="0" borderId="0" xfId="0" applyNumberFormat="1"/>
    <xf numFmtId="0" fontId="15" fillId="13" borderId="0" xfId="0" applyFont="1" applyFill="1"/>
    <xf numFmtId="14" fontId="12" fillId="13" borderId="0" xfId="3" applyNumberFormat="1" applyFont="1" applyFill="1" applyBorder="1" applyAlignment="1">
      <alignment horizontal="left"/>
    </xf>
    <xf numFmtId="169" fontId="12" fillId="13" borderId="0" xfId="3" applyNumberFormat="1" applyFont="1" applyFill="1" applyBorder="1" applyAlignment="1">
      <alignment horizontal="left"/>
    </xf>
    <xf numFmtId="168" fontId="12" fillId="13" borderId="0" xfId="3" applyNumberFormat="1" applyFont="1" applyFill="1" applyBorder="1" applyAlignment="1">
      <alignment horizontal="left"/>
    </xf>
    <xf numFmtId="0" fontId="0" fillId="26" borderId="8" xfId="0" applyFill="1" applyBorder="1" applyAlignment="1">
      <alignment horizontal="left"/>
    </xf>
    <xf numFmtId="0" fontId="14" fillId="30" borderId="47" xfId="0" applyFont="1" applyFill="1" applyBorder="1"/>
    <xf numFmtId="0" fontId="0" fillId="0" borderId="93" xfId="0" applyBorder="1"/>
    <xf numFmtId="0" fontId="0" fillId="0" borderId="94" xfId="0" applyBorder="1"/>
    <xf numFmtId="0" fontId="0" fillId="0" borderId="95" xfId="0" applyBorder="1"/>
    <xf numFmtId="0" fontId="0" fillId="0" borderId="96" xfId="0" applyBorder="1"/>
    <xf numFmtId="0" fontId="0" fillId="0" borderId="97" xfId="0" applyBorder="1"/>
    <xf numFmtId="0" fontId="0" fillId="0" borderId="98" xfId="0" applyBorder="1"/>
    <xf numFmtId="0" fontId="0" fillId="0" borderId="99" xfId="0" applyBorder="1"/>
    <xf numFmtId="0" fontId="0" fillId="0" borderId="100" xfId="0" applyBorder="1"/>
    <xf numFmtId="0" fontId="0" fillId="0" borderId="101" xfId="0" applyBorder="1"/>
    <xf numFmtId="0" fontId="9" fillId="14" borderId="0" xfId="0" applyFont="1" applyFill="1" applyAlignment="1">
      <alignment vertical="center"/>
    </xf>
    <xf numFmtId="169" fontId="0" fillId="27" borderId="102" xfId="0" applyNumberFormat="1" applyFill="1" applyBorder="1"/>
    <xf numFmtId="169" fontId="0" fillId="28" borderId="102" xfId="0" applyNumberFormat="1" applyFill="1" applyBorder="1"/>
    <xf numFmtId="0" fontId="9" fillId="14" borderId="0" xfId="0" applyFont="1" applyFill="1" applyAlignment="1">
      <alignment horizontal="center" vertical="center"/>
    </xf>
    <xf numFmtId="0" fontId="2" fillId="16" borderId="32" xfId="0" applyFont="1" applyFill="1" applyBorder="1" applyAlignment="1">
      <alignment horizontal="center"/>
    </xf>
    <xf numFmtId="0" fontId="2" fillId="16" borderId="24" xfId="0" applyFont="1" applyFill="1" applyBorder="1" applyAlignment="1">
      <alignment horizontal="center"/>
    </xf>
    <xf numFmtId="0" fontId="2" fillId="16" borderId="25" xfId="0" applyFont="1" applyFill="1" applyBorder="1" applyAlignment="1">
      <alignment horizontal="center"/>
    </xf>
    <xf numFmtId="0" fontId="0" fillId="5" borderId="23" xfId="0" applyFill="1" applyBorder="1" applyAlignment="1">
      <alignment horizontal="left"/>
    </xf>
    <xf numFmtId="0" fontId="0" fillId="5" borderId="24" xfId="0" applyFill="1" applyBorder="1" applyAlignment="1">
      <alignment horizontal="left"/>
    </xf>
    <xf numFmtId="0" fontId="0" fillId="5" borderId="25" xfId="0" applyFill="1" applyBorder="1" applyAlignment="1">
      <alignment horizontal="left"/>
    </xf>
    <xf numFmtId="0" fontId="0" fillId="13" borderId="32" xfId="0" applyFill="1" applyBorder="1" applyAlignment="1">
      <alignment horizontal="right"/>
    </xf>
    <xf numFmtId="0" fontId="0" fillId="13" borderId="44" xfId="0" applyFill="1" applyBorder="1" applyAlignment="1">
      <alignment horizontal="right"/>
    </xf>
    <xf numFmtId="0" fontId="2" fillId="16" borderId="41" xfId="0" applyFont="1" applyFill="1" applyBorder="1" applyAlignment="1">
      <alignment horizontal="center"/>
    </xf>
    <xf numFmtId="0" fontId="2" fillId="16" borderId="22" xfId="0" applyFont="1" applyFill="1" applyBorder="1" applyAlignment="1">
      <alignment horizontal="center"/>
    </xf>
    <xf numFmtId="0" fontId="11" fillId="5" borderId="23" xfId="4" applyFill="1" applyBorder="1" applyAlignment="1">
      <alignment horizontal="left"/>
    </xf>
    <xf numFmtId="0" fontId="11" fillId="5" borderId="24" xfId="4" applyFill="1" applyBorder="1" applyAlignment="1">
      <alignment horizontal="left"/>
    </xf>
    <xf numFmtId="0" fontId="11" fillId="5" borderId="25" xfId="4" applyFill="1" applyBorder="1" applyAlignment="1">
      <alignment horizontal="left"/>
    </xf>
    <xf numFmtId="0" fontId="0" fillId="13" borderId="79" xfId="0" applyFill="1" applyBorder="1" applyAlignment="1">
      <alignment horizontal="center"/>
    </xf>
    <xf numFmtId="0" fontId="0" fillId="13" borderId="80" xfId="0" applyFill="1" applyBorder="1" applyAlignment="1">
      <alignment horizontal="center"/>
    </xf>
    <xf numFmtId="0" fontId="0" fillId="13" borderId="81" xfId="0" applyFill="1" applyBorder="1" applyAlignment="1">
      <alignment horizontal="center"/>
    </xf>
    <xf numFmtId="0" fontId="0" fillId="13" borderId="78" xfId="0" applyFill="1" applyBorder="1" applyAlignment="1">
      <alignment horizontal="center"/>
    </xf>
    <xf numFmtId="0" fontId="0" fillId="13" borderId="82" xfId="0" applyFill="1" applyBorder="1" applyAlignment="1">
      <alignment horizontal="center"/>
    </xf>
    <xf numFmtId="0" fontId="0" fillId="13" borderId="83" xfId="0" applyFill="1" applyBorder="1" applyAlignment="1">
      <alignment horizontal="center"/>
    </xf>
    <xf numFmtId="0" fontId="3" fillId="15" borderId="32" xfId="0" applyFont="1" applyFill="1" applyBorder="1" applyAlignment="1">
      <alignment horizontal="center"/>
    </xf>
    <xf numFmtId="0" fontId="3" fillId="15" borderId="25" xfId="0" applyFont="1" applyFill="1" applyBorder="1" applyAlignment="1">
      <alignment horizontal="center"/>
    </xf>
    <xf numFmtId="164" fontId="2" fillId="21" borderId="84" xfId="2" applyNumberFormat="1" applyFill="1" applyBorder="1" applyAlignment="1">
      <alignment horizontal="center"/>
    </xf>
    <xf numFmtId="164" fontId="2" fillId="21" borderId="0" xfId="2" applyNumberFormat="1" applyFill="1" applyBorder="1" applyAlignment="1">
      <alignment horizontal="center"/>
    </xf>
    <xf numFmtId="0" fontId="7" fillId="16" borderId="22" xfId="0" applyFont="1" applyFill="1" applyBorder="1" applyAlignment="1">
      <alignment horizontal="center"/>
    </xf>
    <xf numFmtId="0" fontId="7" fillId="16" borderId="0" xfId="0" applyFont="1" applyFill="1" applyAlignment="1">
      <alignment horizontal="center"/>
    </xf>
    <xf numFmtId="0" fontId="3" fillId="6" borderId="5" xfId="0" applyFont="1" applyFill="1" applyBorder="1" applyAlignment="1">
      <alignment horizontal="center"/>
    </xf>
    <xf numFmtId="0" fontId="3" fillId="6" borderId="6" xfId="0" applyFont="1" applyFill="1" applyBorder="1" applyAlignment="1">
      <alignment horizontal="center"/>
    </xf>
    <xf numFmtId="0" fontId="3" fillId="6" borderId="7" xfId="0" applyFont="1" applyFill="1" applyBorder="1" applyAlignment="1">
      <alignment horizontal="center"/>
    </xf>
    <xf numFmtId="0" fontId="3" fillId="6" borderId="16" xfId="0" applyFont="1" applyFill="1" applyBorder="1" applyAlignment="1">
      <alignment horizontal="center"/>
    </xf>
    <xf numFmtId="0" fontId="3" fillId="6" borderId="85" xfId="0" applyFont="1" applyFill="1" applyBorder="1" applyAlignment="1">
      <alignment horizontal="center"/>
    </xf>
    <xf numFmtId="0" fontId="3" fillId="6" borderId="4" xfId="0" applyFont="1" applyFill="1" applyBorder="1" applyAlignment="1">
      <alignment horizontal="center"/>
    </xf>
    <xf numFmtId="0" fontId="0" fillId="0" borderId="0" xfId="0" applyNumberFormat="1"/>
    <xf numFmtId="0" fontId="11" fillId="13" borderId="0" xfId="4" applyFill="1"/>
  </cellXfs>
  <cellStyles count="7">
    <cellStyle name="Currency" xfId="1" builtinId="4"/>
    <cellStyle name="Field" xfId="6" xr:uid="{00000000-0005-0000-0000-000001000000}"/>
    <cellStyle name="Hyperlink" xfId="4" builtinId="8"/>
    <cellStyle name="Label" xfId="5" xr:uid="{00000000-0005-0000-0000-000003000000}"/>
    <cellStyle name="Normal" xfId="0" builtinId="0"/>
    <cellStyle name="Table Header" xfId="3" xr:uid="{00000000-0005-0000-0000-000005000000}"/>
    <cellStyle name="Table Title" xfId="2" xr:uid="{00000000-0005-0000-0000-000006000000}"/>
  </cellStyles>
  <dxfs count="46">
    <dxf>
      <fill>
        <gradientFill degree="90">
          <stop position="0">
            <color rgb="FFEAF3FA"/>
          </stop>
          <stop position="1">
            <color rgb="FFEAF3FA"/>
          </stop>
        </gradientFill>
      </fill>
    </dxf>
    <dxf>
      <fill>
        <patternFill>
          <bgColor theme="0"/>
        </patternFill>
      </fill>
    </dxf>
    <dxf>
      <fill>
        <gradientFill degree="90">
          <stop position="0">
            <color rgb="FFEAF3FA"/>
          </stop>
          <stop position="1">
            <color rgb="FFEAF3FA"/>
          </stop>
        </gradientFill>
      </fill>
    </dxf>
    <dxf>
      <fill>
        <patternFill>
          <bgColor theme="0"/>
        </patternFill>
      </fill>
    </dxf>
    <dxf>
      <fill>
        <gradientFill degree="90">
          <stop position="0">
            <color rgb="FFEAF3FA"/>
          </stop>
          <stop position="1">
            <color rgb="FFEAF3FA"/>
          </stop>
        </gradientFill>
      </fill>
    </dxf>
    <dxf>
      <fill>
        <patternFill>
          <bgColor theme="0"/>
        </patternFill>
      </fill>
    </dxf>
    <dxf>
      <border>
        <left/>
        <vertical/>
        <horizontal/>
      </border>
    </dxf>
    <dxf>
      <font>
        <color theme="3" tint="-0.24994659260841701"/>
      </font>
      <fill>
        <gradientFill degree="90">
          <stop position="0">
            <color rgb="FFEAF3FA"/>
          </stop>
          <stop position="1">
            <color rgb="FFEAF3FA"/>
          </stop>
        </gradientFill>
      </fill>
    </dxf>
    <dxf>
      <font>
        <color theme="3" tint="-0.24994659260841701"/>
      </font>
    </dxf>
    <dxf>
      <font>
        <b/>
        <i val="0"/>
        <color theme="0"/>
      </font>
      <fill>
        <gradientFill degree="90">
          <stop position="0">
            <color rgb="FF368ECD"/>
          </stop>
          <stop position="1">
            <color rgb="FF6FADDB"/>
          </stop>
        </gradientFill>
      </fill>
    </dxf>
    <dxf>
      <fill>
        <gradientFill degree="90">
          <stop position="0">
            <color rgb="FFEAF3FA"/>
          </stop>
          <stop position="1">
            <color rgb="FFEAF3FA"/>
          </stop>
        </gradientFill>
      </fill>
      <border>
        <left style="hair">
          <color theme="3" tint="-0.24994659260841701"/>
        </left>
        <right style="hair">
          <color theme="3" tint="-0.24994659260841701"/>
        </right>
        <top style="hair">
          <color theme="3" tint="-0.24994659260841701"/>
        </top>
        <bottom style="hair">
          <color theme="3" tint="-0.24994659260841701"/>
        </bottom>
        <vertical/>
        <horizontal/>
      </border>
    </dxf>
    <dxf>
      <fill>
        <patternFill>
          <bgColor theme="0"/>
        </patternFill>
      </fill>
      <border>
        <left style="hair">
          <color theme="3" tint="-0.24994659260841701"/>
        </left>
        <right style="hair">
          <color theme="3" tint="-0.24994659260841701"/>
        </right>
        <top style="hair">
          <color theme="3" tint="-0.24994659260841701"/>
        </top>
        <bottom style="hair">
          <color theme="3" tint="-0.24994659260841701"/>
        </bottom>
        <vertical/>
        <horizontal/>
      </border>
    </dxf>
    <dxf>
      <font>
        <b/>
        <i val="0"/>
        <color theme="0"/>
      </font>
      <fill>
        <gradientFill degree="90">
          <stop position="0">
            <color rgb="FF368ECD"/>
          </stop>
          <stop position="1">
            <color rgb="FF6FADDB"/>
          </stop>
        </gradientFill>
      </fill>
    </dxf>
    <dxf>
      <font>
        <b val="0"/>
        <i/>
        <color theme="0" tint="-0.34998626667073579"/>
      </font>
    </dxf>
    <dxf>
      <fill>
        <gradientFill degree="90">
          <stop position="0">
            <color rgb="FFEAF3FA"/>
          </stop>
          <stop position="1">
            <color rgb="FFEAF3FA"/>
          </stop>
        </gradientFill>
      </fill>
    </dxf>
    <dxf>
      <fill>
        <gradientFill degree="90">
          <stop position="0">
            <color rgb="FFEAF3FA"/>
          </stop>
          <stop position="1">
            <color rgb="FFEAF3FA"/>
          </stop>
        </gradientFill>
      </fill>
    </dxf>
    <dxf>
      <fill>
        <gradientFill degree="90">
          <stop position="0">
            <color rgb="FFEAF3FA"/>
          </stop>
          <stop position="1">
            <color rgb="FFEAF3FA"/>
          </stop>
        </gradientFill>
      </fill>
    </dxf>
    <dxf>
      <fill>
        <gradientFill degree="90">
          <stop position="0">
            <color rgb="FFEAF3FA"/>
          </stop>
          <stop position="1">
            <color rgb="FFEAF3FA"/>
          </stop>
        </gradientFill>
      </fill>
    </dxf>
    <dxf>
      <fill>
        <gradientFill degree="90">
          <stop position="0">
            <color rgb="FFEAF3FA"/>
          </stop>
          <stop position="1">
            <color rgb="FFEAF3FA"/>
          </stop>
        </gradientFill>
      </fill>
    </dxf>
    <dxf>
      <fill>
        <gradientFill degree="90">
          <stop position="0">
            <color rgb="FFEAF3FA"/>
          </stop>
          <stop position="1">
            <color rgb="FFEAF3FA"/>
          </stop>
        </gradientFill>
      </fill>
    </dxf>
    <dxf>
      <fill>
        <gradientFill degree="90">
          <stop position="0">
            <color rgb="FFEAF3FA"/>
          </stop>
          <stop position="1">
            <color rgb="FFEAF3FA"/>
          </stop>
        </gradient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8" formatCode="h:mm;@"/>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9" formatCode="[$-409]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outline="0">
        <left style="thin">
          <color theme="4" tint="0.39997558519241921"/>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4" tint="0.39997558519241921"/>
        </left>
        <right/>
        <top style="thin">
          <color theme="4" tint="0.39997558519241921"/>
        </top>
        <bottom/>
        <vertical/>
        <horizontal/>
      </border>
    </dxf>
    <dxf>
      <border outline="0">
        <top style="thin">
          <color indexed="64"/>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3" tint="0.59999389629810485"/>
        </patternFill>
      </fill>
      <alignment horizontal="center" vertical="bottom" textRotation="0" wrapText="0" indent="0" justifyLastLine="0" shrinkToFit="0" readingOrder="0"/>
    </dxf>
    <dxf>
      <font>
        <b/>
        <sz val="11"/>
        <color theme="1"/>
      </font>
      <fill>
        <patternFill patternType="none">
          <bgColor auto="1"/>
        </patternFill>
      </fill>
      <border>
        <vertical/>
        <horizontal/>
      </border>
    </dxf>
    <dxf>
      <font>
        <color theme="1"/>
      </font>
      <border>
        <left style="thin">
          <color theme="4"/>
        </left>
        <right style="thin">
          <color theme="4"/>
        </right>
        <top style="thin">
          <color theme="4"/>
        </top>
        <bottom style="thin">
          <color theme="4"/>
        </bottom>
        <vertical/>
        <horizontal/>
      </border>
    </dxf>
    <dxf>
      <font>
        <b/>
        <sz val="11"/>
        <color theme="1"/>
      </font>
    </dxf>
    <dxf>
      <fill>
        <patternFill patternType="none">
          <fgColor indexed="64"/>
          <bgColor auto="1"/>
        </patternFill>
      </fill>
      <border>
        <left style="thin">
          <color theme="1" tint="-0.499984740745262"/>
        </left>
        <right style="thin">
          <color theme="1" tint="-0.499984740745262"/>
        </right>
        <top style="thin">
          <color theme="1" tint="-0.499984740745262"/>
        </top>
        <bottom style="thin">
          <color theme="1" tint="-0.499984740745262"/>
        </bottom>
      </border>
    </dxf>
    <dxf>
      <border diagonalUp="0" diagonalDown="0">
        <left/>
        <right/>
        <top/>
        <bottom/>
        <vertical/>
        <horizontal/>
      </border>
    </dxf>
    <dxf>
      <font>
        <b/>
        <color theme="1"/>
      </font>
      <fill>
        <patternFill patternType="none">
          <bgColor auto="1"/>
        </patternFill>
      </fill>
      <border>
        <bottom style="thin">
          <color theme="4"/>
        </bottom>
        <vertical/>
        <horizontal/>
      </border>
    </dxf>
    <dxf>
      <font>
        <color theme="1"/>
      </font>
      <fill>
        <patternFill patternType="none">
          <bgColor auto="1"/>
        </patternFill>
      </fill>
      <border diagonalUp="0" diagonalDown="0">
        <left/>
        <right/>
        <top/>
        <bottom/>
        <vertical/>
        <horizontal/>
      </border>
    </dxf>
  </dxfs>
  <tableStyles count="4" defaultTableStyle="TableStyleMedium2" defaultPivotStyle="PivotStyleLight16">
    <tableStyle name="Custom Slicer" pivot="0" table="0" count="10" xr9:uid="{17AC4E9D-D164-417C-A2F6-96FFE5E2BA26}">
      <tableStyleElement type="wholeTable" dxfId="45"/>
      <tableStyleElement type="headerRow" dxfId="44"/>
    </tableStyle>
    <tableStyle name="Slicer Style 1" pivot="0" table="0" count="1" xr9:uid="{A6DD8810-25CC-46BB-90EB-082E12585285}">
      <tableStyleElement type="wholeTable" dxfId="43"/>
    </tableStyle>
    <tableStyle name="Timeline Style 1" pivot="0" table="0" count="8" xr9:uid="{0AAC7335-5490-4BF5-B403-6D46CB010713}">
      <tableStyleElement type="wholeTable" dxfId="42"/>
      <tableStyleElement type="headerRow" dxfId="41"/>
    </tableStyle>
    <tableStyle name="TimeSlicerStyleLight1 2" pivot="0" table="0" count="9" xr9:uid="{A4A94289-AFC6-49C6-B570-365FFC9244BC}">
      <tableStyleElement type="wholeTable" dxfId="40"/>
      <tableStyleElement type="headerRow" dxfId="39"/>
    </tableStyle>
  </tableStyles>
  <colors>
    <mruColors>
      <color rgb="FFC5DEF1"/>
      <color rgb="FF368ECD"/>
      <color rgb="FFEAF3FA"/>
      <color rgb="FF6FADDB"/>
      <color rgb="FFFFFF99"/>
      <color rgb="FFFFCC00"/>
      <color rgb="FFFF7C8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 Style 1"/>
      </x14:slicerStyles>
    </ext>
    <ext xmlns:x15="http://schemas.microsoft.com/office/spreadsheetml/2010/11/main" uri="{A0A4C193-F2C1-4fcb-8827-314CF55A85BB}">
      <x15:dxfs count="13">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0" tint="-0.14999847407452621"/>
              <bgColor theme="0" tint="-0.14999847407452621"/>
            </patternFill>
          </fill>
        </dxf>
        <dxf>
          <fill>
            <patternFill patternType="solid">
              <fgColor theme="0"/>
              <bgColor theme="4" tint="0.79998168889431442"/>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s>
        </x15:timelineStyle>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[Work_Maintenance_Manager.xlsm]Pivot Tables!Status By Priority</c:name>
    <c:fmtId val="1"/>
  </c:pivotSource>
  <c:chart>
    <c:title>
      <c:tx>
        <c:rich>
          <a:bodyPr rot="0" spcFirstLastPara="1" vertOverflow="ellipsis" vert="horz" wrap="square" anchor="ctr" anchorCtr="1"/>
          <a:lstStyle/>
          <a:p>
            <a:pPr>
              <a:defRPr sz="1400" b="1" i="1"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b="1" i="1">
                <a:solidFill>
                  <a:sysClr val="windowText" lastClr="000000"/>
                </a:solidFill>
                <a:latin typeface="Arial" panose="020B0604020202020204" pitchFamily="34" charset="0"/>
                <a:cs typeface="Arial" panose="020B0604020202020204" pitchFamily="34" charset="0"/>
              </a:rPr>
              <a:t>Order</a:t>
            </a:r>
            <a:r>
              <a:rPr lang="en-US" b="1" i="1" baseline="0">
                <a:solidFill>
                  <a:sysClr val="windowText" lastClr="000000"/>
                </a:solidFill>
                <a:latin typeface="Arial" panose="020B0604020202020204" pitchFamily="34" charset="0"/>
                <a:cs typeface="Arial" panose="020B0604020202020204" pitchFamily="34" charset="0"/>
              </a:rPr>
              <a:t> Status</a:t>
            </a:r>
            <a:endParaRPr lang="en-US" b="1" i="1">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0.39253455818022748"/>
          <c:y val="4.2168674698795178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9000">
                <a:srgbClr val="368ECD"/>
              </a:gs>
              <a:gs pos="100000">
                <a:srgbClr val="C5DEF1"/>
              </a:gs>
            </a:gsLst>
            <a:lin ang="0" scaled="1"/>
            <a:tileRect/>
          </a:gradFill>
          <a:ln>
            <a:solidFill>
              <a:schemeClr val="lt1">
                <a:shade val="50000"/>
                <a:alpha val="1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flip="none" rotWithShape="1">
            <a:gsLst>
              <a:gs pos="0">
                <a:srgbClr val="368ECD"/>
              </a:gs>
              <a:gs pos="100000">
                <a:srgbClr val="EAF3FA"/>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Tables'!$B$3</c:f>
              <c:strCache>
                <c:ptCount val="1"/>
                <c:pt idx="0">
                  <c:v>Total</c:v>
                </c:pt>
              </c:strCache>
            </c:strRef>
          </c:tx>
          <c:spPr>
            <a:gradFill flip="none" rotWithShape="1">
              <a:gsLst>
                <a:gs pos="0">
                  <a:srgbClr val="368ECD"/>
                </a:gs>
                <a:gs pos="100000">
                  <a:srgbClr val="EAF3FA"/>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Tables'!$A$4:$A$8</c:f>
              <c:strCache>
                <c:ptCount val="4"/>
                <c:pt idx="0">
                  <c:v>Completed</c:v>
                </c:pt>
                <c:pt idx="1">
                  <c:v>In Process</c:v>
                </c:pt>
                <c:pt idx="2">
                  <c:v>Pending</c:v>
                </c:pt>
                <c:pt idx="3">
                  <c:v>Scheduled</c:v>
                </c:pt>
              </c:strCache>
            </c:strRef>
          </c:cat>
          <c:val>
            <c:numRef>
              <c:f>'Pivot Tables'!$B$4:$B$8</c:f>
              <c:numCache>
                <c:formatCode>General</c:formatCode>
                <c:ptCount val="4"/>
                <c:pt idx="0">
                  <c:v>34</c:v>
                </c:pt>
                <c:pt idx="1">
                  <c:v>32</c:v>
                </c:pt>
                <c:pt idx="2">
                  <c:v>1</c:v>
                </c:pt>
                <c:pt idx="3">
                  <c:v>79</c:v>
                </c:pt>
              </c:numCache>
            </c:numRef>
          </c:val>
          <c:extLst>
            <c:ext xmlns:c16="http://schemas.microsoft.com/office/drawing/2014/chart" uri="{C3380CC4-5D6E-409C-BE32-E72D297353CC}">
              <c16:uniqueId val="{0000001D-58A8-46DE-84C1-97AA505EF2C3}"/>
            </c:ext>
          </c:extLst>
        </c:ser>
        <c:dLbls>
          <c:showLegendKey val="0"/>
          <c:showVal val="0"/>
          <c:showCatName val="0"/>
          <c:showSerName val="0"/>
          <c:showPercent val="0"/>
          <c:showBubbleSize val="0"/>
        </c:dLbls>
        <c:gapWidth val="33"/>
        <c:overlap val="-30"/>
        <c:axId val="78223"/>
        <c:axId val="79471"/>
      </c:barChart>
      <c:catAx>
        <c:axId val="782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1" u="none" strike="noStrike" kern="1200" baseline="0">
                <a:solidFill>
                  <a:schemeClr val="tx1">
                    <a:lumMod val="65000"/>
                    <a:lumOff val="35000"/>
                  </a:schemeClr>
                </a:solidFill>
                <a:latin typeface="+mn-lt"/>
                <a:ea typeface="+mn-ea"/>
                <a:cs typeface="+mn-cs"/>
              </a:defRPr>
            </a:pPr>
            <a:endParaRPr lang="en-US"/>
          </a:p>
        </c:txPr>
        <c:crossAx val="79471"/>
        <c:crosses val="autoZero"/>
        <c:auto val="1"/>
        <c:lblAlgn val="ctr"/>
        <c:lblOffset val="100"/>
        <c:noMultiLvlLbl val="0"/>
      </c:catAx>
      <c:valAx>
        <c:axId val="79471"/>
        <c:scaling>
          <c:orientation val="minMax"/>
        </c:scaling>
        <c:delete val="1"/>
        <c:axPos val="b"/>
        <c:numFmt formatCode="General" sourceLinked="1"/>
        <c:majorTickMark val="none"/>
        <c:minorTickMark val="none"/>
        <c:tickLblPos val="nextTo"/>
        <c:crossAx val="78223"/>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[Work_Maintenance_Manager.xlsm]Pivot Tables!PivotTable23</c:name>
    <c:fmtId val="2"/>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1" i="1">
                <a:latin typeface="Arial" panose="020B0604020202020204" pitchFamily="34" charset="0"/>
                <a:cs typeface="Arial" panose="020B0604020202020204" pitchFamily="34" charset="0"/>
              </a:rPr>
              <a:t>Job Status By</a:t>
            </a:r>
            <a:r>
              <a:rPr lang="en-US" b="1" i="1" baseline="0">
                <a:latin typeface="Arial" panose="020B0604020202020204" pitchFamily="34" charset="0"/>
                <a:cs typeface="Arial" panose="020B0604020202020204" pitchFamily="34" charset="0"/>
              </a:rPr>
              <a:t> Technicians</a:t>
            </a:r>
            <a:endParaRPr lang="en-US" b="1" i="1">
              <a:latin typeface="Arial" panose="020B0604020202020204" pitchFamily="34" charset="0"/>
              <a:cs typeface="Arial" panose="020B0604020202020204" pitchFamily="34" charset="0"/>
            </a:endParaRPr>
          </a:p>
        </c:rich>
      </c:tx>
      <c:layout>
        <c:manualLayout>
          <c:xMode val="edge"/>
          <c:yMode val="edge"/>
          <c:x val="0.28334469547122165"/>
          <c:y val="3.2742155525238743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74000">
                <a:srgbClr val="368ECD"/>
              </a:gs>
              <a:gs pos="0">
                <a:srgbClr val="C5DEF1"/>
              </a:gs>
            </a:gsLst>
            <a:lin ang="5400000" scaled="1"/>
          </a:gradFill>
          <a:ln>
            <a:noFill/>
          </a:ln>
          <a:effectLst>
            <a:outerShdw blurRad="38100" dist="25400" dir="2700000" algn="tl" rotWithShape="0">
              <a:prstClr val="black">
                <a:alpha val="40000"/>
              </a:prstClr>
            </a:outerShdw>
            <a:softEdge rad="127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Tables'!$P$3</c:f>
              <c:strCache>
                <c:ptCount val="1"/>
                <c:pt idx="0">
                  <c:v>Total</c:v>
                </c:pt>
              </c:strCache>
            </c:strRef>
          </c:tx>
          <c:spPr>
            <a:gradFill>
              <a:gsLst>
                <a:gs pos="74000">
                  <a:srgbClr val="368ECD"/>
                </a:gs>
                <a:gs pos="0">
                  <a:srgbClr val="C5DEF1"/>
                </a:gs>
              </a:gsLst>
              <a:lin ang="5400000" scaled="1"/>
            </a:gradFill>
            <a:ln>
              <a:noFill/>
            </a:ln>
            <a:effectLst>
              <a:outerShdw blurRad="38100" dist="25400" dir="2700000" algn="tl" rotWithShape="0">
                <a:prstClr val="black">
                  <a:alpha val="40000"/>
                </a:prstClr>
              </a:outerShdw>
              <a:softEdge rad="12700"/>
            </a:effectLst>
          </c:spPr>
          <c:invertIfNegative val="0"/>
          <c:cat>
            <c:strRef>
              <c:f>'Pivot Tables'!$O$4:$O$16</c:f>
              <c:strCache>
                <c:ptCount val="12"/>
                <c:pt idx="0">
                  <c:v>Anita Withers</c:v>
                </c:pt>
                <c:pt idx="1">
                  <c:v>Dave Davidson</c:v>
                </c:pt>
                <c:pt idx="2">
                  <c:v>Fred Fredders</c:v>
                </c:pt>
                <c:pt idx="3">
                  <c:v>Greg Perkins</c:v>
                </c:pt>
                <c:pt idx="4">
                  <c:v>Jack Johnson</c:v>
                </c:pt>
                <c:pt idx="5">
                  <c:v>Kay Hopkins</c:v>
                </c:pt>
                <c:pt idx="6">
                  <c:v>Larry Daniels</c:v>
                </c:pt>
                <c:pt idx="7">
                  <c:v>Lisa Mathews</c:v>
                </c:pt>
                <c:pt idx="8">
                  <c:v>Mark Mason</c:v>
                </c:pt>
                <c:pt idx="9">
                  <c:v>Mary Smith</c:v>
                </c:pt>
                <c:pt idx="10">
                  <c:v>Peter Parker</c:v>
                </c:pt>
                <c:pt idx="11">
                  <c:v>Tim Simmons</c:v>
                </c:pt>
              </c:strCache>
            </c:strRef>
          </c:cat>
          <c:val>
            <c:numRef>
              <c:f>'Pivot Tables'!$P$4:$P$16</c:f>
              <c:numCache>
                <c:formatCode>General</c:formatCode>
                <c:ptCount val="12"/>
                <c:pt idx="0">
                  <c:v>11</c:v>
                </c:pt>
                <c:pt idx="1">
                  <c:v>25</c:v>
                </c:pt>
                <c:pt idx="2">
                  <c:v>23</c:v>
                </c:pt>
                <c:pt idx="3">
                  <c:v>10</c:v>
                </c:pt>
                <c:pt idx="4">
                  <c:v>11</c:v>
                </c:pt>
                <c:pt idx="5">
                  <c:v>20</c:v>
                </c:pt>
                <c:pt idx="6">
                  <c:v>22</c:v>
                </c:pt>
                <c:pt idx="7">
                  <c:v>9</c:v>
                </c:pt>
                <c:pt idx="8">
                  <c:v>12</c:v>
                </c:pt>
                <c:pt idx="9">
                  <c:v>21</c:v>
                </c:pt>
                <c:pt idx="10">
                  <c:v>19</c:v>
                </c:pt>
                <c:pt idx="11">
                  <c:v>23</c:v>
                </c:pt>
              </c:numCache>
            </c:numRef>
          </c:val>
          <c:extLst>
            <c:ext xmlns:c16="http://schemas.microsoft.com/office/drawing/2014/chart" uri="{C3380CC4-5D6E-409C-BE32-E72D297353CC}">
              <c16:uniqueId val="{00000000-2085-497A-9F10-48DBDEB16832}"/>
            </c:ext>
          </c:extLst>
        </c:ser>
        <c:dLbls>
          <c:showLegendKey val="0"/>
          <c:showVal val="0"/>
          <c:showCatName val="0"/>
          <c:showSerName val="0"/>
          <c:showPercent val="0"/>
          <c:showBubbleSize val="0"/>
        </c:dLbls>
        <c:gapWidth val="219"/>
        <c:overlap val="-27"/>
        <c:axId val="1215036320"/>
        <c:axId val="1215036736"/>
      </c:barChart>
      <c:catAx>
        <c:axId val="1215036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036736"/>
        <c:crosses val="autoZero"/>
        <c:auto val="0"/>
        <c:lblAlgn val="ctr"/>
        <c:lblOffset val="100"/>
        <c:noMultiLvlLbl val="0"/>
      </c:catAx>
      <c:valAx>
        <c:axId val="12150367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036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[Work_Maintenance_Manager.xlsm]Pivot Tables!PivotTable24</c:name>
    <c:fmtId val="2"/>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1" i="1">
                <a:latin typeface="Arial" panose="020B0604020202020204" pitchFamily="34" charset="0"/>
                <a:cs typeface="Arial" panose="020B0604020202020204" pitchFamily="34" charset="0"/>
              </a:rPr>
              <a:t>Top 10 Reqiured</a:t>
            </a:r>
            <a:r>
              <a:rPr lang="en-US" b="1" i="1" baseline="0">
                <a:latin typeface="Arial" panose="020B0604020202020204" pitchFamily="34" charset="0"/>
                <a:cs typeface="Arial" panose="020B0604020202020204" pitchFamily="34" charset="0"/>
              </a:rPr>
              <a:t> Skills</a:t>
            </a:r>
            <a:endParaRPr lang="en-US" b="1" i="1">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6350">
            <a:solidFill>
              <a:schemeClr val="bg1"/>
            </a:solidFill>
          </a:ln>
          <a:effectLst>
            <a:outerShdw blurRad="50800" dist="38100" dir="2700000" algn="tl" rotWithShape="0">
              <a:schemeClr val="tx1">
                <a:alpha val="40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68ECD"/>
          </a:solidFill>
          <a:ln w="6350">
            <a:solidFill>
              <a:schemeClr val="bg1"/>
            </a:solidFill>
          </a:ln>
          <a:effectLst>
            <a:outerShdw blurRad="50800" dist="38100" dir="2700000" algn="tl" rotWithShape="0">
              <a:schemeClr val="tx1">
                <a:alpha val="40000"/>
              </a:schemeClr>
            </a:outerShdw>
          </a:effectLst>
        </c:spPr>
      </c:pivotFmt>
      <c:pivotFmt>
        <c:idx val="3"/>
        <c:spPr>
          <a:solidFill>
            <a:srgbClr val="368ECD">
              <a:alpha val="90000"/>
            </a:srgbClr>
          </a:solidFill>
          <a:ln w="6350">
            <a:solidFill>
              <a:schemeClr val="bg1"/>
            </a:solidFill>
          </a:ln>
          <a:effectLst>
            <a:outerShdw blurRad="50800" dist="38100" dir="2700000" algn="tl" rotWithShape="0">
              <a:schemeClr val="tx1">
                <a:alpha val="40000"/>
              </a:schemeClr>
            </a:outerShdw>
          </a:effectLst>
        </c:spPr>
      </c:pivotFmt>
      <c:pivotFmt>
        <c:idx val="4"/>
        <c:spPr>
          <a:solidFill>
            <a:srgbClr val="368ECD">
              <a:alpha val="80000"/>
            </a:srgbClr>
          </a:solidFill>
          <a:ln w="6350">
            <a:solidFill>
              <a:schemeClr val="bg1"/>
            </a:solidFill>
          </a:ln>
          <a:effectLst>
            <a:outerShdw blurRad="50800" dist="38100" dir="2700000" algn="tl" rotWithShape="0">
              <a:schemeClr val="tx1">
                <a:alpha val="40000"/>
              </a:schemeClr>
            </a:outerShdw>
          </a:effectLst>
        </c:spPr>
      </c:pivotFmt>
      <c:pivotFmt>
        <c:idx val="5"/>
        <c:spPr>
          <a:solidFill>
            <a:srgbClr val="368ECD">
              <a:alpha val="70000"/>
            </a:srgbClr>
          </a:solidFill>
          <a:ln w="6350">
            <a:solidFill>
              <a:schemeClr val="bg1"/>
            </a:solidFill>
          </a:ln>
          <a:effectLst>
            <a:outerShdw blurRad="50800" dist="38100" dir="2700000" algn="tl" rotWithShape="0">
              <a:schemeClr val="tx1">
                <a:alpha val="40000"/>
              </a:schemeClr>
            </a:outerShdw>
          </a:effectLst>
        </c:spPr>
      </c:pivotFmt>
      <c:pivotFmt>
        <c:idx val="6"/>
        <c:spPr>
          <a:solidFill>
            <a:srgbClr val="368ECD">
              <a:alpha val="60000"/>
            </a:srgbClr>
          </a:solidFill>
          <a:ln w="6350">
            <a:solidFill>
              <a:schemeClr val="bg1"/>
            </a:solidFill>
          </a:ln>
          <a:effectLst>
            <a:outerShdw blurRad="50800" dist="38100" dir="2700000" algn="tl" rotWithShape="0">
              <a:schemeClr val="tx1">
                <a:alpha val="40000"/>
              </a:schemeClr>
            </a:outerShdw>
          </a:effectLst>
        </c:spPr>
      </c:pivotFmt>
      <c:pivotFmt>
        <c:idx val="7"/>
        <c:spPr>
          <a:solidFill>
            <a:srgbClr val="368ECD">
              <a:alpha val="50000"/>
            </a:srgbClr>
          </a:solidFill>
          <a:ln w="6350">
            <a:solidFill>
              <a:schemeClr val="bg1"/>
            </a:solidFill>
          </a:ln>
          <a:effectLst>
            <a:outerShdw blurRad="50800" dist="38100" dir="2700000" algn="tl" rotWithShape="0">
              <a:schemeClr val="tx1">
                <a:alpha val="40000"/>
              </a:schemeClr>
            </a:outerShdw>
          </a:effectLst>
        </c:spPr>
      </c:pivotFmt>
      <c:pivotFmt>
        <c:idx val="8"/>
        <c:spPr>
          <a:solidFill>
            <a:srgbClr val="368ECD">
              <a:alpha val="40000"/>
            </a:srgbClr>
          </a:solidFill>
          <a:ln w="6350">
            <a:solidFill>
              <a:schemeClr val="bg1"/>
            </a:solidFill>
          </a:ln>
          <a:effectLst>
            <a:outerShdw blurRad="50800" dist="38100" dir="2700000" algn="tl" rotWithShape="0">
              <a:schemeClr val="tx1">
                <a:alpha val="40000"/>
              </a:schemeClr>
            </a:outerShdw>
          </a:effectLst>
        </c:spPr>
      </c:pivotFmt>
      <c:pivotFmt>
        <c:idx val="9"/>
        <c:spPr>
          <a:solidFill>
            <a:srgbClr val="368ECD">
              <a:alpha val="30000"/>
            </a:srgbClr>
          </a:solidFill>
          <a:ln w="6350">
            <a:solidFill>
              <a:schemeClr val="bg1"/>
            </a:solidFill>
          </a:ln>
          <a:effectLst>
            <a:outerShdw blurRad="50800" dist="38100" dir="2700000" algn="tl" rotWithShape="0">
              <a:schemeClr val="tx1">
                <a:alpha val="40000"/>
              </a:schemeClr>
            </a:outerShdw>
          </a:effectLst>
        </c:spPr>
      </c:pivotFmt>
      <c:pivotFmt>
        <c:idx val="10"/>
        <c:spPr>
          <a:solidFill>
            <a:srgbClr val="368ECD">
              <a:alpha val="20000"/>
            </a:srgbClr>
          </a:solidFill>
          <a:ln w="6350">
            <a:solidFill>
              <a:schemeClr val="bg1"/>
            </a:solidFill>
          </a:ln>
          <a:effectLst>
            <a:outerShdw blurRad="50800" dist="38100" dir="2700000" algn="tl" rotWithShape="0">
              <a:schemeClr val="tx1">
                <a:alpha val="40000"/>
              </a:schemeClr>
            </a:outerShdw>
          </a:effectLst>
        </c:spPr>
      </c:pivotFmt>
      <c:pivotFmt>
        <c:idx val="11"/>
        <c:spPr>
          <a:solidFill>
            <a:srgbClr val="368ECD">
              <a:alpha val="10000"/>
            </a:srgbClr>
          </a:solidFill>
          <a:ln w="6350">
            <a:solidFill>
              <a:schemeClr val="bg1"/>
            </a:solidFill>
          </a:ln>
          <a:effectLst>
            <a:outerShdw blurRad="50800" dist="38100" dir="2700000" algn="tl" rotWithShape="0">
              <a:schemeClr val="tx1">
                <a:alpha val="40000"/>
              </a:schemeClr>
            </a:outerShdw>
          </a:effectLst>
        </c:spPr>
      </c:pivotFmt>
    </c:pivotFmts>
    <c:plotArea>
      <c:layout>
        <c:manualLayout>
          <c:layoutTarget val="inner"/>
          <c:xMode val="edge"/>
          <c:yMode val="edge"/>
          <c:x val="0.12216177523264138"/>
          <c:y val="0.20681239822224501"/>
          <c:w val="0.43009305654974944"/>
          <c:h val="0.72443763561139984"/>
        </c:manualLayout>
      </c:layout>
      <c:doughnutChart>
        <c:varyColors val="1"/>
        <c:ser>
          <c:idx val="0"/>
          <c:order val="0"/>
          <c:tx>
            <c:strRef>
              <c:f>'Pivot Tables'!$S$3</c:f>
              <c:strCache>
                <c:ptCount val="1"/>
                <c:pt idx="0">
                  <c:v>Total</c:v>
                </c:pt>
              </c:strCache>
            </c:strRef>
          </c:tx>
          <c:spPr>
            <a:ln w="6350">
              <a:solidFill>
                <a:schemeClr val="bg1"/>
              </a:solidFill>
            </a:ln>
            <a:effectLst>
              <a:outerShdw blurRad="50800" dist="38100" dir="2700000" algn="tl" rotWithShape="0">
                <a:schemeClr val="tx1">
                  <a:alpha val="40000"/>
                </a:schemeClr>
              </a:outerShdw>
            </a:effectLst>
          </c:spPr>
          <c:dPt>
            <c:idx val="0"/>
            <c:bubble3D val="0"/>
            <c:spPr>
              <a:solidFill>
                <a:srgbClr val="368ECD"/>
              </a:solidFill>
              <a:ln w="6350">
                <a:solidFill>
                  <a:schemeClr val="bg1"/>
                </a:solidFill>
              </a:ln>
              <a:effectLst>
                <a:outerShdw blurRad="50800" dist="38100" dir="2700000" algn="tl" rotWithShape="0">
                  <a:schemeClr val="tx1">
                    <a:alpha val="40000"/>
                  </a:schemeClr>
                </a:outerShdw>
              </a:effectLst>
            </c:spPr>
            <c:extLst>
              <c:ext xmlns:c16="http://schemas.microsoft.com/office/drawing/2014/chart" uri="{C3380CC4-5D6E-409C-BE32-E72D297353CC}">
                <c16:uniqueId val="{00000001-0BCC-45D5-A21E-65202CE1C492}"/>
              </c:ext>
            </c:extLst>
          </c:dPt>
          <c:dPt>
            <c:idx val="1"/>
            <c:bubble3D val="0"/>
            <c:spPr>
              <a:solidFill>
                <a:srgbClr val="368ECD">
                  <a:alpha val="90000"/>
                </a:srgbClr>
              </a:solidFill>
              <a:ln w="6350">
                <a:solidFill>
                  <a:schemeClr val="bg1"/>
                </a:solidFill>
              </a:ln>
              <a:effectLst>
                <a:outerShdw blurRad="50800" dist="38100" dir="2700000" algn="tl" rotWithShape="0">
                  <a:schemeClr val="tx1">
                    <a:alpha val="40000"/>
                  </a:schemeClr>
                </a:outerShdw>
              </a:effectLst>
            </c:spPr>
            <c:extLst>
              <c:ext xmlns:c16="http://schemas.microsoft.com/office/drawing/2014/chart" uri="{C3380CC4-5D6E-409C-BE32-E72D297353CC}">
                <c16:uniqueId val="{00000003-0BCC-45D5-A21E-65202CE1C492}"/>
              </c:ext>
            </c:extLst>
          </c:dPt>
          <c:dPt>
            <c:idx val="2"/>
            <c:bubble3D val="0"/>
            <c:spPr>
              <a:solidFill>
                <a:srgbClr val="368ECD">
                  <a:alpha val="80000"/>
                </a:srgbClr>
              </a:solidFill>
              <a:ln w="6350">
                <a:solidFill>
                  <a:schemeClr val="bg1"/>
                </a:solidFill>
              </a:ln>
              <a:effectLst>
                <a:outerShdw blurRad="50800" dist="38100" dir="2700000" algn="tl" rotWithShape="0">
                  <a:schemeClr val="tx1">
                    <a:alpha val="40000"/>
                  </a:schemeClr>
                </a:outerShdw>
              </a:effectLst>
            </c:spPr>
            <c:extLst>
              <c:ext xmlns:c16="http://schemas.microsoft.com/office/drawing/2014/chart" uri="{C3380CC4-5D6E-409C-BE32-E72D297353CC}">
                <c16:uniqueId val="{00000005-0BCC-45D5-A21E-65202CE1C492}"/>
              </c:ext>
            </c:extLst>
          </c:dPt>
          <c:dPt>
            <c:idx val="3"/>
            <c:bubble3D val="0"/>
            <c:spPr>
              <a:solidFill>
                <a:srgbClr val="368ECD">
                  <a:alpha val="70000"/>
                </a:srgbClr>
              </a:solidFill>
              <a:ln w="6350">
                <a:solidFill>
                  <a:schemeClr val="bg1"/>
                </a:solidFill>
              </a:ln>
              <a:effectLst>
                <a:outerShdw blurRad="50800" dist="38100" dir="2700000" algn="tl" rotWithShape="0">
                  <a:schemeClr val="tx1">
                    <a:alpha val="40000"/>
                  </a:schemeClr>
                </a:outerShdw>
              </a:effectLst>
            </c:spPr>
            <c:extLst>
              <c:ext xmlns:c16="http://schemas.microsoft.com/office/drawing/2014/chart" uri="{C3380CC4-5D6E-409C-BE32-E72D297353CC}">
                <c16:uniqueId val="{00000007-0BCC-45D5-A21E-65202CE1C492}"/>
              </c:ext>
            </c:extLst>
          </c:dPt>
          <c:dPt>
            <c:idx val="4"/>
            <c:bubble3D val="0"/>
            <c:spPr>
              <a:solidFill>
                <a:srgbClr val="368ECD">
                  <a:alpha val="60000"/>
                </a:srgbClr>
              </a:solidFill>
              <a:ln w="6350">
                <a:solidFill>
                  <a:schemeClr val="bg1"/>
                </a:solidFill>
              </a:ln>
              <a:effectLst>
                <a:outerShdw blurRad="50800" dist="38100" dir="2700000" algn="tl" rotWithShape="0">
                  <a:schemeClr val="tx1">
                    <a:alpha val="40000"/>
                  </a:schemeClr>
                </a:outerShdw>
              </a:effectLst>
            </c:spPr>
            <c:extLst>
              <c:ext xmlns:c16="http://schemas.microsoft.com/office/drawing/2014/chart" uri="{C3380CC4-5D6E-409C-BE32-E72D297353CC}">
                <c16:uniqueId val="{00000009-0BCC-45D5-A21E-65202CE1C492}"/>
              </c:ext>
            </c:extLst>
          </c:dPt>
          <c:dPt>
            <c:idx val="5"/>
            <c:bubble3D val="0"/>
            <c:spPr>
              <a:solidFill>
                <a:srgbClr val="368ECD">
                  <a:alpha val="50000"/>
                </a:srgbClr>
              </a:solidFill>
              <a:ln w="6350">
                <a:solidFill>
                  <a:schemeClr val="bg1"/>
                </a:solidFill>
              </a:ln>
              <a:effectLst>
                <a:outerShdw blurRad="50800" dist="38100" dir="2700000" algn="tl" rotWithShape="0">
                  <a:schemeClr val="tx1">
                    <a:alpha val="40000"/>
                  </a:schemeClr>
                </a:outerShdw>
              </a:effectLst>
            </c:spPr>
            <c:extLst>
              <c:ext xmlns:c16="http://schemas.microsoft.com/office/drawing/2014/chart" uri="{C3380CC4-5D6E-409C-BE32-E72D297353CC}">
                <c16:uniqueId val="{0000000B-0BCC-45D5-A21E-65202CE1C492}"/>
              </c:ext>
            </c:extLst>
          </c:dPt>
          <c:dPt>
            <c:idx val="6"/>
            <c:bubble3D val="0"/>
            <c:spPr>
              <a:solidFill>
                <a:srgbClr val="368ECD">
                  <a:alpha val="40000"/>
                </a:srgbClr>
              </a:solidFill>
              <a:ln w="6350">
                <a:solidFill>
                  <a:schemeClr val="bg1"/>
                </a:solidFill>
              </a:ln>
              <a:effectLst>
                <a:outerShdw blurRad="50800" dist="38100" dir="2700000" algn="tl" rotWithShape="0">
                  <a:schemeClr val="tx1">
                    <a:alpha val="40000"/>
                  </a:schemeClr>
                </a:outerShdw>
              </a:effectLst>
            </c:spPr>
            <c:extLst>
              <c:ext xmlns:c16="http://schemas.microsoft.com/office/drawing/2014/chart" uri="{C3380CC4-5D6E-409C-BE32-E72D297353CC}">
                <c16:uniqueId val="{0000000D-0BCC-45D5-A21E-65202CE1C492}"/>
              </c:ext>
            </c:extLst>
          </c:dPt>
          <c:dPt>
            <c:idx val="7"/>
            <c:bubble3D val="0"/>
            <c:spPr>
              <a:solidFill>
                <a:srgbClr val="368ECD">
                  <a:alpha val="30000"/>
                </a:srgbClr>
              </a:solidFill>
              <a:ln w="6350">
                <a:solidFill>
                  <a:schemeClr val="bg1"/>
                </a:solidFill>
              </a:ln>
              <a:effectLst>
                <a:outerShdw blurRad="50800" dist="38100" dir="2700000" algn="tl" rotWithShape="0">
                  <a:schemeClr val="tx1">
                    <a:alpha val="40000"/>
                  </a:schemeClr>
                </a:outerShdw>
              </a:effectLst>
            </c:spPr>
            <c:extLst>
              <c:ext xmlns:c16="http://schemas.microsoft.com/office/drawing/2014/chart" uri="{C3380CC4-5D6E-409C-BE32-E72D297353CC}">
                <c16:uniqueId val="{0000000F-0BCC-45D5-A21E-65202CE1C492}"/>
              </c:ext>
            </c:extLst>
          </c:dPt>
          <c:dPt>
            <c:idx val="8"/>
            <c:bubble3D val="0"/>
            <c:spPr>
              <a:solidFill>
                <a:srgbClr val="368ECD">
                  <a:alpha val="20000"/>
                </a:srgbClr>
              </a:solidFill>
              <a:ln w="6350">
                <a:solidFill>
                  <a:schemeClr val="bg1"/>
                </a:solidFill>
              </a:ln>
              <a:effectLst>
                <a:outerShdw blurRad="50800" dist="38100" dir="2700000" algn="tl" rotWithShape="0">
                  <a:schemeClr val="tx1">
                    <a:alpha val="40000"/>
                  </a:schemeClr>
                </a:outerShdw>
              </a:effectLst>
            </c:spPr>
            <c:extLst>
              <c:ext xmlns:c16="http://schemas.microsoft.com/office/drawing/2014/chart" uri="{C3380CC4-5D6E-409C-BE32-E72D297353CC}">
                <c16:uniqueId val="{00000011-0BCC-45D5-A21E-65202CE1C492}"/>
              </c:ext>
            </c:extLst>
          </c:dPt>
          <c:dPt>
            <c:idx val="9"/>
            <c:bubble3D val="0"/>
            <c:spPr>
              <a:solidFill>
                <a:srgbClr val="368ECD">
                  <a:alpha val="10000"/>
                </a:srgbClr>
              </a:solidFill>
              <a:ln w="6350">
                <a:solidFill>
                  <a:schemeClr val="bg1"/>
                </a:solidFill>
              </a:ln>
              <a:effectLst>
                <a:outerShdw blurRad="50800" dist="38100" dir="2700000" algn="tl" rotWithShape="0">
                  <a:schemeClr val="tx1">
                    <a:alpha val="40000"/>
                  </a:schemeClr>
                </a:outerShdw>
              </a:effectLst>
            </c:spPr>
            <c:extLst>
              <c:ext xmlns:c16="http://schemas.microsoft.com/office/drawing/2014/chart" uri="{C3380CC4-5D6E-409C-BE32-E72D297353CC}">
                <c16:uniqueId val="{00000013-0BCC-45D5-A21E-65202CE1C492}"/>
              </c:ext>
            </c:extLst>
          </c:dPt>
          <c:cat>
            <c:strRef>
              <c:f>'Pivot Tables'!$R$4:$R$14</c:f>
              <c:strCache>
                <c:ptCount val="10"/>
                <c:pt idx="0">
                  <c:v>Pumps &amp; Motors</c:v>
                </c:pt>
                <c:pt idx="1">
                  <c:v>Electrical</c:v>
                </c:pt>
                <c:pt idx="2">
                  <c:v>HVAC</c:v>
                </c:pt>
                <c:pt idx="3">
                  <c:v>Computer Board</c:v>
                </c:pt>
                <c:pt idx="4">
                  <c:v>Low Voltage</c:v>
                </c:pt>
                <c:pt idx="5">
                  <c:v>Rewiring</c:v>
                </c:pt>
                <c:pt idx="6">
                  <c:v>Sysem Boards</c:v>
                </c:pt>
                <c:pt idx="7">
                  <c:v>Plumbing</c:v>
                </c:pt>
                <c:pt idx="8">
                  <c:v>Machining</c:v>
                </c:pt>
                <c:pt idx="9">
                  <c:v>AC Replacement</c:v>
                </c:pt>
              </c:strCache>
            </c:strRef>
          </c:cat>
          <c:val>
            <c:numRef>
              <c:f>'Pivot Tables'!$S$4:$S$14</c:f>
              <c:numCache>
                <c:formatCode>0.00%</c:formatCode>
                <c:ptCount val="10"/>
                <c:pt idx="0">
                  <c:v>0.15090543259557343</c:v>
                </c:pt>
                <c:pt idx="1">
                  <c:v>0.12474849094567404</c:v>
                </c:pt>
                <c:pt idx="2">
                  <c:v>0.12474849094567404</c:v>
                </c:pt>
                <c:pt idx="3">
                  <c:v>9.6579476861166996E-2</c:v>
                </c:pt>
                <c:pt idx="4">
                  <c:v>9.4567404426559351E-2</c:v>
                </c:pt>
                <c:pt idx="5">
                  <c:v>8.651911468812877E-2</c:v>
                </c:pt>
                <c:pt idx="6">
                  <c:v>8.651911468812877E-2</c:v>
                </c:pt>
                <c:pt idx="7">
                  <c:v>8.651911468812877E-2</c:v>
                </c:pt>
                <c:pt idx="8">
                  <c:v>8.651911468812877E-2</c:v>
                </c:pt>
                <c:pt idx="9">
                  <c:v>6.2374245472837021E-2</c:v>
                </c:pt>
              </c:numCache>
            </c:numRef>
          </c:val>
          <c:extLst>
            <c:ext xmlns:c16="http://schemas.microsoft.com/office/drawing/2014/chart" uri="{C3380CC4-5D6E-409C-BE32-E72D297353CC}">
              <c16:uniqueId val="{00000014-0BCC-45D5-A21E-65202CE1C492}"/>
            </c:ext>
          </c:extLst>
        </c:ser>
        <c:dLbls>
          <c:showLegendKey val="0"/>
          <c:showVal val="0"/>
          <c:showCatName val="0"/>
          <c:showSerName val="0"/>
          <c:showPercent val="0"/>
          <c:showBubbleSize val="0"/>
          <c:showLeaderLines val="1"/>
        </c:dLbls>
        <c:firstSliceAng val="0"/>
        <c:holeSize val="68"/>
      </c:doughnutChart>
      <c:spPr>
        <a:noFill/>
        <a:ln>
          <a:noFill/>
        </a:ln>
        <a:effectLst/>
      </c:spPr>
    </c:plotArea>
    <c:legend>
      <c:legendPos val="r"/>
      <c:layout>
        <c:manualLayout>
          <c:xMode val="edge"/>
          <c:yMode val="edge"/>
          <c:x val="0.63719194191635131"/>
          <c:y val="0.16238820748611835"/>
          <c:w val="0.32941288183132955"/>
          <c:h val="0.83203600785629539"/>
        </c:manualLayout>
      </c:layout>
      <c:overlay val="0"/>
      <c:spPr>
        <a:noFill/>
        <a:ln>
          <a:noFill/>
        </a:ln>
        <a:effectLst/>
      </c:spPr>
      <c:txPr>
        <a:bodyPr rot="0" spcFirstLastPara="1" vertOverflow="ellipsis" vert="horz" wrap="square" anchor="ctr" anchorCtr="1"/>
        <a:lstStyle/>
        <a:p>
          <a:pPr>
            <a:defRPr sz="900" b="1" i="1"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2" lockText="1" noThreeD="1"/>
</file>

<file path=xl/ctrlProps/ctrlProp2.xml><?xml version="1.0" encoding="utf-8"?>
<formControlPr xmlns="http://schemas.microsoft.com/office/spreadsheetml/2009/9/main" objectType="Drop" dropStyle="combo" dx="25" fmlaLink="$B$11" fmlaRange="Years"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3.png"/><Relationship Id="rId18" Type="http://schemas.openxmlformats.org/officeDocument/2006/relationships/chart" Target="../charts/chart2.xml"/><Relationship Id="rId3" Type="http://schemas.openxmlformats.org/officeDocument/2006/relationships/image" Target="../media/image5.png"/><Relationship Id="rId21" Type="http://schemas.openxmlformats.org/officeDocument/2006/relationships/hyperlink" Target="https://rebrand.ly/AIToolPack_Ads" TargetMode="External"/><Relationship Id="rId7" Type="http://schemas.openxmlformats.org/officeDocument/2006/relationships/image" Target="../media/image9.png"/><Relationship Id="rId12" Type="http://schemas.openxmlformats.org/officeDocument/2006/relationships/image" Target="../media/image18.png"/><Relationship Id="rId17" Type="http://schemas.openxmlformats.org/officeDocument/2006/relationships/image" Target="../media/image19.jpeg"/><Relationship Id="rId2" Type="http://schemas.openxmlformats.org/officeDocument/2006/relationships/image" Target="../media/image4.png"/><Relationship Id="rId16" Type="http://schemas.openxmlformats.org/officeDocument/2006/relationships/chart" Target="../charts/chart1.xml"/><Relationship Id="rId20" Type="http://schemas.openxmlformats.org/officeDocument/2006/relationships/chart" Target="../charts/chart3.xml"/><Relationship Id="rId1" Type="http://schemas.openxmlformats.org/officeDocument/2006/relationships/image" Target="../media/image17.png"/><Relationship Id="rId6" Type="http://schemas.openxmlformats.org/officeDocument/2006/relationships/image" Target="../media/image8.png"/><Relationship Id="rId11" Type="http://schemas.openxmlformats.org/officeDocument/2006/relationships/image" Target="../media/image12.png"/><Relationship Id="rId5" Type="http://schemas.openxmlformats.org/officeDocument/2006/relationships/image" Target="../media/image7.png"/><Relationship Id="rId15" Type="http://schemas.openxmlformats.org/officeDocument/2006/relationships/image" Target="../media/image15.png"/><Relationship Id="rId10" Type="http://schemas.openxmlformats.org/officeDocument/2006/relationships/image" Target="../media/image11.png"/><Relationship Id="rId19" Type="http://schemas.openxmlformats.org/officeDocument/2006/relationships/image" Target="../media/image20.jpg"/><Relationship Id="rId4" Type="http://schemas.openxmlformats.org/officeDocument/2006/relationships/image" Target="../media/image6.png"/><Relationship Id="rId9" Type="http://schemas.openxmlformats.org/officeDocument/2006/relationships/image" Target="../media/image1.png"/><Relationship Id="rId14" Type="http://schemas.openxmlformats.org/officeDocument/2006/relationships/image" Target="../media/image14.png"/><Relationship Id="rId22" Type="http://schemas.openxmlformats.org/officeDocument/2006/relationships/image" Target="../media/image2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24.png"/><Relationship Id="rId13" Type="http://schemas.openxmlformats.org/officeDocument/2006/relationships/image" Target="../media/image25.png"/><Relationship Id="rId18" Type="http://schemas.openxmlformats.org/officeDocument/2006/relationships/image" Target="../media/image30.png"/><Relationship Id="rId3" Type="http://schemas.openxmlformats.org/officeDocument/2006/relationships/image" Target="../media/image7.png"/><Relationship Id="rId21" Type="http://schemas.openxmlformats.org/officeDocument/2006/relationships/image" Target="../media/image33.png"/><Relationship Id="rId7" Type="http://schemas.openxmlformats.org/officeDocument/2006/relationships/image" Target="../media/image1.png"/><Relationship Id="rId12" Type="http://schemas.openxmlformats.org/officeDocument/2006/relationships/image" Target="../media/image3.png"/><Relationship Id="rId17" Type="http://schemas.openxmlformats.org/officeDocument/2006/relationships/image" Target="../media/image29.png"/><Relationship Id="rId2" Type="http://schemas.openxmlformats.org/officeDocument/2006/relationships/image" Target="../media/image6.png"/><Relationship Id="rId16" Type="http://schemas.openxmlformats.org/officeDocument/2006/relationships/image" Target="../media/image28.png"/><Relationship Id="rId20" Type="http://schemas.openxmlformats.org/officeDocument/2006/relationships/image" Target="../media/image32.png"/><Relationship Id="rId1" Type="http://schemas.openxmlformats.org/officeDocument/2006/relationships/image" Target="../media/image2.png"/><Relationship Id="rId6" Type="http://schemas.openxmlformats.org/officeDocument/2006/relationships/image" Target="../media/image10.png"/><Relationship Id="rId11" Type="http://schemas.openxmlformats.org/officeDocument/2006/relationships/image" Target="../media/image13.png"/><Relationship Id="rId5" Type="http://schemas.openxmlformats.org/officeDocument/2006/relationships/image" Target="../media/image23.png"/><Relationship Id="rId15" Type="http://schemas.openxmlformats.org/officeDocument/2006/relationships/image" Target="../media/image27.png"/><Relationship Id="rId10" Type="http://schemas.openxmlformats.org/officeDocument/2006/relationships/image" Target="../media/image12.png"/><Relationship Id="rId19" Type="http://schemas.openxmlformats.org/officeDocument/2006/relationships/image" Target="../media/image31.png"/><Relationship Id="rId4" Type="http://schemas.openxmlformats.org/officeDocument/2006/relationships/image" Target="../media/image22.png"/><Relationship Id="rId9" Type="http://schemas.openxmlformats.org/officeDocument/2006/relationships/image" Target="../media/image5.png"/><Relationship Id="rId14" Type="http://schemas.openxmlformats.org/officeDocument/2006/relationships/image" Target="../media/image26.png"/><Relationship Id="rId22" Type="http://schemas.openxmlformats.org/officeDocument/2006/relationships/image" Target="../media/image34.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file:///D:\Dropbox\Excel4Freelancers\FreeTrainingVideos\Work%20Maintenance%20Manager\Icons_Attachments\Scheduled.png" TargetMode="External"/><Relationship Id="rId26" Type="http://schemas.openxmlformats.org/officeDocument/2006/relationships/image" Target="../media/image40.jpeg"/><Relationship Id="rId3" Type="http://schemas.openxmlformats.org/officeDocument/2006/relationships/image" Target="../media/image4.png"/><Relationship Id="rId21" Type="http://schemas.openxmlformats.org/officeDocument/2006/relationships/image" Target="../media/image36.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file:///D:\Dropbox\Excel4Freelancers\FreeTrainingVideos\Work%20Maintenance%20Manager\Icons_Attachments\Pending.png" TargetMode="External"/><Relationship Id="rId25" Type="http://schemas.openxmlformats.org/officeDocument/2006/relationships/hyperlink" Target="https://rebrand.ly/350Wkbks_Ads" TargetMode="External"/><Relationship Id="rId2" Type="http://schemas.openxmlformats.org/officeDocument/2006/relationships/image" Target="../media/image1.png"/><Relationship Id="rId16" Type="http://schemas.openxmlformats.org/officeDocument/2006/relationships/image" Target="../media/image35.png"/><Relationship Id="rId20" Type="http://schemas.openxmlformats.org/officeDocument/2006/relationships/image" Target="file:///D:\Dropbox\Excel4Freelancers\FreeTrainingVideos\Work%20Maintenance%20Manager\Icons_Attachments\Completed.png" TargetMode="External"/><Relationship Id="rId29" Type="http://schemas.openxmlformats.org/officeDocument/2006/relationships/hyperlink" Target="https://rebrand.ly/AIToolPack_Ads" TargetMode="External"/><Relationship Id="rId1" Type="http://schemas.openxmlformats.org/officeDocument/2006/relationships/image" Target="../media/image26.png"/><Relationship Id="rId6" Type="http://schemas.openxmlformats.org/officeDocument/2006/relationships/image" Target="../media/image2.png"/><Relationship Id="rId11" Type="http://schemas.openxmlformats.org/officeDocument/2006/relationships/image" Target="../media/image11.png"/><Relationship Id="rId24" Type="http://schemas.openxmlformats.org/officeDocument/2006/relationships/image" Target="../media/image39.jpg"/><Relationship Id="rId5"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38.jpg"/><Relationship Id="rId28" Type="http://schemas.openxmlformats.org/officeDocument/2006/relationships/image" Target="../media/image41.png"/><Relationship Id="rId10" Type="http://schemas.openxmlformats.org/officeDocument/2006/relationships/image" Target="../media/image10.png"/><Relationship Id="rId19" Type="http://schemas.openxmlformats.org/officeDocument/2006/relationships/image" Target="file:///D:\Dropbox\Excel4Freelancers\FreeTrainingVideos\Work%20Maintenance%20Manager\Icons_Attachments\InProgress.png" TargetMode="External"/><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image" Target="../media/image3.png"/><Relationship Id="rId22" Type="http://schemas.openxmlformats.org/officeDocument/2006/relationships/image" Target="../media/image37.jpg"/><Relationship Id="rId27" Type="http://schemas.openxmlformats.org/officeDocument/2006/relationships/hyperlink" Target="https://rebrand.ly/UDVL_Ads" TargetMode="External"/><Relationship Id="rId30" Type="http://schemas.openxmlformats.org/officeDocument/2006/relationships/image" Target="../media/image42.jpeg"/></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1.png"/><Relationship Id="rId3" Type="http://schemas.openxmlformats.org/officeDocument/2006/relationships/image" Target="../media/image15.png"/><Relationship Id="rId7" Type="http://schemas.openxmlformats.org/officeDocument/2006/relationships/image" Target="../media/image4.png"/><Relationship Id="rId12" Type="http://schemas.openxmlformats.org/officeDocument/2006/relationships/image" Target="../media/image10.png"/><Relationship Id="rId2" Type="http://schemas.openxmlformats.org/officeDocument/2006/relationships/image" Target="../media/image2.png"/><Relationship Id="rId16" Type="http://schemas.openxmlformats.org/officeDocument/2006/relationships/image" Target="../media/image3.png"/><Relationship Id="rId1" Type="http://schemas.openxmlformats.org/officeDocument/2006/relationships/image" Target="../media/image35.png"/><Relationship Id="rId6" Type="http://schemas.openxmlformats.org/officeDocument/2006/relationships/image" Target="../media/image1.png"/><Relationship Id="rId11" Type="http://schemas.openxmlformats.org/officeDocument/2006/relationships/image" Target="../media/image8.png"/><Relationship Id="rId5" Type="http://schemas.openxmlformats.org/officeDocument/2006/relationships/image" Target="../media/image43.png"/><Relationship Id="rId15" Type="http://schemas.openxmlformats.org/officeDocument/2006/relationships/image" Target="../media/image13.png"/><Relationship Id="rId10" Type="http://schemas.openxmlformats.org/officeDocument/2006/relationships/image" Target="../media/image7.png"/><Relationship Id="rId4" Type="http://schemas.openxmlformats.org/officeDocument/2006/relationships/image" Target="../media/image9.png"/><Relationship Id="rId9" Type="http://schemas.openxmlformats.org/officeDocument/2006/relationships/image" Target="../media/image6.png"/><Relationship Id="rId14" Type="http://schemas.openxmlformats.org/officeDocument/2006/relationships/image" Target="../media/image12.png"/></Relationships>
</file>

<file path=xl/drawings/_rels/drawing6.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2.png"/><Relationship Id="rId3" Type="http://schemas.openxmlformats.org/officeDocument/2006/relationships/image" Target="../media/image9.png"/><Relationship Id="rId7" Type="http://schemas.openxmlformats.org/officeDocument/2006/relationships/image" Target="../media/image5.png"/><Relationship Id="rId12" Type="http://schemas.openxmlformats.org/officeDocument/2006/relationships/image" Target="../media/image11.png"/><Relationship Id="rId17" Type="http://schemas.openxmlformats.org/officeDocument/2006/relationships/image" Target="../media/image21.jpeg"/><Relationship Id="rId2" Type="http://schemas.openxmlformats.org/officeDocument/2006/relationships/image" Target="../media/image15.png"/><Relationship Id="rId16" Type="http://schemas.openxmlformats.org/officeDocument/2006/relationships/hyperlink" Target="https://rebrand.ly/AIToolPack_Ads" TargetMode="External"/><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image" Target="../media/image10.png"/><Relationship Id="rId5" Type="http://schemas.openxmlformats.org/officeDocument/2006/relationships/image" Target="../media/image1.png"/><Relationship Id="rId15" Type="http://schemas.openxmlformats.org/officeDocument/2006/relationships/image" Target="../media/image3.png"/><Relationship Id="rId10" Type="http://schemas.openxmlformats.org/officeDocument/2006/relationships/image" Target="../media/image2.png"/><Relationship Id="rId4" Type="http://schemas.openxmlformats.org/officeDocument/2006/relationships/image" Target="../media/image14.png"/><Relationship Id="rId9" Type="http://schemas.openxmlformats.org/officeDocument/2006/relationships/image" Target="../media/image7.png"/><Relationship Id="rId1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11.png"/><Relationship Id="rId3" Type="http://schemas.openxmlformats.org/officeDocument/2006/relationships/image" Target="../media/image8.png"/><Relationship Id="rId7" Type="http://schemas.openxmlformats.org/officeDocument/2006/relationships/image" Target="../media/image1.png"/><Relationship Id="rId12" Type="http://schemas.openxmlformats.org/officeDocument/2006/relationships/image" Target="../media/image10.png"/><Relationship Id="rId17" Type="http://schemas.openxmlformats.org/officeDocument/2006/relationships/image" Target="../media/image42.jpeg"/><Relationship Id="rId2" Type="http://schemas.openxmlformats.org/officeDocument/2006/relationships/image" Target="../media/image2.png"/><Relationship Id="rId16" Type="http://schemas.openxmlformats.org/officeDocument/2006/relationships/hyperlink" Target="https://rebrand.ly/AIToolPack_Ads" TargetMode="External"/><Relationship Id="rId1" Type="http://schemas.openxmlformats.org/officeDocument/2006/relationships/image" Target="../media/image12.png"/><Relationship Id="rId6" Type="http://schemas.openxmlformats.org/officeDocument/2006/relationships/image" Target="../media/image26.png"/><Relationship Id="rId11" Type="http://schemas.openxmlformats.org/officeDocument/2006/relationships/image" Target="../media/image7.png"/><Relationship Id="rId5" Type="http://schemas.openxmlformats.org/officeDocument/2006/relationships/image" Target="../media/image9.png"/><Relationship Id="rId15" Type="http://schemas.openxmlformats.org/officeDocument/2006/relationships/image" Target="../media/image3.png"/><Relationship Id="rId10" Type="http://schemas.openxmlformats.org/officeDocument/2006/relationships/image" Target="../media/image6.png"/><Relationship Id="rId4" Type="http://schemas.openxmlformats.org/officeDocument/2006/relationships/image" Target="../media/image15.png"/><Relationship Id="rId9" Type="http://schemas.openxmlformats.org/officeDocument/2006/relationships/image" Target="../media/image5.png"/><Relationship Id="rId14"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603250</xdr:colOff>
      <xdr:row>31</xdr:row>
      <xdr:rowOff>19050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0" y="0"/>
          <a:ext cx="12332074" cy="6219638"/>
          <a:chOff x="1216025" y="0"/>
          <a:chExt cx="12379092" cy="6140450"/>
        </a:xfrm>
      </xdr:grpSpPr>
      <xdr:pic macro="[0]!MenuSelect">
        <xdr:nvPicPr>
          <xdr:cNvPr id="15" name="Dashboard">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86942" y="1098550"/>
            <a:ext cx="457200" cy="457200"/>
          </a:xfrm>
          <a:prstGeom prst="rect">
            <a:avLst/>
          </a:prstGeom>
        </xdr:spPr>
      </xdr:pic>
      <xdr:pic macro="[0]!MenuSelect">
        <xdr:nvPicPr>
          <xdr:cNvPr id="9" name="Technicians">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71293" y="4007554"/>
            <a:ext cx="488499" cy="457405"/>
          </a:xfrm>
          <a:prstGeom prst="rect">
            <a:avLst/>
          </a:prstGeom>
        </xdr:spPr>
      </xdr:pic>
      <xdr:pic macro="[0]!MenuSelect">
        <xdr:nvPicPr>
          <xdr:cNvPr id="22" name="Admin">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11204" y="5463645"/>
            <a:ext cx="408677" cy="408549"/>
          </a:xfrm>
          <a:prstGeom prst="rect">
            <a:avLst/>
          </a:prstGeom>
        </xdr:spPr>
      </xdr:pic>
      <xdr:pic macro="[0]!MenuSelect">
        <xdr:nvPicPr>
          <xdr:cNvPr id="3" name="Orders">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86942" y="1795350"/>
            <a:ext cx="457200" cy="457200"/>
          </a:xfrm>
          <a:prstGeom prst="rect">
            <a:avLst/>
          </a:prstGeom>
        </xdr:spPr>
      </xdr:pic>
      <xdr:sp macro="[0]!MenuSelect" textlink="">
        <xdr:nvSpPr>
          <xdr:cNvPr id="4" name="Dashboard">
            <a:extLst>
              <a:ext uri="{FF2B5EF4-FFF2-40B4-BE49-F238E27FC236}">
                <a16:creationId xmlns:a16="http://schemas.microsoft.com/office/drawing/2014/main" id="{00000000-0008-0000-0000-000004000000}"/>
              </a:ext>
            </a:extLst>
          </xdr:cNvPr>
          <xdr:cNvSpPr/>
        </xdr:nvSpPr>
        <xdr:spPr>
          <a:xfrm>
            <a:off x="1216025" y="1022350"/>
            <a:ext cx="1220197"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DASHBOARD</a:t>
            </a:r>
          </a:p>
        </xdr:txBody>
      </xdr:sp>
      <xdr:pic macro="[0]!MenuSelect">
        <xdr:nvPicPr>
          <xdr:cNvPr id="5" name="Dashboard">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86942" y="1096150"/>
            <a:ext cx="457200" cy="457200"/>
          </a:xfrm>
          <a:prstGeom prst="rect">
            <a:avLst/>
          </a:prstGeom>
        </xdr:spPr>
      </xdr:pic>
      <xdr:sp macro="[0]!MenuSelect" textlink="">
        <xdr:nvSpPr>
          <xdr:cNvPr id="6" name="Customers">
            <a:extLst>
              <a:ext uri="{FF2B5EF4-FFF2-40B4-BE49-F238E27FC236}">
                <a16:creationId xmlns:a16="http://schemas.microsoft.com/office/drawing/2014/main" id="{00000000-0008-0000-0000-000006000000}"/>
              </a:ext>
            </a:extLst>
          </xdr:cNvPr>
          <xdr:cNvSpPr/>
        </xdr:nvSpPr>
        <xdr:spPr>
          <a:xfrm>
            <a:off x="1216025" y="46736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CUSTOMERS</a:t>
            </a:r>
          </a:p>
        </xdr:txBody>
      </xdr:sp>
      <xdr:pic macro="[0]!MenuSelect">
        <xdr:nvPicPr>
          <xdr:cNvPr id="7" name="Customers">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86533" y="4735109"/>
            <a:ext cx="458019" cy="457404"/>
          </a:xfrm>
          <a:prstGeom prst="rect">
            <a:avLst/>
          </a:prstGeom>
        </xdr:spPr>
      </xdr:pic>
      <xdr:sp macro="[0]!MenuSelect" textlink="">
        <xdr:nvSpPr>
          <xdr:cNvPr id="8" name="Technicians">
            <a:extLst>
              <a:ext uri="{FF2B5EF4-FFF2-40B4-BE49-F238E27FC236}">
                <a16:creationId xmlns:a16="http://schemas.microsoft.com/office/drawing/2014/main" id="{00000000-0008-0000-0000-000008000000}"/>
              </a:ext>
            </a:extLst>
          </xdr:cNvPr>
          <xdr:cNvSpPr/>
        </xdr:nvSpPr>
        <xdr:spPr>
          <a:xfrm>
            <a:off x="1216025" y="394335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TECHNICIANS</a:t>
            </a:r>
          </a:p>
        </xdr:txBody>
      </xdr:sp>
      <xdr:pic macro="[0]!MenuSelect">
        <xdr:nvPicPr>
          <xdr:cNvPr id="23" name="Technicians">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71702" y="4004424"/>
            <a:ext cx="487680" cy="457200"/>
          </a:xfrm>
          <a:prstGeom prst="rect">
            <a:avLst/>
          </a:prstGeom>
        </xdr:spPr>
      </xdr:pic>
      <xdr:sp macro="[0]!MenuSelect" textlink="">
        <xdr:nvSpPr>
          <xdr:cNvPr id="10" name="Equipment">
            <a:extLst>
              <a:ext uri="{FF2B5EF4-FFF2-40B4-BE49-F238E27FC236}">
                <a16:creationId xmlns:a16="http://schemas.microsoft.com/office/drawing/2014/main" id="{00000000-0008-0000-0000-00000A000000}"/>
              </a:ext>
            </a:extLst>
          </xdr:cNvPr>
          <xdr:cNvSpPr/>
        </xdr:nvSpPr>
        <xdr:spPr>
          <a:xfrm>
            <a:off x="1216025" y="32131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EQUIPMENT</a:t>
            </a:r>
          </a:p>
        </xdr:txBody>
      </xdr:sp>
      <xdr:pic macro="[0]!MenuSelect">
        <xdr:nvPicPr>
          <xdr:cNvPr id="11" name="Equipment">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86942" y="3295444"/>
            <a:ext cx="457200" cy="457200"/>
          </a:xfrm>
          <a:prstGeom prst="rect">
            <a:avLst/>
          </a:prstGeom>
        </xdr:spPr>
      </xdr:pic>
      <xdr:pic macro="[0]!MenuSelect">
        <xdr:nvPicPr>
          <xdr:cNvPr id="12" name="Schedule">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609802" y="2546871"/>
            <a:ext cx="411480" cy="411685"/>
          </a:xfrm>
          <a:prstGeom prst="rect">
            <a:avLst/>
          </a:prstGeom>
        </xdr:spPr>
      </xdr:pic>
      <xdr:sp macro="[0]!MenuSelect" textlink="">
        <xdr:nvSpPr>
          <xdr:cNvPr id="13" name="Orders">
            <a:extLst>
              <a:ext uri="{FF2B5EF4-FFF2-40B4-BE49-F238E27FC236}">
                <a16:creationId xmlns:a16="http://schemas.microsoft.com/office/drawing/2014/main" id="{00000000-0008-0000-0000-00000D000000}"/>
              </a:ext>
            </a:extLst>
          </xdr:cNvPr>
          <xdr:cNvSpPr/>
        </xdr:nvSpPr>
        <xdr:spPr>
          <a:xfrm>
            <a:off x="1216025" y="1752600"/>
            <a:ext cx="1217555"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baseline="0">
                <a:solidFill>
                  <a:schemeClr val="bg1"/>
                </a:solidFill>
              </a:rPr>
              <a:t>ORDERS</a:t>
            </a:r>
            <a:endParaRPr lang="en-US" sz="1200" b="1">
              <a:solidFill>
                <a:schemeClr val="bg1"/>
              </a:solidFill>
            </a:endParaRPr>
          </a:p>
        </xdr:txBody>
      </xdr:sp>
      <xdr:pic macro="[0]!MenuSelect">
        <xdr:nvPicPr>
          <xdr:cNvPr id="14" name="Orders">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586942" y="1799300"/>
            <a:ext cx="457200" cy="457200"/>
          </a:xfrm>
          <a:prstGeom prst="rect">
            <a:avLst/>
          </a:prstGeom>
        </xdr:spPr>
      </xdr:pic>
      <xdr:sp macro="[0]!MenuSelect" textlink="">
        <xdr:nvSpPr>
          <xdr:cNvPr id="16" name="Admin">
            <a:extLst>
              <a:ext uri="{FF2B5EF4-FFF2-40B4-BE49-F238E27FC236}">
                <a16:creationId xmlns:a16="http://schemas.microsoft.com/office/drawing/2014/main" id="{00000000-0008-0000-0000-000010000000}"/>
              </a:ext>
            </a:extLst>
          </xdr:cNvPr>
          <xdr:cNvSpPr/>
        </xdr:nvSpPr>
        <xdr:spPr>
          <a:xfrm>
            <a:off x="1216025" y="5410200"/>
            <a:ext cx="1431209" cy="730250"/>
          </a:xfrm>
          <a:prstGeom prst="rightArrow">
            <a:avLst>
              <a:gd name="adj1" fmla="val 100000"/>
              <a:gd name="adj2" fmla="val 32174"/>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tx2">
                    <a:lumMod val="50000"/>
                  </a:schemeClr>
                </a:solidFill>
              </a:rPr>
              <a:t>ADMIN</a:t>
            </a:r>
          </a:p>
        </xdr:txBody>
      </xdr:sp>
      <xdr:pic>
        <xdr:nvPicPr>
          <xdr:cNvPr id="17" name="Logo">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244600" y="12700"/>
            <a:ext cx="1155700" cy="917841"/>
          </a:xfrm>
          <a:prstGeom prst="rect">
            <a:avLst/>
          </a:prstGeom>
        </xdr:spPr>
      </xdr:pic>
      <xdr:sp macro="" textlink="">
        <xdr:nvSpPr>
          <xdr:cNvPr id="18" name="Header">
            <a:extLst>
              <a:ext uri="{FF2B5EF4-FFF2-40B4-BE49-F238E27FC236}">
                <a16:creationId xmlns:a16="http://schemas.microsoft.com/office/drawing/2014/main" id="{00000000-0008-0000-0000-000012000000}"/>
              </a:ext>
            </a:extLst>
          </xdr:cNvPr>
          <xdr:cNvSpPr txBox="1"/>
        </xdr:nvSpPr>
        <xdr:spPr>
          <a:xfrm>
            <a:off x="2393951" y="0"/>
            <a:ext cx="11201166"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000" b="1">
                <a:ln>
                  <a:solidFill>
                    <a:srgbClr val="368ECD"/>
                  </a:solidFill>
                </a:ln>
                <a:solidFill>
                  <a:schemeClr val="bg1"/>
                </a:solidFill>
                <a:latin typeface="Arial Rounded MT Bold" panose="020F0704030504030204" pitchFamily="34" charset="0"/>
              </a:rPr>
              <a:t>WORK</a:t>
            </a:r>
            <a:r>
              <a:rPr lang="en-US" sz="3000" b="1" baseline="0">
                <a:ln>
                  <a:solidFill>
                    <a:srgbClr val="368ECD"/>
                  </a:solidFill>
                </a:ln>
                <a:solidFill>
                  <a:schemeClr val="bg1"/>
                </a:solidFill>
                <a:latin typeface="Arial Rounded MT Bold" panose="020F0704030504030204" pitchFamily="34" charset="0"/>
              </a:rPr>
              <a:t> MAINTENANCE MANAGER</a:t>
            </a:r>
          </a:p>
        </xdr:txBody>
      </xdr:sp>
      <xdr:sp macro="[0]!MenuSelect" textlink="">
        <xdr:nvSpPr>
          <xdr:cNvPr id="19" name="Schedule">
            <a:extLst>
              <a:ext uri="{FF2B5EF4-FFF2-40B4-BE49-F238E27FC236}">
                <a16:creationId xmlns:a16="http://schemas.microsoft.com/office/drawing/2014/main" id="{00000000-0008-0000-0000-000013000000}"/>
              </a:ext>
            </a:extLst>
          </xdr:cNvPr>
          <xdr:cNvSpPr/>
        </xdr:nvSpPr>
        <xdr:spPr>
          <a:xfrm>
            <a:off x="1216025" y="248285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SCHEDULE</a:t>
            </a:r>
          </a:p>
        </xdr:txBody>
      </xdr:sp>
      <xdr:pic macro="[0]!MenuSelect">
        <xdr:nvPicPr>
          <xdr:cNvPr id="20" name="Customers">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86942" y="4735666"/>
            <a:ext cx="457200" cy="457404"/>
          </a:xfrm>
          <a:prstGeom prst="rect">
            <a:avLst/>
          </a:prstGeom>
        </xdr:spPr>
      </xdr:pic>
      <xdr:pic macro="[0]!MenuSelect">
        <xdr:nvPicPr>
          <xdr:cNvPr id="21" name="Admin">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611204" y="5460105"/>
            <a:ext cx="408677" cy="408549"/>
          </a:xfrm>
          <a:prstGeom prst="rect">
            <a:avLst/>
          </a:prstGeom>
        </xdr:spPr>
      </xdr:pic>
      <xdr:pic macro="[0]!MenuSelect">
        <xdr:nvPicPr>
          <xdr:cNvPr id="24" name="Schedule">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609802" y="2546200"/>
            <a:ext cx="411480" cy="411480"/>
          </a:xfrm>
          <a:prstGeom prst="rect">
            <a:avLst/>
          </a:prstGeom>
        </xdr:spPr>
      </xdr:pic>
      <xdr:pic macro="[0]!MenuSelect">
        <xdr:nvPicPr>
          <xdr:cNvPr id="25" name="Equipment">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586942" y="3293250"/>
            <a:ext cx="457200" cy="457200"/>
          </a:xfrm>
          <a:prstGeom prst="rect">
            <a:avLst/>
          </a:prstGeom>
        </xdr:spPr>
      </xdr:pic>
    </xdr:grpSp>
    <xdr:clientData/>
  </xdr:twoCellAnchor>
  <xdr:twoCellAnchor>
    <xdr:from>
      <xdr:col>11</xdr:col>
      <xdr:colOff>0</xdr:colOff>
      <xdr:row>4</xdr:row>
      <xdr:rowOff>31750</xdr:rowOff>
    </xdr:from>
    <xdr:to>
      <xdr:col>11</xdr:col>
      <xdr:colOff>222250</xdr:colOff>
      <xdr:row>5</xdr:row>
      <xdr:rowOff>19050</xdr:rowOff>
    </xdr:to>
    <xdr:grpSp>
      <xdr:nvGrpSpPr>
        <xdr:cNvPr id="32" name="Group 31">
          <a:extLst>
            <a:ext uri="{FF2B5EF4-FFF2-40B4-BE49-F238E27FC236}">
              <a16:creationId xmlns:a16="http://schemas.microsoft.com/office/drawing/2014/main" id="{00000000-0008-0000-0000-000020000000}"/>
            </a:ext>
          </a:extLst>
        </xdr:cNvPr>
        <xdr:cNvGrpSpPr/>
      </xdr:nvGrpSpPr>
      <xdr:grpSpPr>
        <a:xfrm>
          <a:off x="8247529" y="1189691"/>
          <a:ext cx="222250" cy="174065"/>
          <a:chOff x="7928043" y="1180154"/>
          <a:chExt cx="222250" cy="171045"/>
        </a:xfrm>
      </xdr:grpSpPr>
      <xdr:sp macro="[0]!BrowseForTechFolder" textlink="">
        <xdr:nvSpPr>
          <xdr:cNvPr id="26" name="Rectangle 25">
            <a:extLst>
              <a:ext uri="{FF2B5EF4-FFF2-40B4-BE49-F238E27FC236}">
                <a16:creationId xmlns:a16="http://schemas.microsoft.com/office/drawing/2014/main" id="{00000000-0008-0000-0000-00001A000000}"/>
              </a:ext>
            </a:extLst>
          </xdr:cNvPr>
          <xdr:cNvSpPr/>
        </xdr:nvSpPr>
        <xdr:spPr>
          <a:xfrm>
            <a:off x="7928043" y="1180154"/>
            <a:ext cx="222250" cy="171045"/>
          </a:xfrm>
          <a:prstGeom prst="rect">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BrowseForTechFolder">
        <xdr:nvPicPr>
          <xdr:cNvPr id="29" name="Pictur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971241" y="1206240"/>
            <a:ext cx="135854" cy="118872"/>
          </a:xfrm>
          <a:prstGeom prst="rect">
            <a:avLst/>
          </a:prstGeom>
        </xdr:spPr>
      </xdr:pic>
    </xdr:grpSp>
    <xdr:clientData/>
  </xdr:twoCellAnchor>
  <xdr:twoCellAnchor>
    <xdr:from>
      <xdr:col>11</xdr:col>
      <xdr:colOff>0</xdr:colOff>
      <xdr:row>5</xdr:row>
      <xdr:rowOff>22225</xdr:rowOff>
    </xdr:from>
    <xdr:to>
      <xdr:col>11</xdr:col>
      <xdr:colOff>222250</xdr:colOff>
      <xdr:row>6</xdr:row>
      <xdr:rowOff>9525</xdr:rowOff>
    </xdr:to>
    <xdr:grpSp>
      <xdr:nvGrpSpPr>
        <xdr:cNvPr id="33" name="Group 32">
          <a:extLst>
            <a:ext uri="{FF2B5EF4-FFF2-40B4-BE49-F238E27FC236}">
              <a16:creationId xmlns:a16="http://schemas.microsoft.com/office/drawing/2014/main" id="{00000000-0008-0000-0000-000021000000}"/>
            </a:ext>
          </a:extLst>
        </xdr:cNvPr>
        <xdr:cNvGrpSpPr/>
      </xdr:nvGrpSpPr>
      <xdr:grpSpPr>
        <a:xfrm>
          <a:off x="8247529" y="1366931"/>
          <a:ext cx="222250" cy="174065"/>
          <a:chOff x="7928043" y="1354374"/>
          <a:chExt cx="222250" cy="171045"/>
        </a:xfrm>
      </xdr:grpSpPr>
      <xdr:sp macro="[0]!BrowseForEquipFolder" textlink="">
        <xdr:nvSpPr>
          <xdr:cNvPr id="27" name="Rectangle 26">
            <a:extLst>
              <a:ext uri="{FF2B5EF4-FFF2-40B4-BE49-F238E27FC236}">
                <a16:creationId xmlns:a16="http://schemas.microsoft.com/office/drawing/2014/main" id="{00000000-0008-0000-0000-00001B000000}"/>
              </a:ext>
            </a:extLst>
          </xdr:cNvPr>
          <xdr:cNvSpPr/>
        </xdr:nvSpPr>
        <xdr:spPr>
          <a:xfrm>
            <a:off x="7928043" y="1354374"/>
            <a:ext cx="222250" cy="171045"/>
          </a:xfrm>
          <a:prstGeom prst="rect">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BrowseForEquipFolder">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971241" y="1380460"/>
            <a:ext cx="135854" cy="118872"/>
          </a:xfrm>
          <a:prstGeom prst="rect">
            <a:avLst/>
          </a:prstGeom>
        </xdr:spPr>
      </xdr:pic>
    </xdr:grpSp>
    <xdr:clientData/>
  </xdr:twoCellAnchor>
  <xdr:twoCellAnchor>
    <xdr:from>
      <xdr:col>11</xdr:col>
      <xdr:colOff>0</xdr:colOff>
      <xdr:row>6</xdr:row>
      <xdr:rowOff>12700</xdr:rowOff>
    </xdr:from>
    <xdr:to>
      <xdr:col>11</xdr:col>
      <xdr:colOff>222250</xdr:colOff>
      <xdr:row>6</xdr:row>
      <xdr:rowOff>183744</xdr:rowOff>
    </xdr:to>
    <xdr:grpSp>
      <xdr:nvGrpSpPr>
        <xdr:cNvPr id="35" name="Group 34">
          <a:extLst>
            <a:ext uri="{FF2B5EF4-FFF2-40B4-BE49-F238E27FC236}">
              <a16:creationId xmlns:a16="http://schemas.microsoft.com/office/drawing/2014/main" id="{00000000-0008-0000-0000-000023000000}"/>
            </a:ext>
          </a:extLst>
        </xdr:cNvPr>
        <xdr:cNvGrpSpPr/>
      </xdr:nvGrpSpPr>
      <xdr:grpSpPr>
        <a:xfrm>
          <a:off x="8247529" y="1544171"/>
          <a:ext cx="222250" cy="171044"/>
          <a:chOff x="7928043" y="1528594"/>
          <a:chExt cx="222250" cy="171044"/>
        </a:xfrm>
      </xdr:grpSpPr>
      <xdr:sp macro="[0]!BrowseForIconAttachFolder" textlink="">
        <xdr:nvSpPr>
          <xdr:cNvPr id="28" name="Rectangle 27">
            <a:extLst>
              <a:ext uri="{FF2B5EF4-FFF2-40B4-BE49-F238E27FC236}">
                <a16:creationId xmlns:a16="http://schemas.microsoft.com/office/drawing/2014/main" id="{00000000-0008-0000-0000-00001C000000}"/>
              </a:ext>
            </a:extLst>
          </xdr:cNvPr>
          <xdr:cNvSpPr/>
        </xdr:nvSpPr>
        <xdr:spPr>
          <a:xfrm>
            <a:off x="7928043" y="1528594"/>
            <a:ext cx="222250" cy="171044"/>
          </a:xfrm>
          <a:prstGeom prst="rect">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BrowseForIconAttachFolder">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971241" y="1554680"/>
            <a:ext cx="135854" cy="118872"/>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606425</xdr:colOff>
      <xdr:row>0</xdr:row>
      <xdr:rowOff>0</xdr:rowOff>
    </xdr:from>
    <xdr:to>
      <xdr:col>20</xdr:col>
      <xdr:colOff>111125</xdr:colOff>
      <xdr:row>31</xdr:row>
      <xdr:rowOff>19050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0" y="0"/>
          <a:ext cx="12693196" cy="6060621"/>
          <a:chOff x="1216025" y="0"/>
          <a:chExt cx="12751801" cy="6140450"/>
        </a:xfrm>
      </xdr:grpSpPr>
      <xdr:pic macro="[0]!MenuSelect">
        <xdr:nvPicPr>
          <xdr:cNvPr id="6" name="Technicians">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71293" y="4007554"/>
            <a:ext cx="488499" cy="457405"/>
          </a:xfrm>
          <a:prstGeom prst="rect">
            <a:avLst/>
          </a:prstGeom>
        </xdr:spPr>
      </xdr:pic>
      <xdr:sp macro="" textlink="">
        <xdr:nvSpPr>
          <xdr:cNvPr id="17" name="Header">
            <a:extLst>
              <a:ext uri="{FF2B5EF4-FFF2-40B4-BE49-F238E27FC236}">
                <a16:creationId xmlns:a16="http://schemas.microsoft.com/office/drawing/2014/main" id="{00000000-0008-0000-0100-000011000000}"/>
              </a:ext>
            </a:extLst>
          </xdr:cNvPr>
          <xdr:cNvSpPr txBox="1"/>
        </xdr:nvSpPr>
        <xdr:spPr>
          <a:xfrm>
            <a:off x="2393950" y="0"/>
            <a:ext cx="11573876"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000" b="1">
                <a:ln>
                  <a:solidFill>
                    <a:srgbClr val="368ECD"/>
                  </a:solidFill>
                </a:ln>
                <a:solidFill>
                  <a:schemeClr val="bg1"/>
                </a:solidFill>
                <a:latin typeface="Arial Rounded MT Bold" panose="020F0704030504030204" pitchFamily="34" charset="0"/>
              </a:rPr>
              <a:t>WORK</a:t>
            </a:r>
            <a:r>
              <a:rPr lang="en-US" sz="3000" b="1" baseline="0">
                <a:ln>
                  <a:solidFill>
                    <a:srgbClr val="368ECD"/>
                  </a:solidFill>
                </a:ln>
                <a:solidFill>
                  <a:schemeClr val="bg1"/>
                </a:solidFill>
                <a:latin typeface="Arial Rounded MT Bold" panose="020F0704030504030204" pitchFamily="34" charset="0"/>
              </a:rPr>
              <a:t> MAINTENANCE MANAGER</a:t>
            </a:r>
          </a:p>
        </xdr:txBody>
      </xdr:sp>
      <xdr:pic macro="[0]!MenuSelect">
        <xdr:nvPicPr>
          <xdr:cNvPr id="23" name="Orders">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86942" y="1795350"/>
            <a:ext cx="457200" cy="457200"/>
          </a:xfrm>
          <a:prstGeom prst="rect">
            <a:avLst/>
          </a:prstGeom>
        </xdr:spPr>
      </xdr:pic>
      <xdr:sp macro="[0]!MenuSelect" textlink="">
        <xdr:nvSpPr>
          <xdr:cNvPr id="12" name="Dashboard">
            <a:extLst>
              <a:ext uri="{FF2B5EF4-FFF2-40B4-BE49-F238E27FC236}">
                <a16:creationId xmlns:a16="http://schemas.microsoft.com/office/drawing/2014/main" id="{00000000-0008-0000-0100-00000C000000}"/>
              </a:ext>
            </a:extLst>
          </xdr:cNvPr>
          <xdr:cNvSpPr/>
        </xdr:nvSpPr>
        <xdr:spPr>
          <a:xfrm>
            <a:off x="1216025" y="1022350"/>
            <a:ext cx="1435329" cy="730250"/>
          </a:xfrm>
          <a:prstGeom prst="rightArrow">
            <a:avLst>
              <a:gd name="adj1" fmla="val 100000"/>
              <a:gd name="adj2" fmla="val 28696"/>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tx2">
                    <a:lumMod val="50000"/>
                  </a:schemeClr>
                </a:solidFill>
              </a:rPr>
              <a:t>DASHBOARD</a:t>
            </a:r>
          </a:p>
        </xdr:txBody>
      </xdr:sp>
      <xdr:pic macro="[0]!MenuSelect">
        <xdr:nvPicPr>
          <xdr:cNvPr id="16" name="Dashboard">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86942" y="1096150"/>
            <a:ext cx="457200" cy="457200"/>
          </a:xfrm>
          <a:prstGeom prst="rect">
            <a:avLst/>
          </a:prstGeom>
        </xdr:spPr>
      </xdr:pic>
      <xdr:sp macro="[0]!MenuSelect" textlink="">
        <xdr:nvSpPr>
          <xdr:cNvPr id="3" name="Customers">
            <a:extLst>
              <a:ext uri="{FF2B5EF4-FFF2-40B4-BE49-F238E27FC236}">
                <a16:creationId xmlns:a16="http://schemas.microsoft.com/office/drawing/2014/main" id="{00000000-0008-0000-0100-000003000000}"/>
              </a:ext>
            </a:extLst>
          </xdr:cNvPr>
          <xdr:cNvSpPr/>
        </xdr:nvSpPr>
        <xdr:spPr>
          <a:xfrm>
            <a:off x="1216025" y="46736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CUSTOMERS</a:t>
            </a:r>
          </a:p>
        </xdr:txBody>
      </xdr:sp>
      <xdr:pic macro="[0]!MenuSelect">
        <xdr:nvPicPr>
          <xdr:cNvPr id="4" name="Customers">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86533" y="4735109"/>
            <a:ext cx="458019" cy="457404"/>
          </a:xfrm>
          <a:prstGeom prst="rect">
            <a:avLst/>
          </a:prstGeom>
        </xdr:spPr>
      </xdr:pic>
      <xdr:sp macro="[0]!MenuSelect" textlink="">
        <xdr:nvSpPr>
          <xdr:cNvPr id="5" name="Technicians">
            <a:extLst>
              <a:ext uri="{FF2B5EF4-FFF2-40B4-BE49-F238E27FC236}">
                <a16:creationId xmlns:a16="http://schemas.microsoft.com/office/drawing/2014/main" id="{00000000-0008-0000-0100-000005000000}"/>
              </a:ext>
            </a:extLst>
          </xdr:cNvPr>
          <xdr:cNvSpPr/>
        </xdr:nvSpPr>
        <xdr:spPr>
          <a:xfrm>
            <a:off x="1216025" y="394335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TECHNICIANS</a:t>
            </a:r>
          </a:p>
        </xdr:txBody>
      </xdr:sp>
      <xdr:pic macro="[0]!MenuSelect">
        <xdr:nvPicPr>
          <xdr:cNvPr id="22" name="Technicians">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71702" y="4004424"/>
            <a:ext cx="487680" cy="457200"/>
          </a:xfrm>
          <a:prstGeom prst="rect">
            <a:avLst/>
          </a:prstGeom>
        </xdr:spPr>
      </xdr:pic>
      <xdr:sp macro="[0]!MenuSelect" textlink="">
        <xdr:nvSpPr>
          <xdr:cNvPr id="7" name="Equipment">
            <a:extLst>
              <a:ext uri="{FF2B5EF4-FFF2-40B4-BE49-F238E27FC236}">
                <a16:creationId xmlns:a16="http://schemas.microsoft.com/office/drawing/2014/main" id="{00000000-0008-0000-0100-000007000000}"/>
              </a:ext>
            </a:extLst>
          </xdr:cNvPr>
          <xdr:cNvSpPr/>
        </xdr:nvSpPr>
        <xdr:spPr>
          <a:xfrm>
            <a:off x="1216025" y="32131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EQUIPMENT</a:t>
            </a:r>
          </a:p>
        </xdr:txBody>
      </xdr:sp>
      <xdr:pic macro="[0]!MenuSelect">
        <xdr:nvPicPr>
          <xdr:cNvPr id="8" name="Equipment">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86942" y="3295444"/>
            <a:ext cx="457200" cy="457200"/>
          </a:xfrm>
          <a:prstGeom prst="rect">
            <a:avLst/>
          </a:prstGeom>
        </xdr:spPr>
      </xdr:pic>
      <xdr:pic macro="[0]!MenuSelect">
        <xdr:nvPicPr>
          <xdr:cNvPr id="9" name="Schedule">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609802" y="2546871"/>
            <a:ext cx="411480" cy="411685"/>
          </a:xfrm>
          <a:prstGeom prst="rect">
            <a:avLst/>
          </a:prstGeom>
        </xdr:spPr>
      </xdr:pic>
      <xdr:sp macro="[0]!MenuSelect" textlink="">
        <xdr:nvSpPr>
          <xdr:cNvPr id="10" name="Orders">
            <a:extLst>
              <a:ext uri="{FF2B5EF4-FFF2-40B4-BE49-F238E27FC236}">
                <a16:creationId xmlns:a16="http://schemas.microsoft.com/office/drawing/2014/main" id="{00000000-0008-0000-0100-00000A000000}"/>
              </a:ext>
            </a:extLst>
          </xdr:cNvPr>
          <xdr:cNvSpPr/>
        </xdr:nvSpPr>
        <xdr:spPr>
          <a:xfrm>
            <a:off x="1216025" y="1752600"/>
            <a:ext cx="1217555"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baseline="0">
                <a:solidFill>
                  <a:schemeClr val="bg1"/>
                </a:solidFill>
              </a:rPr>
              <a:t>ORDERS</a:t>
            </a:r>
            <a:endParaRPr lang="en-US" sz="1200" b="1">
              <a:solidFill>
                <a:schemeClr val="bg1"/>
              </a:solidFill>
            </a:endParaRPr>
          </a:p>
        </xdr:txBody>
      </xdr:sp>
      <xdr:pic macro="[0]!MenuSelect">
        <xdr:nvPicPr>
          <xdr:cNvPr id="11" name="Orders">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86942" y="1799300"/>
            <a:ext cx="457200" cy="457200"/>
          </a:xfrm>
          <a:prstGeom prst="rect">
            <a:avLst/>
          </a:prstGeom>
        </xdr:spPr>
      </xdr:pic>
      <xdr:pic macro="[0]!MenuSelect">
        <xdr:nvPicPr>
          <xdr:cNvPr id="13" name="Dashboard">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586942" y="1098550"/>
            <a:ext cx="457200" cy="457200"/>
          </a:xfrm>
          <a:prstGeom prst="rect">
            <a:avLst/>
          </a:prstGeom>
        </xdr:spPr>
      </xdr:pic>
      <xdr:sp macro="[0]!MenuSelect" textlink="">
        <xdr:nvSpPr>
          <xdr:cNvPr id="14" name="Admin">
            <a:extLst>
              <a:ext uri="{FF2B5EF4-FFF2-40B4-BE49-F238E27FC236}">
                <a16:creationId xmlns:a16="http://schemas.microsoft.com/office/drawing/2014/main" id="{00000000-0008-0000-0100-00000E000000}"/>
              </a:ext>
            </a:extLst>
          </xdr:cNvPr>
          <xdr:cNvSpPr/>
        </xdr:nvSpPr>
        <xdr:spPr>
          <a:xfrm>
            <a:off x="1216025" y="54102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ADMIN</a:t>
            </a:r>
          </a:p>
        </xdr:txBody>
      </xdr:sp>
      <xdr:pic>
        <xdr:nvPicPr>
          <xdr:cNvPr id="15" name="Logo">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44600" y="12700"/>
            <a:ext cx="1155700" cy="917841"/>
          </a:xfrm>
          <a:prstGeom prst="rect">
            <a:avLst/>
          </a:prstGeom>
        </xdr:spPr>
      </xdr:pic>
      <xdr:sp macro="[0]!MenuSelect" textlink="">
        <xdr:nvSpPr>
          <xdr:cNvPr id="18" name="Schedule">
            <a:extLst>
              <a:ext uri="{FF2B5EF4-FFF2-40B4-BE49-F238E27FC236}">
                <a16:creationId xmlns:a16="http://schemas.microsoft.com/office/drawing/2014/main" id="{00000000-0008-0000-0100-000012000000}"/>
              </a:ext>
            </a:extLst>
          </xdr:cNvPr>
          <xdr:cNvSpPr/>
        </xdr:nvSpPr>
        <xdr:spPr>
          <a:xfrm>
            <a:off x="1216025" y="248285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SCHEDULE</a:t>
            </a:r>
          </a:p>
        </xdr:txBody>
      </xdr:sp>
      <xdr:pic macro="[0]!MenuSelect">
        <xdr:nvPicPr>
          <xdr:cNvPr id="19" name="Customers">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586942" y="4735666"/>
            <a:ext cx="457200" cy="457404"/>
          </a:xfrm>
          <a:prstGeom prst="rect">
            <a:avLst/>
          </a:prstGeom>
        </xdr:spPr>
      </xdr:pic>
      <xdr:pic macro="[0]!MenuSelect">
        <xdr:nvPicPr>
          <xdr:cNvPr id="20" name="Admin">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611204" y="5460105"/>
            <a:ext cx="408677" cy="408549"/>
          </a:xfrm>
          <a:prstGeom prst="rect">
            <a:avLst/>
          </a:prstGeom>
        </xdr:spPr>
      </xdr:pic>
      <xdr:pic macro="[0]!MenuSelect">
        <xdr:nvPicPr>
          <xdr:cNvPr id="21" name="Admin">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611204" y="5463645"/>
            <a:ext cx="408677" cy="408549"/>
          </a:xfrm>
          <a:prstGeom prst="rect">
            <a:avLst/>
          </a:prstGeom>
        </xdr:spPr>
      </xdr:pic>
      <xdr:pic macro="[0]!MenuSelect">
        <xdr:nvPicPr>
          <xdr:cNvPr id="24" name="Schedul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609802" y="2546200"/>
            <a:ext cx="411480" cy="411480"/>
          </a:xfrm>
          <a:prstGeom prst="rect">
            <a:avLst/>
          </a:prstGeom>
        </xdr:spPr>
      </xdr:pic>
      <xdr:pic macro="[0]!MenuSelect">
        <xdr:nvPicPr>
          <xdr:cNvPr id="25" name="Equipment">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586942" y="3293250"/>
            <a:ext cx="457200" cy="457200"/>
          </a:xfrm>
          <a:prstGeom prst="rect">
            <a:avLst/>
          </a:prstGeom>
        </xdr:spPr>
      </xdr:pic>
    </xdr:grpSp>
    <xdr:clientData/>
  </xdr:twoCellAnchor>
  <xdr:twoCellAnchor>
    <xdr:from>
      <xdr:col>19</xdr:col>
      <xdr:colOff>482600</xdr:colOff>
      <xdr:row>2</xdr:row>
      <xdr:rowOff>57150</xdr:rowOff>
    </xdr:from>
    <xdr:to>
      <xdr:col>19</xdr:col>
      <xdr:colOff>1860550</xdr:colOff>
      <xdr:row>13</xdr:row>
      <xdr:rowOff>52324</xdr:rowOff>
    </xdr:to>
    <xdr:grpSp>
      <xdr:nvGrpSpPr>
        <xdr:cNvPr id="60" name="Group 59">
          <a:extLst>
            <a:ext uri="{FF2B5EF4-FFF2-40B4-BE49-F238E27FC236}">
              <a16:creationId xmlns:a16="http://schemas.microsoft.com/office/drawing/2014/main" id="{00000000-0008-0000-0100-00003C000000}"/>
            </a:ext>
          </a:extLst>
        </xdr:cNvPr>
        <xdr:cNvGrpSpPr/>
      </xdr:nvGrpSpPr>
      <xdr:grpSpPr>
        <a:xfrm>
          <a:off x="10932886" y="837293"/>
          <a:ext cx="1377950" cy="1990888"/>
          <a:chOff x="12509500" y="482600"/>
          <a:chExt cx="1377950" cy="2020824"/>
        </a:xfrm>
      </xdr:grpSpPr>
      <xdr:sp macro="" textlink="">
        <xdr:nvSpPr>
          <xdr:cNvPr id="28" name="Rectangle: Rounded Corners 27">
            <a:extLst>
              <a:ext uri="{FF2B5EF4-FFF2-40B4-BE49-F238E27FC236}">
                <a16:creationId xmlns:a16="http://schemas.microsoft.com/office/drawing/2014/main" id="{00000000-0008-0000-0100-00001C000000}"/>
              </a:ext>
            </a:extLst>
          </xdr:cNvPr>
          <xdr:cNvSpPr/>
        </xdr:nvSpPr>
        <xdr:spPr>
          <a:xfrm>
            <a:off x="12509500" y="482600"/>
            <a:ext cx="1377950" cy="2020824"/>
          </a:xfrm>
          <a:prstGeom prst="roundRect">
            <a:avLst>
              <a:gd name="adj" fmla="val 13089"/>
            </a:avLst>
          </a:prstGeom>
          <a:gradFill>
            <a:gsLst>
              <a:gs pos="0">
                <a:srgbClr val="368ECD"/>
              </a:gs>
              <a:gs pos="100000">
                <a:srgbClr val="EAF3FA"/>
              </a:gs>
            </a:gsLst>
            <a:lin ang="5400000" scaled="1"/>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pic>
        <xdr:nvPicPr>
          <xdr:cNvPr id="27" name="Logo">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700000" y="584200"/>
            <a:ext cx="1151868" cy="917841"/>
          </a:xfrm>
          <a:prstGeom prst="rect">
            <a:avLst/>
          </a:prstGeom>
        </xdr:spPr>
      </xdr:pic>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12566650" y="1530350"/>
            <a:ext cx="127635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000" b="1" i="1">
                <a:solidFill>
                  <a:schemeClr val="tx2">
                    <a:lumMod val="75000"/>
                  </a:schemeClr>
                </a:solidFill>
                <a:latin typeface="Arial" panose="020B0604020202020204" pitchFamily="34" charset="0"/>
                <a:cs typeface="Arial" panose="020B0604020202020204" pitchFamily="34" charset="0"/>
              </a:rPr>
              <a:t>WORK</a:t>
            </a:r>
            <a:endParaRPr lang="en-US" sz="1000" b="1" i="1" baseline="0">
              <a:solidFill>
                <a:schemeClr val="tx2">
                  <a:lumMod val="75000"/>
                </a:schemeClr>
              </a:solidFill>
              <a:latin typeface="Arial" panose="020B0604020202020204" pitchFamily="34" charset="0"/>
              <a:cs typeface="Arial" panose="020B0604020202020204" pitchFamily="34" charset="0"/>
            </a:endParaRPr>
          </a:p>
          <a:p>
            <a:pPr algn="ctr"/>
            <a:r>
              <a:rPr lang="en-US" sz="1000" b="1" i="1" baseline="0">
                <a:solidFill>
                  <a:schemeClr val="tx2">
                    <a:lumMod val="75000"/>
                  </a:schemeClr>
                </a:solidFill>
                <a:latin typeface="Arial" panose="020B0604020202020204" pitchFamily="34" charset="0"/>
                <a:cs typeface="Arial" panose="020B0604020202020204" pitchFamily="34" charset="0"/>
              </a:rPr>
              <a:t>MAINTENANCE MANAGER</a:t>
            </a:r>
            <a:endParaRPr lang="en-US" sz="1000" b="1" i="1">
              <a:solidFill>
                <a:schemeClr val="tx2">
                  <a:lumMod val="75000"/>
                </a:schemeClr>
              </a:solidFill>
              <a:latin typeface="Arial" panose="020B0604020202020204" pitchFamily="34" charset="0"/>
              <a:cs typeface="Arial" panose="020B0604020202020204" pitchFamily="34" charset="0"/>
            </a:endParaRPr>
          </a:p>
        </xdr:txBody>
      </xdr:sp>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12560300" y="2120900"/>
            <a:ext cx="12763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900" b="1" i="1">
                <a:solidFill>
                  <a:srgbClr val="0070C0"/>
                </a:solidFill>
                <a:latin typeface="Arial" panose="020B0604020202020204" pitchFamily="34" charset="0"/>
                <a:cs typeface="Arial" panose="020B0604020202020204" pitchFamily="34" charset="0"/>
              </a:rPr>
              <a:t>DEVELOPED</a:t>
            </a:r>
            <a:r>
              <a:rPr lang="en-US" sz="900" b="1" i="1" baseline="0">
                <a:solidFill>
                  <a:srgbClr val="0070C0"/>
                </a:solidFill>
                <a:latin typeface="Arial" panose="020B0604020202020204" pitchFamily="34" charset="0"/>
                <a:cs typeface="Arial" panose="020B0604020202020204" pitchFamily="34" charset="0"/>
              </a:rPr>
              <a:t> BY:</a:t>
            </a:r>
            <a:br>
              <a:rPr lang="en-US" sz="900" b="1" i="1" baseline="0">
                <a:solidFill>
                  <a:srgbClr val="0070C0"/>
                </a:solidFill>
                <a:latin typeface="Arial" panose="020B0604020202020204" pitchFamily="34" charset="0"/>
                <a:cs typeface="Arial" panose="020B0604020202020204" pitchFamily="34" charset="0"/>
              </a:rPr>
            </a:br>
            <a:r>
              <a:rPr lang="en-US" sz="900" b="1" i="1" baseline="0">
                <a:solidFill>
                  <a:srgbClr val="0070C0"/>
                </a:solidFill>
                <a:latin typeface="Arial" panose="020B0604020202020204" pitchFamily="34" charset="0"/>
                <a:cs typeface="Arial" panose="020B0604020202020204" pitchFamily="34" charset="0"/>
              </a:rPr>
              <a:t>Excel For Freelancers</a:t>
            </a:r>
            <a:endParaRPr lang="en-US" sz="900" b="1" i="1">
              <a:solidFill>
                <a:srgbClr val="0070C0"/>
              </a:solidFill>
              <a:latin typeface="Arial" panose="020B0604020202020204" pitchFamily="34" charset="0"/>
              <a:cs typeface="Arial" panose="020B0604020202020204" pitchFamily="34" charset="0"/>
            </a:endParaRPr>
          </a:p>
        </xdr:txBody>
      </xdr:sp>
    </xdr:grpSp>
    <xdr:clientData/>
  </xdr:twoCellAnchor>
  <xdr:twoCellAnchor>
    <xdr:from>
      <xdr:col>4</xdr:col>
      <xdr:colOff>69850</xdr:colOff>
      <xdr:row>2</xdr:row>
      <xdr:rowOff>57150</xdr:rowOff>
    </xdr:from>
    <xdr:to>
      <xdr:col>13</xdr:col>
      <xdr:colOff>546100</xdr:colOff>
      <xdr:row>13</xdr:row>
      <xdr:rowOff>50800</xdr:rowOff>
    </xdr:to>
    <xdr:grpSp>
      <xdr:nvGrpSpPr>
        <xdr:cNvPr id="35" name="Group 34">
          <a:extLst>
            <a:ext uri="{FF2B5EF4-FFF2-40B4-BE49-F238E27FC236}">
              <a16:creationId xmlns:a16="http://schemas.microsoft.com/office/drawing/2014/main" id="{00000000-0008-0000-0100-000023000000}"/>
            </a:ext>
          </a:extLst>
        </xdr:cNvPr>
        <xdr:cNvGrpSpPr/>
      </xdr:nvGrpSpPr>
      <xdr:grpSpPr>
        <a:xfrm>
          <a:off x="1512207" y="837293"/>
          <a:ext cx="5837464" cy="1989364"/>
          <a:chOff x="2717800" y="3575050"/>
          <a:chExt cx="5962650" cy="2019300"/>
        </a:xfrm>
      </xdr:grpSpPr>
      <xdr:sp macro=""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2717800" y="3575050"/>
            <a:ext cx="5962650" cy="2019300"/>
          </a:xfrm>
          <a:prstGeom prst="roundRect">
            <a:avLst>
              <a:gd name="adj" fmla="val 7098"/>
            </a:avLst>
          </a:prstGeom>
          <a:gradFill>
            <a:gsLst>
              <a:gs pos="0">
                <a:schemeClr val="bg1"/>
              </a:gs>
              <a:gs pos="100000">
                <a:srgbClr val="EAF3FA"/>
              </a:gs>
            </a:gsLst>
            <a:lin ang="5400000" scaled="1"/>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graphicFrame macro="">
        <xdr:nvGraphicFramePr>
          <xdr:cNvPr id="30" name="Chart 1" descr="Chart type: Clustered Bar. 'K12' by 'K11'&#10;&#10;Description automatically generated">
            <a:extLst>
              <a:ext uri="{FF2B5EF4-FFF2-40B4-BE49-F238E27FC236}">
                <a16:creationId xmlns:a16="http://schemas.microsoft.com/office/drawing/2014/main" id="{00000000-0008-0000-0100-00001E000000}"/>
              </a:ext>
            </a:extLst>
          </xdr:cNvPr>
          <xdr:cNvGraphicFramePr/>
        </xdr:nvGraphicFramePr>
        <xdr:xfrm>
          <a:off x="4711700" y="3651224"/>
          <a:ext cx="3708400" cy="1752626"/>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4</xdr:col>
      <xdr:colOff>40040</xdr:colOff>
      <xdr:row>14</xdr:row>
      <xdr:rowOff>56815</xdr:rowOff>
    </xdr:from>
    <xdr:to>
      <xdr:col>13</xdr:col>
      <xdr:colOff>527050</xdr:colOff>
      <xdr:row>29</xdr:row>
      <xdr:rowOff>146050</xdr:rowOff>
    </xdr:to>
    <xdr:grpSp>
      <xdr:nvGrpSpPr>
        <xdr:cNvPr id="33" name="Group 32">
          <a:extLst>
            <a:ext uri="{FF2B5EF4-FFF2-40B4-BE49-F238E27FC236}">
              <a16:creationId xmlns:a16="http://schemas.microsoft.com/office/drawing/2014/main" id="{00000000-0008-0000-0100-000021000000}"/>
            </a:ext>
          </a:extLst>
        </xdr:cNvPr>
        <xdr:cNvGrpSpPr/>
      </xdr:nvGrpSpPr>
      <xdr:grpSpPr>
        <a:xfrm>
          <a:off x="1482397" y="3014101"/>
          <a:ext cx="5848224" cy="2810663"/>
          <a:chOff x="2792598" y="3044657"/>
          <a:chExt cx="5960041" cy="2846472"/>
        </a:xfrm>
      </xdr:grpSpPr>
      <xdr:sp macro="" textlink="">
        <xdr:nvSpPr>
          <xdr:cNvPr id="41" name="Rectangle: Rounded Corners 40">
            <a:extLst>
              <a:ext uri="{FF2B5EF4-FFF2-40B4-BE49-F238E27FC236}">
                <a16:creationId xmlns:a16="http://schemas.microsoft.com/office/drawing/2014/main" id="{00000000-0008-0000-0100-000029000000}"/>
              </a:ext>
            </a:extLst>
          </xdr:cNvPr>
          <xdr:cNvSpPr/>
        </xdr:nvSpPr>
        <xdr:spPr>
          <a:xfrm>
            <a:off x="2803358" y="3051342"/>
            <a:ext cx="5949281" cy="2839787"/>
          </a:xfrm>
          <a:prstGeom prst="roundRect">
            <a:avLst>
              <a:gd name="adj" fmla="val 7098"/>
            </a:avLst>
          </a:prstGeom>
          <a:gradFill>
            <a:gsLst>
              <a:gs pos="0">
                <a:schemeClr val="bg1"/>
              </a:gs>
              <a:gs pos="100000">
                <a:srgbClr val="EAF3FA"/>
              </a:gs>
            </a:gsLst>
            <a:lin ang="5400000" scaled="1"/>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sp macro="" textlink="'Pivot Tables'!J6">
        <xdr:nvSpPr>
          <xdr:cNvPr id="45" name="TextBox 44">
            <a:extLst>
              <a:ext uri="{FF2B5EF4-FFF2-40B4-BE49-F238E27FC236}">
                <a16:creationId xmlns:a16="http://schemas.microsoft.com/office/drawing/2014/main" id="{00000000-0008-0000-0100-00002D000000}"/>
              </a:ext>
            </a:extLst>
          </xdr:cNvPr>
          <xdr:cNvSpPr txBox="1"/>
        </xdr:nvSpPr>
        <xdr:spPr>
          <a:xfrm>
            <a:off x="5610241" y="3633858"/>
            <a:ext cx="774566" cy="228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128F4D-63E5-467E-AEAD-7872E635BC1F}" type="TxLink">
              <a:rPr lang="en-US" sz="1200" b="0" i="1" u="none" strike="noStrike">
                <a:solidFill>
                  <a:schemeClr val="accent1">
                    <a:lumMod val="75000"/>
                  </a:schemeClr>
                </a:solidFill>
                <a:latin typeface="Arial" panose="020B0604020202020204" pitchFamily="34" charset="0"/>
                <a:cs typeface="Arial" panose="020B0604020202020204" pitchFamily="34" charset="0"/>
              </a:rPr>
              <a:pPr/>
              <a:t>High</a:t>
            </a:fld>
            <a:endParaRPr lang="en-US" sz="1200" b="1" i="1">
              <a:solidFill>
                <a:schemeClr val="accent1">
                  <a:lumMod val="75000"/>
                </a:schemeClr>
              </a:solidFill>
              <a:latin typeface="Arial" panose="020B0604020202020204" pitchFamily="34" charset="0"/>
              <a:cs typeface="Arial" panose="020B0604020202020204" pitchFamily="34" charset="0"/>
            </a:endParaRPr>
          </a:p>
        </xdr:txBody>
      </xdr:sp>
      <xdr:sp macro="" textlink="'Pivot Tables'!J8">
        <xdr:nvSpPr>
          <xdr:cNvPr id="47" name="TextBox 46">
            <a:extLst>
              <a:ext uri="{FF2B5EF4-FFF2-40B4-BE49-F238E27FC236}">
                <a16:creationId xmlns:a16="http://schemas.microsoft.com/office/drawing/2014/main" id="{00000000-0008-0000-0100-00002F000000}"/>
              </a:ext>
            </a:extLst>
          </xdr:cNvPr>
          <xdr:cNvSpPr txBox="1"/>
        </xdr:nvSpPr>
        <xdr:spPr>
          <a:xfrm>
            <a:off x="5610241" y="4096740"/>
            <a:ext cx="774566" cy="227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45B335-41FC-4E67-A9F5-F1CA61F78E57}" type="TxLink">
              <a:rPr lang="en-US" sz="1200" b="0" i="1" u="none" strike="noStrike">
                <a:solidFill>
                  <a:schemeClr val="accent1">
                    <a:lumMod val="75000"/>
                  </a:schemeClr>
                </a:solidFill>
                <a:latin typeface="Arial" panose="020B0604020202020204" pitchFamily="34" charset="0"/>
                <a:cs typeface="Arial" panose="020B0604020202020204" pitchFamily="34" charset="0"/>
              </a:rPr>
              <a:pPr/>
              <a:t>Low</a:t>
            </a:fld>
            <a:endParaRPr lang="en-US" sz="1200" b="1" i="1">
              <a:solidFill>
                <a:schemeClr val="accent1">
                  <a:lumMod val="75000"/>
                </a:schemeClr>
              </a:solidFill>
              <a:latin typeface="Arial" panose="020B0604020202020204" pitchFamily="34" charset="0"/>
              <a:cs typeface="Arial" panose="020B0604020202020204" pitchFamily="34" charset="0"/>
            </a:endParaRPr>
          </a:p>
        </xdr:txBody>
      </xdr:sp>
      <xdr:sp macro="" textlink="'Pivot Tables'!J7">
        <xdr:nvSpPr>
          <xdr:cNvPr id="48" name="TextBox 47">
            <a:extLst>
              <a:ext uri="{FF2B5EF4-FFF2-40B4-BE49-F238E27FC236}">
                <a16:creationId xmlns:a16="http://schemas.microsoft.com/office/drawing/2014/main" id="{00000000-0008-0000-0100-000030000000}"/>
              </a:ext>
            </a:extLst>
          </xdr:cNvPr>
          <xdr:cNvSpPr txBox="1"/>
        </xdr:nvSpPr>
        <xdr:spPr>
          <a:xfrm>
            <a:off x="5610241" y="3862125"/>
            <a:ext cx="774566" cy="228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FFD39D7-5836-4A22-A308-195978CF97E0}" type="TxLink">
              <a:rPr lang="en-US" sz="1200" b="0" i="1" u="none" strike="noStrike">
                <a:solidFill>
                  <a:schemeClr val="accent1">
                    <a:lumMod val="75000"/>
                  </a:schemeClr>
                </a:solidFill>
                <a:latin typeface="Arial" panose="020B0604020202020204" pitchFamily="34" charset="0"/>
                <a:cs typeface="Arial" panose="020B0604020202020204" pitchFamily="34" charset="0"/>
              </a:rPr>
              <a:pPr/>
              <a:t>Regular</a:t>
            </a:fld>
            <a:endParaRPr lang="en-US" sz="1200" b="1" i="1">
              <a:solidFill>
                <a:schemeClr val="accent1">
                  <a:lumMod val="75000"/>
                </a:schemeClr>
              </a:solidFill>
              <a:latin typeface="Arial" panose="020B0604020202020204" pitchFamily="34" charset="0"/>
              <a:cs typeface="Arial" panose="020B0604020202020204" pitchFamily="34" charset="0"/>
            </a:endParaRPr>
          </a:p>
        </xdr:txBody>
      </xdr:sp>
      <xdr:sp macro="" textlink="'Pivot Tables'!J5">
        <xdr:nvSpPr>
          <xdr:cNvPr id="49" name="TextBox 48">
            <a:extLst>
              <a:ext uri="{FF2B5EF4-FFF2-40B4-BE49-F238E27FC236}">
                <a16:creationId xmlns:a16="http://schemas.microsoft.com/office/drawing/2014/main" id="{00000000-0008-0000-0100-000031000000}"/>
              </a:ext>
            </a:extLst>
          </xdr:cNvPr>
          <xdr:cNvSpPr txBox="1"/>
        </xdr:nvSpPr>
        <xdr:spPr>
          <a:xfrm>
            <a:off x="5616591" y="3393227"/>
            <a:ext cx="774566" cy="227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26D1208-EBA6-4631-BCEB-27B7B92FA170}" type="TxLink">
              <a:rPr lang="en-US" sz="1200" b="0" i="1" u="none" strike="noStrike">
                <a:solidFill>
                  <a:schemeClr val="accent1">
                    <a:lumMod val="75000"/>
                  </a:schemeClr>
                </a:solidFill>
                <a:latin typeface="Arial" panose="020B0604020202020204" pitchFamily="34" charset="0"/>
                <a:cs typeface="Arial" panose="020B0604020202020204" pitchFamily="34" charset="0"/>
              </a:rPr>
              <a:pPr/>
              <a:t>Urgent</a:t>
            </a:fld>
            <a:endParaRPr lang="en-US" sz="1200" b="1" i="1">
              <a:solidFill>
                <a:schemeClr val="accent1">
                  <a:lumMod val="75000"/>
                </a:schemeClr>
              </a:solidFill>
              <a:latin typeface="Arial" panose="020B0604020202020204" pitchFamily="34" charset="0"/>
              <a:cs typeface="Arial" panose="020B0604020202020204" pitchFamily="34" charset="0"/>
            </a:endParaRPr>
          </a:p>
        </xdr:txBody>
      </xdr:sp>
      <xdr:sp macro="" textlink="">
        <xdr:nvSpPr>
          <xdr:cNvPr id="50" name="Rectangle: Top Corners Rounded 49">
            <a:extLst>
              <a:ext uri="{FF2B5EF4-FFF2-40B4-BE49-F238E27FC236}">
                <a16:creationId xmlns:a16="http://schemas.microsoft.com/office/drawing/2014/main" id="{00000000-0008-0000-0100-000032000000}"/>
              </a:ext>
            </a:extLst>
          </xdr:cNvPr>
          <xdr:cNvSpPr/>
        </xdr:nvSpPr>
        <xdr:spPr>
          <a:xfrm rot="16200000">
            <a:off x="3210703" y="2638315"/>
            <a:ext cx="1382295" cy="2194979"/>
          </a:xfrm>
          <a:prstGeom prst="round2SameRect">
            <a:avLst>
              <a:gd name="adj1" fmla="val 15837"/>
              <a:gd name="adj2" fmla="val 0"/>
            </a:avLst>
          </a:prstGeom>
          <a:blipFill dpi="0" rotWithShape="0">
            <a:blip xmlns:r="http://schemas.openxmlformats.org/officeDocument/2006/relationships" r:embed="rId17" cstate="print">
              <a:alphaModFix amt="58000"/>
              <a:extLs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1" name="Rectangle: Top Corners Rounded 50">
            <a:extLst>
              <a:ext uri="{FF2B5EF4-FFF2-40B4-BE49-F238E27FC236}">
                <a16:creationId xmlns:a16="http://schemas.microsoft.com/office/drawing/2014/main" id="{00000000-0008-0000-0100-000033000000}"/>
              </a:ext>
            </a:extLst>
          </xdr:cNvPr>
          <xdr:cNvSpPr/>
        </xdr:nvSpPr>
        <xdr:spPr>
          <a:xfrm rot="16200000">
            <a:off x="2505360" y="3331895"/>
            <a:ext cx="2840121" cy="2265645"/>
          </a:xfrm>
          <a:prstGeom prst="round2SameRect">
            <a:avLst>
              <a:gd name="adj1" fmla="val 8131"/>
              <a:gd name="adj2" fmla="val 0"/>
            </a:avLst>
          </a:prstGeom>
          <a:gradFill>
            <a:gsLst>
              <a:gs pos="0">
                <a:srgbClr val="368ECD">
                  <a:alpha val="31000"/>
                </a:srgbClr>
              </a:gs>
              <a:gs pos="100000">
                <a:schemeClr val="bg1"/>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4850396" y="3146592"/>
            <a:ext cx="3230466" cy="285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u="none" strike="noStrike">
                <a:solidFill>
                  <a:sysClr val="windowText" lastClr="000000"/>
                </a:solidFill>
                <a:latin typeface="Arial" panose="020B0604020202020204" pitchFamily="34" charset="0"/>
                <a:cs typeface="Arial" panose="020B0604020202020204" pitchFamily="34" charset="0"/>
              </a:rPr>
              <a:t>Job Priorities By Completion</a:t>
            </a:r>
          </a:p>
        </xdr:txBody>
      </xdr:sp>
      <xdr:sp macro="" textlink="'Pivot Tables'!K6">
        <xdr:nvSpPr>
          <xdr:cNvPr id="53" name="TextBox 52">
            <a:extLst>
              <a:ext uri="{FF2B5EF4-FFF2-40B4-BE49-F238E27FC236}">
                <a16:creationId xmlns:a16="http://schemas.microsoft.com/office/drawing/2014/main" id="{00000000-0008-0000-0100-000035000000}"/>
              </a:ext>
            </a:extLst>
          </xdr:cNvPr>
          <xdr:cNvSpPr txBox="1"/>
        </xdr:nvSpPr>
        <xdr:spPr>
          <a:xfrm>
            <a:off x="6364037" y="3635421"/>
            <a:ext cx="1021013" cy="228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A58A579-1361-407B-8900-FA4DD3D69E77}" type="TxLink">
              <a:rPr lang="en-US" sz="1200" b="0" i="0" u="none" strike="noStrike">
                <a:solidFill>
                  <a:schemeClr val="accent1">
                    <a:lumMod val="75000"/>
                  </a:schemeClr>
                </a:solidFill>
                <a:latin typeface="Arial" panose="020B0604020202020204" pitchFamily="34" charset="0"/>
                <a:cs typeface="Arial" panose="020B0604020202020204" pitchFamily="34" charset="0"/>
              </a:rPr>
              <a:pPr/>
              <a:t>47</a:t>
            </a:fld>
            <a:endParaRPr lang="en-US" sz="1400" b="1" i="1">
              <a:solidFill>
                <a:schemeClr val="accent1">
                  <a:lumMod val="75000"/>
                </a:schemeClr>
              </a:solidFill>
              <a:latin typeface="Arial" panose="020B0604020202020204" pitchFamily="34" charset="0"/>
              <a:cs typeface="Arial" panose="020B0604020202020204" pitchFamily="34" charset="0"/>
            </a:endParaRPr>
          </a:p>
        </xdr:txBody>
      </xdr:sp>
      <xdr:sp macro="" textlink="'Pivot Tables'!K8">
        <xdr:nvSpPr>
          <xdr:cNvPr id="54" name="TextBox 53">
            <a:extLst>
              <a:ext uri="{FF2B5EF4-FFF2-40B4-BE49-F238E27FC236}">
                <a16:creationId xmlns:a16="http://schemas.microsoft.com/office/drawing/2014/main" id="{00000000-0008-0000-0100-000036000000}"/>
              </a:ext>
            </a:extLst>
          </xdr:cNvPr>
          <xdr:cNvSpPr txBox="1"/>
        </xdr:nvSpPr>
        <xdr:spPr>
          <a:xfrm>
            <a:off x="6364037" y="4098303"/>
            <a:ext cx="1021013" cy="227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8DDF5D7-5F7E-4C4F-9307-D34552F7648F}" type="TxLink">
              <a:rPr lang="en-US" sz="1200" b="0" i="0" u="none" strike="noStrike">
                <a:solidFill>
                  <a:schemeClr val="accent1">
                    <a:lumMod val="75000"/>
                  </a:schemeClr>
                </a:solidFill>
                <a:latin typeface="Arial" panose="020B0604020202020204" pitchFamily="34" charset="0"/>
                <a:cs typeface="Arial" panose="020B0604020202020204" pitchFamily="34" charset="0"/>
              </a:rPr>
              <a:pPr/>
              <a:t>54</a:t>
            </a:fld>
            <a:endParaRPr lang="en-US" sz="1400" b="1" i="1">
              <a:solidFill>
                <a:schemeClr val="accent1">
                  <a:lumMod val="75000"/>
                </a:schemeClr>
              </a:solidFill>
              <a:latin typeface="Arial" panose="020B0604020202020204" pitchFamily="34" charset="0"/>
              <a:cs typeface="Arial" panose="020B0604020202020204" pitchFamily="34" charset="0"/>
            </a:endParaRPr>
          </a:p>
        </xdr:txBody>
      </xdr:sp>
      <xdr:sp macro="" textlink="'Pivot Tables'!K7">
        <xdr:nvSpPr>
          <xdr:cNvPr id="55" name="TextBox 54">
            <a:extLst>
              <a:ext uri="{FF2B5EF4-FFF2-40B4-BE49-F238E27FC236}">
                <a16:creationId xmlns:a16="http://schemas.microsoft.com/office/drawing/2014/main" id="{00000000-0008-0000-0100-000037000000}"/>
              </a:ext>
            </a:extLst>
          </xdr:cNvPr>
          <xdr:cNvSpPr txBox="1"/>
        </xdr:nvSpPr>
        <xdr:spPr>
          <a:xfrm>
            <a:off x="6364037" y="3863688"/>
            <a:ext cx="1021013" cy="228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2018433-076D-4859-A83A-9BCFF936880E}" type="TxLink">
              <a:rPr lang="en-US" sz="1200" b="0" i="0" u="none" strike="noStrike">
                <a:solidFill>
                  <a:schemeClr val="accent1">
                    <a:lumMod val="75000"/>
                  </a:schemeClr>
                </a:solidFill>
                <a:latin typeface="Arial" panose="020B0604020202020204" pitchFamily="34" charset="0"/>
                <a:cs typeface="Arial" panose="020B0604020202020204" pitchFamily="34" charset="0"/>
              </a:rPr>
              <a:pPr/>
              <a:t>47</a:t>
            </a:fld>
            <a:endParaRPr lang="en-US" sz="1400" b="1" i="1">
              <a:solidFill>
                <a:schemeClr val="accent1">
                  <a:lumMod val="75000"/>
                </a:schemeClr>
              </a:solidFill>
              <a:latin typeface="Arial" panose="020B0604020202020204" pitchFamily="34" charset="0"/>
              <a:cs typeface="Arial" panose="020B0604020202020204" pitchFamily="34" charset="0"/>
            </a:endParaRPr>
          </a:p>
        </xdr:txBody>
      </xdr:sp>
      <xdr:sp macro="" textlink="'Pivot Tables'!K5">
        <xdr:nvSpPr>
          <xdr:cNvPr id="56" name="TextBox 55">
            <a:extLst>
              <a:ext uri="{FF2B5EF4-FFF2-40B4-BE49-F238E27FC236}">
                <a16:creationId xmlns:a16="http://schemas.microsoft.com/office/drawing/2014/main" id="{00000000-0008-0000-0100-000038000000}"/>
              </a:ext>
            </a:extLst>
          </xdr:cNvPr>
          <xdr:cNvSpPr txBox="1"/>
        </xdr:nvSpPr>
        <xdr:spPr>
          <a:xfrm>
            <a:off x="6364037" y="3394456"/>
            <a:ext cx="1021013" cy="228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611DBB-D5AC-4ADA-B2F6-51E0FEAA422E}" type="TxLink">
              <a:rPr lang="en-US" sz="1200" b="0" i="0" u="none" strike="noStrike">
                <a:solidFill>
                  <a:schemeClr val="accent1">
                    <a:lumMod val="75000"/>
                  </a:schemeClr>
                </a:solidFill>
                <a:latin typeface="Arial" panose="020B0604020202020204" pitchFamily="34" charset="0"/>
                <a:cs typeface="Arial" panose="020B0604020202020204" pitchFamily="34" charset="0"/>
              </a:rPr>
              <a:pPr/>
              <a:t>48</a:t>
            </a:fld>
            <a:endParaRPr lang="en-US" sz="1400" b="1" i="1">
              <a:solidFill>
                <a:schemeClr val="accent1">
                  <a:lumMod val="75000"/>
                </a:schemeClr>
              </a:solidFill>
              <a:latin typeface="Arial" panose="020B0604020202020204" pitchFamily="34" charset="0"/>
              <a:cs typeface="Arial" panose="020B0604020202020204" pitchFamily="34" charset="0"/>
            </a:endParaRPr>
          </a:p>
        </xdr:txBody>
      </xdr:sp>
      <mc:AlternateContent xmlns:mc="http://schemas.openxmlformats.org/markup-compatibility/2006" xmlns:tsle="http://schemas.microsoft.com/office/drawing/2012/timeslicer">
        <mc:Choice Requires="tsle">
          <xdr:graphicFrame macro="">
            <xdr:nvGraphicFramePr>
              <xdr:cNvPr id="57" name="Comp. Date 2">
                <a:extLst>
                  <a:ext uri="{FF2B5EF4-FFF2-40B4-BE49-F238E27FC236}">
                    <a16:creationId xmlns:a16="http://schemas.microsoft.com/office/drawing/2014/main" id="{00000000-0008-0000-0100-000039000000}"/>
                  </a:ext>
                </a:extLst>
              </xdr:cNvPr>
              <xdr:cNvGraphicFramePr/>
            </xdr:nvGraphicFramePr>
            <xdr:xfrm>
              <a:off x="3012907" y="4464718"/>
              <a:ext cx="5604084" cy="1369261"/>
            </xdr:xfrm>
            <a:graphic>
              <a:graphicData uri="http://schemas.microsoft.com/office/drawing/2012/timeslicer">
                <tsle:timeslicer name="Comp. Date 2"/>
              </a:graphicData>
            </a:graphic>
          </xdr:graphicFrame>
        </mc:Choice>
        <mc:Fallback xmlns="">
          <xdr:sp macro="" textlink="">
            <xdr:nvSpPr>
              <xdr:cNvPr id="0" name=""/>
              <xdr:cNvSpPr>
                <a:spLocks noTextEdit="1"/>
              </xdr:cNvSpPr>
            </xdr:nvSpPr>
            <xdr:spPr>
              <a:xfrm>
                <a:off x="1704418" y="4470227"/>
                <a:ext cx="5509181" cy="137167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grpSp>
    <xdr:clientData/>
  </xdr:twoCellAnchor>
  <xdr:twoCellAnchor>
    <xdr:from>
      <xdr:col>14</xdr:col>
      <xdr:colOff>95250</xdr:colOff>
      <xdr:row>14</xdr:row>
      <xdr:rowOff>63500</xdr:rowOff>
    </xdr:from>
    <xdr:to>
      <xdr:col>19</xdr:col>
      <xdr:colOff>1917700</xdr:colOff>
      <xdr:row>29</xdr:row>
      <xdr:rowOff>145034</xdr:rowOff>
    </xdr:to>
    <xdr:sp macro="" textlink="">
      <xdr:nvSpPr>
        <xdr:cNvPr id="59" name="Rectangle: Rounded Corners 58">
          <a:extLst>
            <a:ext uri="{FF2B5EF4-FFF2-40B4-BE49-F238E27FC236}">
              <a16:creationId xmlns:a16="http://schemas.microsoft.com/office/drawing/2014/main" id="{00000000-0008-0000-0100-00003B000000}"/>
            </a:ext>
          </a:extLst>
        </xdr:cNvPr>
        <xdr:cNvSpPr/>
      </xdr:nvSpPr>
      <xdr:spPr>
        <a:xfrm>
          <a:off x="7639050" y="3054350"/>
          <a:ext cx="4870450" cy="2843784"/>
        </a:xfrm>
        <a:prstGeom prst="roundRect">
          <a:avLst>
            <a:gd name="adj" fmla="val 7098"/>
          </a:avLst>
        </a:prstGeom>
        <a:gradFill>
          <a:gsLst>
            <a:gs pos="0">
              <a:schemeClr val="bg1"/>
            </a:gs>
            <a:gs pos="100000">
              <a:srgbClr val="EAF3FA"/>
            </a:gs>
          </a:gsLst>
          <a:lin ang="5400000" scaled="1"/>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clientData/>
  </xdr:twoCellAnchor>
  <xdr:twoCellAnchor>
    <xdr:from>
      <xdr:col>14</xdr:col>
      <xdr:colOff>222250</xdr:colOff>
      <xdr:row>17</xdr:row>
      <xdr:rowOff>6349</xdr:rowOff>
    </xdr:from>
    <xdr:to>
      <xdr:col>19</xdr:col>
      <xdr:colOff>1787525</xdr:colOff>
      <xdr:row>29</xdr:row>
      <xdr:rowOff>123824</xdr:rowOff>
    </xdr:to>
    <xdr:graphicFrame macro="">
      <xdr:nvGraphicFramePr>
        <xdr:cNvPr id="61" name="Chart 13">
          <a:extLst>
            <a:ext uri="{FF2B5EF4-FFF2-40B4-BE49-F238E27FC236}">
              <a16:creationId xmlns:a16="http://schemas.microsoft.com/office/drawing/2014/main" id="{00000000-0008-0000-0100-00003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14</xdr:col>
      <xdr:colOff>184150</xdr:colOff>
      <xdr:row>14</xdr:row>
      <xdr:rowOff>152400</xdr:rowOff>
    </xdr:from>
    <xdr:to>
      <xdr:col>19</xdr:col>
      <xdr:colOff>1784350</xdr:colOff>
      <xdr:row>17</xdr:row>
      <xdr:rowOff>38100</xdr:rowOff>
    </xdr:to>
    <mc:AlternateContent xmlns:mc="http://schemas.openxmlformats.org/markup-compatibility/2006" xmlns:a14="http://schemas.microsoft.com/office/drawing/2010/main">
      <mc:Choice Requires="a14">
        <xdr:graphicFrame macro="">
          <xdr:nvGraphicFramePr>
            <xdr:cNvPr id="62" name="Status 1">
              <a:extLst>
                <a:ext uri="{FF2B5EF4-FFF2-40B4-BE49-F238E27FC236}">
                  <a16:creationId xmlns:a16="http://schemas.microsoft.com/office/drawing/2014/main" id="{00000000-0008-0000-0100-00003E000000}"/>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7613650" y="3143250"/>
              <a:ext cx="4648200" cy="43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190500</xdr:colOff>
      <xdr:row>3</xdr:row>
      <xdr:rowOff>152400</xdr:rowOff>
    </xdr:from>
    <xdr:to>
      <xdr:col>7</xdr:col>
      <xdr:colOff>222250</xdr:colOff>
      <xdr:row>11</xdr:row>
      <xdr:rowOff>139700</xdr:rowOff>
    </xdr:to>
    <mc:AlternateContent xmlns:mc="http://schemas.openxmlformats.org/markup-compatibility/2006" xmlns:a14="http://schemas.microsoft.com/office/drawing/2010/main">
      <mc:Choice Requires="a14">
        <xdr:graphicFrame macro="">
          <xdr:nvGraphicFramePr>
            <xdr:cNvPr id="63" name="Priority 1">
              <a:extLst>
                <a:ext uri="{FF2B5EF4-FFF2-40B4-BE49-F238E27FC236}">
                  <a16:creationId xmlns:a16="http://schemas.microsoft.com/office/drawing/2014/main" id="{00000000-0008-0000-0100-00003F000000}"/>
                </a:ext>
              </a:extLst>
            </xdr:cNvPr>
            <xdr:cNvGraphicFramePr/>
          </xdr:nvGraphicFramePr>
          <xdr:xfrm>
            <a:off x="0" y="0"/>
            <a:ext cx="0" cy="0"/>
          </xdr:xfrm>
          <a:graphic>
            <a:graphicData uri="http://schemas.microsoft.com/office/drawing/2010/slicer">
              <sle:slicer xmlns:sle="http://schemas.microsoft.com/office/drawing/2010/slicer" name="Priority 1"/>
            </a:graphicData>
          </a:graphic>
        </xdr:graphicFrame>
      </mc:Choice>
      <mc:Fallback xmlns="">
        <xdr:sp macro="" textlink="">
          <xdr:nvSpPr>
            <xdr:cNvPr id="0" name=""/>
            <xdr:cNvSpPr>
              <a:spLocks noTextEdit="1"/>
            </xdr:cNvSpPr>
          </xdr:nvSpPr>
          <xdr:spPr>
            <a:xfrm>
              <a:off x="1638300" y="1117600"/>
              <a:ext cx="18288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133350</xdr:colOff>
      <xdr:row>2</xdr:row>
      <xdr:rowOff>57150</xdr:rowOff>
    </xdr:from>
    <xdr:to>
      <xdr:col>19</xdr:col>
      <xdr:colOff>349250</xdr:colOff>
      <xdr:row>13</xdr:row>
      <xdr:rowOff>52324</xdr:rowOff>
    </xdr:to>
    <xdr:grpSp>
      <xdr:nvGrpSpPr>
        <xdr:cNvPr id="32" name="Group 31">
          <a:extLst>
            <a:ext uri="{FF2B5EF4-FFF2-40B4-BE49-F238E27FC236}">
              <a16:creationId xmlns:a16="http://schemas.microsoft.com/office/drawing/2014/main" id="{00000000-0008-0000-0100-000020000000}"/>
            </a:ext>
          </a:extLst>
        </xdr:cNvPr>
        <xdr:cNvGrpSpPr/>
      </xdr:nvGrpSpPr>
      <xdr:grpSpPr>
        <a:xfrm>
          <a:off x="7544707" y="837293"/>
          <a:ext cx="3254829" cy="1990888"/>
          <a:chOff x="8896350" y="6496050"/>
          <a:chExt cx="4184650" cy="2020824"/>
        </a:xfrm>
      </xdr:grpSpPr>
      <xdr:sp macro="" textlink="">
        <xdr:nvSpPr>
          <xdr:cNvPr id="65" name="Rectangle: Rounded Corners 64">
            <a:extLst>
              <a:ext uri="{FF2B5EF4-FFF2-40B4-BE49-F238E27FC236}">
                <a16:creationId xmlns:a16="http://schemas.microsoft.com/office/drawing/2014/main" id="{00000000-0008-0000-0100-000041000000}"/>
              </a:ext>
            </a:extLst>
          </xdr:cNvPr>
          <xdr:cNvSpPr/>
        </xdr:nvSpPr>
        <xdr:spPr>
          <a:xfrm>
            <a:off x="8896350" y="6496050"/>
            <a:ext cx="4184650" cy="2020824"/>
          </a:xfrm>
          <a:prstGeom prst="roundRect">
            <a:avLst>
              <a:gd name="adj" fmla="val 7098"/>
            </a:avLst>
          </a:prstGeom>
          <a:blipFill>
            <a:blip xmlns:r="http://schemas.openxmlformats.org/officeDocument/2006/relationships" r:embed="rId19"/>
            <a:stretch>
              <a:fillRect/>
            </a:stretch>
          </a:blip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sp macro="" textlink="">
        <xdr:nvSpPr>
          <xdr:cNvPr id="67" name="Rectangle: Rounded Corners 66">
            <a:extLst>
              <a:ext uri="{FF2B5EF4-FFF2-40B4-BE49-F238E27FC236}">
                <a16:creationId xmlns:a16="http://schemas.microsoft.com/office/drawing/2014/main" id="{00000000-0008-0000-0100-000043000000}"/>
              </a:ext>
            </a:extLst>
          </xdr:cNvPr>
          <xdr:cNvSpPr/>
        </xdr:nvSpPr>
        <xdr:spPr>
          <a:xfrm>
            <a:off x="8896350" y="6496050"/>
            <a:ext cx="4184650" cy="2020824"/>
          </a:xfrm>
          <a:prstGeom prst="roundRect">
            <a:avLst>
              <a:gd name="adj" fmla="val 7098"/>
            </a:avLst>
          </a:prstGeom>
          <a:gradFill flip="none" rotWithShape="1">
            <a:gsLst>
              <a:gs pos="0">
                <a:schemeClr val="bg1">
                  <a:alpha val="72000"/>
                </a:schemeClr>
              </a:gs>
              <a:gs pos="74000">
                <a:srgbClr val="EAF3FA">
                  <a:alpha val="97000"/>
                </a:srgbClr>
              </a:gs>
            </a:gsLst>
            <a:lin ang="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grpSp>
    <xdr:clientData/>
  </xdr:twoCellAnchor>
  <xdr:twoCellAnchor>
    <xdr:from>
      <xdr:col>13</xdr:col>
      <xdr:colOff>527050</xdr:colOff>
      <xdr:row>2</xdr:row>
      <xdr:rowOff>6349</xdr:rowOff>
    </xdr:from>
    <xdr:to>
      <xdr:col>19</xdr:col>
      <xdr:colOff>292100</xdr:colOff>
      <xdr:row>13</xdr:row>
      <xdr:rowOff>12700</xdr:rowOff>
    </xdr:to>
    <xdr:graphicFrame macro="">
      <xdr:nvGraphicFramePr>
        <xdr:cNvPr id="26" name="Chart 1">
          <a:extLst>
            <a:ext uri="{FF2B5EF4-FFF2-40B4-BE49-F238E27FC236}">
              <a16:creationId xmlns:a16="http://schemas.microsoft.com/office/drawing/2014/main" id="{00000000-0008-0000-01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23</xdr:col>
      <xdr:colOff>514350</xdr:colOff>
      <xdr:row>32</xdr:row>
      <xdr:rowOff>19050</xdr:rowOff>
    </xdr:from>
    <xdr:to>
      <xdr:col>28</xdr:col>
      <xdr:colOff>588434</xdr:colOff>
      <xdr:row>46</xdr:row>
      <xdr:rowOff>25405</xdr:rowOff>
    </xdr:to>
    <xdr:pic>
      <xdr:nvPicPr>
        <xdr:cNvPr id="40" name="Picture 39">
          <a:hlinkClick xmlns:r="http://schemas.openxmlformats.org/officeDocument/2006/relationships" r:id="rId21"/>
          <a:extLst>
            <a:ext uri="{FF2B5EF4-FFF2-40B4-BE49-F238E27FC236}">
              <a16:creationId xmlns:a16="http://schemas.microsoft.com/office/drawing/2014/main" id="{EECBE53C-363B-4F19-9BDF-371A59D91D2D}"/>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14735175" y="6524625"/>
          <a:ext cx="3122084" cy="2673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1063625</xdr:colOff>
      <xdr:row>0</xdr:row>
      <xdr:rowOff>0</xdr:rowOff>
    </xdr:from>
    <xdr:to>
      <xdr:col>14</xdr:col>
      <xdr:colOff>234932</xdr:colOff>
      <xdr:row>29</xdr:row>
      <xdr:rowOff>139700</xdr:rowOff>
    </xdr:to>
    <xdr:grpSp>
      <xdr:nvGrpSpPr>
        <xdr:cNvPr id="37" name="Group 36">
          <a:extLst>
            <a:ext uri="{FF2B5EF4-FFF2-40B4-BE49-F238E27FC236}">
              <a16:creationId xmlns:a16="http://schemas.microsoft.com/office/drawing/2014/main" id="{00000000-0008-0000-0200-000025000000}"/>
            </a:ext>
          </a:extLst>
        </xdr:cNvPr>
        <xdr:cNvGrpSpPr/>
      </xdr:nvGrpSpPr>
      <xdr:grpSpPr>
        <a:xfrm>
          <a:off x="0" y="0"/>
          <a:ext cx="11029932" cy="6205818"/>
          <a:chOff x="1216025" y="0"/>
          <a:chExt cx="11007725" cy="6140450"/>
        </a:xfrm>
      </xdr:grpSpPr>
      <xdr:pic macro="[0]!MenuSelect">
        <xdr:nvPicPr>
          <xdr:cNvPr id="28" name="Technicians">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71293" y="4007554"/>
            <a:ext cx="488499" cy="457405"/>
          </a:xfrm>
          <a:prstGeom prst="rect">
            <a:avLst/>
          </a:prstGeom>
        </xdr:spPr>
      </xdr:pic>
      <xdr:sp macro="[0]!MenuSelect" textlink="">
        <xdr:nvSpPr>
          <xdr:cNvPr id="21" name="Customers">
            <a:extLst>
              <a:ext uri="{FF2B5EF4-FFF2-40B4-BE49-F238E27FC236}">
                <a16:creationId xmlns:a16="http://schemas.microsoft.com/office/drawing/2014/main" id="{00000000-0008-0000-0200-000015000000}"/>
              </a:ext>
            </a:extLst>
          </xdr:cNvPr>
          <xdr:cNvSpPr/>
        </xdr:nvSpPr>
        <xdr:spPr>
          <a:xfrm>
            <a:off x="1216025" y="46736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CUSTOMERS</a:t>
            </a:r>
          </a:p>
        </xdr:txBody>
      </xdr:sp>
      <xdr:pic macro="[0]!MenuSelect">
        <xdr:nvPicPr>
          <xdr:cNvPr id="24" name="Customers">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86533" y="4735109"/>
            <a:ext cx="458019" cy="457404"/>
          </a:xfrm>
          <a:prstGeom prst="rect">
            <a:avLst/>
          </a:prstGeom>
        </xdr:spPr>
      </xdr:pic>
      <xdr:sp macro="[0]!MenuSelect" textlink="">
        <xdr:nvSpPr>
          <xdr:cNvPr id="20" name="Technicians">
            <a:extLst>
              <a:ext uri="{FF2B5EF4-FFF2-40B4-BE49-F238E27FC236}">
                <a16:creationId xmlns:a16="http://schemas.microsoft.com/office/drawing/2014/main" id="{00000000-0008-0000-0200-000014000000}"/>
              </a:ext>
            </a:extLst>
          </xdr:cNvPr>
          <xdr:cNvSpPr/>
        </xdr:nvSpPr>
        <xdr:spPr>
          <a:xfrm>
            <a:off x="1216025" y="394335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TECHNICIANS</a:t>
            </a:r>
          </a:p>
        </xdr:txBody>
      </xdr:sp>
      <xdr:pic macro="[0]!MenuSelect">
        <xdr:nvPicPr>
          <xdr:cNvPr id="27" name="Technicians">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71702" y="4004424"/>
            <a:ext cx="487680" cy="457200"/>
          </a:xfrm>
          <a:prstGeom prst="rect">
            <a:avLst/>
          </a:prstGeom>
        </xdr:spPr>
      </xdr:pic>
      <xdr:sp macro="[0]!MenuSelect" textlink="">
        <xdr:nvSpPr>
          <xdr:cNvPr id="19" name="Equipment">
            <a:extLst>
              <a:ext uri="{FF2B5EF4-FFF2-40B4-BE49-F238E27FC236}">
                <a16:creationId xmlns:a16="http://schemas.microsoft.com/office/drawing/2014/main" id="{00000000-0008-0000-0200-000013000000}"/>
              </a:ext>
            </a:extLst>
          </xdr:cNvPr>
          <xdr:cNvSpPr/>
        </xdr:nvSpPr>
        <xdr:spPr>
          <a:xfrm>
            <a:off x="1216025" y="32131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EQUIPMENT</a:t>
            </a:r>
          </a:p>
        </xdr:txBody>
      </xdr:sp>
      <xdr:pic macro="[0]!MenuSelect">
        <xdr:nvPicPr>
          <xdr:cNvPr id="35" name="Equipment">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86942" y="3295444"/>
            <a:ext cx="457200" cy="457200"/>
          </a:xfrm>
          <a:prstGeom prst="rect">
            <a:avLst/>
          </a:prstGeom>
        </xdr:spPr>
      </xdr:pic>
      <xdr:pic macro="[0]!MenuSelect">
        <xdr:nvPicPr>
          <xdr:cNvPr id="32" name="Schedule">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09802" y="2546871"/>
            <a:ext cx="411480" cy="411685"/>
          </a:xfrm>
          <a:prstGeom prst="rect">
            <a:avLst/>
          </a:prstGeom>
        </xdr:spPr>
      </xdr:pic>
      <xdr:sp macro="[0]!MenuSelect" textlink="">
        <xdr:nvSpPr>
          <xdr:cNvPr id="22" name="Orders">
            <a:extLst>
              <a:ext uri="{FF2B5EF4-FFF2-40B4-BE49-F238E27FC236}">
                <a16:creationId xmlns:a16="http://schemas.microsoft.com/office/drawing/2014/main" id="{00000000-0008-0000-0200-000016000000}"/>
              </a:ext>
            </a:extLst>
          </xdr:cNvPr>
          <xdr:cNvSpPr/>
        </xdr:nvSpPr>
        <xdr:spPr>
          <a:xfrm>
            <a:off x="1216025" y="1752600"/>
            <a:ext cx="1438275" cy="730250"/>
          </a:xfrm>
          <a:prstGeom prst="rightArrow">
            <a:avLst>
              <a:gd name="adj1" fmla="val 100000"/>
              <a:gd name="adj2" fmla="val 31304"/>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baseline="0">
                <a:solidFill>
                  <a:schemeClr val="tx2">
                    <a:lumMod val="50000"/>
                  </a:schemeClr>
                </a:solidFill>
              </a:rPr>
              <a:t>ORDERS</a:t>
            </a:r>
            <a:endParaRPr lang="en-US" sz="1200" b="1">
              <a:solidFill>
                <a:schemeClr val="tx2">
                  <a:lumMod val="50000"/>
                </a:schemeClr>
              </a:solidFill>
            </a:endParaRPr>
          </a:p>
        </xdr:txBody>
      </xdr:sp>
      <xdr:pic macro="[0]!MenuSelect">
        <xdr:nvPicPr>
          <xdr:cNvPr id="30" name="Orders">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86942" y="1799300"/>
            <a:ext cx="457200" cy="457200"/>
          </a:xfrm>
          <a:prstGeom prst="rect">
            <a:avLst/>
          </a:prstGeom>
        </xdr:spPr>
      </xdr:pic>
      <xdr:sp macro="[0]!MenuSelect" textlink="">
        <xdr:nvSpPr>
          <xdr:cNvPr id="13" name="Dashboard">
            <a:extLst>
              <a:ext uri="{FF2B5EF4-FFF2-40B4-BE49-F238E27FC236}">
                <a16:creationId xmlns:a16="http://schemas.microsoft.com/office/drawing/2014/main" id="{00000000-0008-0000-0200-00000D000000}"/>
              </a:ext>
            </a:extLst>
          </xdr:cNvPr>
          <xdr:cNvSpPr/>
        </xdr:nvSpPr>
        <xdr:spPr>
          <a:xfrm>
            <a:off x="1216025" y="102235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DASHBOARD</a:t>
            </a:r>
          </a:p>
        </xdr:txBody>
      </xdr:sp>
      <xdr:pic macro="[0]!MenuSelect">
        <xdr:nvPicPr>
          <xdr:cNvPr id="14" name="Dashboard">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86942" y="1098550"/>
            <a:ext cx="457200" cy="457200"/>
          </a:xfrm>
          <a:prstGeom prst="rect">
            <a:avLst/>
          </a:prstGeom>
        </xdr:spPr>
      </xdr:pic>
      <xdr:sp macro="[0]!MenuSelect" textlink="">
        <xdr:nvSpPr>
          <xdr:cNvPr id="36" name="Admin">
            <a:extLst>
              <a:ext uri="{FF2B5EF4-FFF2-40B4-BE49-F238E27FC236}">
                <a16:creationId xmlns:a16="http://schemas.microsoft.com/office/drawing/2014/main" id="{00000000-0008-0000-0200-000024000000}"/>
              </a:ext>
            </a:extLst>
          </xdr:cNvPr>
          <xdr:cNvSpPr/>
        </xdr:nvSpPr>
        <xdr:spPr>
          <a:xfrm>
            <a:off x="1216025" y="54102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ADMIN</a:t>
            </a:r>
          </a:p>
        </xdr:txBody>
      </xdr:sp>
      <xdr:pic>
        <xdr:nvPicPr>
          <xdr:cNvPr id="10" name="Logo">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44600" y="12700"/>
            <a:ext cx="1155700" cy="917841"/>
          </a:xfrm>
          <a:prstGeom prst="rect">
            <a:avLst/>
          </a:prstGeom>
        </xdr:spPr>
      </xdr:pic>
      <xdr:pic macro="[0]!MenuSelect">
        <xdr:nvPicPr>
          <xdr:cNvPr id="12" name="Dashboard">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586942" y="1096150"/>
            <a:ext cx="457200" cy="457200"/>
          </a:xfrm>
          <a:prstGeom prst="rect">
            <a:avLst/>
          </a:prstGeom>
        </xdr:spPr>
      </xdr:pic>
      <xdr:sp macro="" textlink="">
        <xdr:nvSpPr>
          <xdr:cNvPr id="15" name="Header">
            <a:extLst>
              <a:ext uri="{FF2B5EF4-FFF2-40B4-BE49-F238E27FC236}">
                <a16:creationId xmlns:a16="http://schemas.microsoft.com/office/drawing/2014/main" id="{00000000-0008-0000-0200-00000F000000}"/>
              </a:ext>
            </a:extLst>
          </xdr:cNvPr>
          <xdr:cNvSpPr txBox="1"/>
        </xdr:nvSpPr>
        <xdr:spPr>
          <a:xfrm>
            <a:off x="2393950" y="0"/>
            <a:ext cx="982980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000" b="1">
                <a:ln>
                  <a:solidFill>
                    <a:srgbClr val="368ECD"/>
                  </a:solidFill>
                </a:ln>
                <a:solidFill>
                  <a:schemeClr val="bg1"/>
                </a:solidFill>
                <a:latin typeface="Arial Rounded MT Bold" panose="020F0704030504030204" pitchFamily="34" charset="0"/>
              </a:rPr>
              <a:t>WORK</a:t>
            </a:r>
            <a:r>
              <a:rPr lang="en-US" sz="3000" b="1" baseline="0">
                <a:ln>
                  <a:solidFill>
                    <a:srgbClr val="368ECD"/>
                  </a:solidFill>
                </a:ln>
                <a:solidFill>
                  <a:schemeClr val="bg1"/>
                </a:solidFill>
                <a:latin typeface="Arial Rounded MT Bold" panose="020F0704030504030204" pitchFamily="34" charset="0"/>
              </a:rPr>
              <a:t> MAINTENANCE MANAGER</a:t>
            </a:r>
          </a:p>
        </xdr:txBody>
      </xdr:sp>
      <xdr:sp macro="[0]!MenuSelect" textlink="">
        <xdr:nvSpPr>
          <xdr:cNvPr id="18" name="Schedule">
            <a:extLst>
              <a:ext uri="{FF2B5EF4-FFF2-40B4-BE49-F238E27FC236}">
                <a16:creationId xmlns:a16="http://schemas.microsoft.com/office/drawing/2014/main" id="{00000000-0008-0000-0200-000012000000}"/>
              </a:ext>
            </a:extLst>
          </xdr:cNvPr>
          <xdr:cNvSpPr/>
        </xdr:nvSpPr>
        <xdr:spPr>
          <a:xfrm>
            <a:off x="1216025" y="248285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SCHEDULE</a:t>
            </a:r>
          </a:p>
        </xdr:txBody>
      </xdr:sp>
      <xdr:pic macro="[0]!MenuSelect">
        <xdr:nvPicPr>
          <xdr:cNvPr id="23" name="Customers">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586942" y="4735666"/>
            <a:ext cx="457200" cy="457404"/>
          </a:xfrm>
          <a:prstGeom prst="rect">
            <a:avLst/>
          </a:prstGeom>
        </xdr:spPr>
      </xdr:pic>
      <xdr:pic macro="[0]!MenuSelect">
        <xdr:nvPicPr>
          <xdr:cNvPr id="25" name="Admin">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611204" y="5460105"/>
            <a:ext cx="408677" cy="408549"/>
          </a:xfrm>
          <a:prstGeom prst="rect">
            <a:avLst/>
          </a:prstGeom>
        </xdr:spPr>
      </xdr:pic>
      <xdr:pic macro="[0]!MenuSelect">
        <xdr:nvPicPr>
          <xdr:cNvPr id="26" name="Admin">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611204" y="5463645"/>
            <a:ext cx="408677" cy="408549"/>
          </a:xfrm>
          <a:prstGeom prst="rect">
            <a:avLst/>
          </a:prstGeom>
        </xdr:spPr>
      </xdr:pic>
      <xdr:pic macro="[0]!MenuSelect">
        <xdr:nvPicPr>
          <xdr:cNvPr id="29" name="Orders">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586942" y="1795350"/>
            <a:ext cx="457200" cy="457200"/>
          </a:xfrm>
          <a:prstGeom prst="rect">
            <a:avLst/>
          </a:prstGeom>
        </xdr:spPr>
      </xdr:pic>
      <xdr:pic macro="[0]!MenuSelect">
        <xdr:nvPicPr>
          <xdr:cNvPr id="31" name="Schedule">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609802" y="2546200"/>
            <a:ext cx="411480" cy="411480"/>
          </a:xfrm>
          <a:prstGeom prst="rect">
            <a:avLst/>
          </a:prstGeom>
        </xdr:spPr>
      </xdr:pic>
      <xdr:pic macro="[0]!MenuSelect">
        <xdr:nvPicPr>
          <xdr:cNvPr id="34" name="Equipment">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586942" y="3293250"/>
            <a:ext cx="457200" cy="457200"/>
          </a:xfrm>
          <a:prstGeom prst="rect">
            <a:avLst/>
          </a:prstGeom>
        </xdr:spPr>
      </xdr:pic>
    </xdr:grpSp>
    <xdr:clientData/>
  </xdr:twoCellAnchor>
  <xdr:twoCellAnchor editAs="oneCell">
    <xdr:from>
      <xdr:col>7</xdr:col>
      <xdr:colOff>113133</xdr:colOff>
      <xdr:row>2</xdr:row>
      <xdr:rowOff>22225</xdr:rowOff>
    </xdr:from>
    <xdr:to>
      <xdr:col>10</xdr:col>
      <xdr:colOff>1104898</xdr:colOff>
      <xdr:row>4</xdr:row>
      <xdr:rowOff>52004</xdr:rowOff>
    </xdr:to>
    <xdr:grpSp>
      <xdr:nvGrpSpPr>
        <xdr:cNvPr id="63" name="Group 62">
          <a:extLst>
            <a:ext uri="{FF2B5EF4-FFF2-40B4-BE49-F238E27FC236}">
              <a16:creationId xmlns:a16="http://schemas.microsoft.com/office/drawing/2014/main" id="{00000000-0008-0000-0200-00003F000000}"/>
            </a:ext>
          </a:extLst>
        </xdr:cNvPr>
        <xdr:cNvGrpSpPr/>
      </xdr:nvGrpSpPr>
      <xdr:grpSpPr>
        <a:xfrm>
          <a:off x="3684074" y="851460"/>
          <a:ext cx="4742000" cy="597544"/>
          <a:chOff x="5174083" y="854075"/>
          <a:chExt cx="4738265" cy="594929"/>
        </a:xfrm>
      </xdr:grpSpPr>
      <xdr:grpSp>
        <xdr:nvGrpSpPr>
          <xdr:cNvPr id="60" name="Group 59">
            <a:extLst>
              <a:ext uri="{FF2B5EF4-FFF2-40B4-BE49-F238E27FC236}">
                <a16:creationId xmlns:a16="http://schemas.microsoft.com/office/drawing/2014/main" id="{00000000-0008-0000-0200-00003C000000}"/>
              </a:ext>
            </a:extLst>
          </xdr:cNvPr>
          <xdr:cNvGrpSpPr/>
        </xdr:nvGrpSpPr>
        <xdr:grpSpPr>
          <a:xfrm>
            <a:off x="6269498" y="854075"/>
            <a:ext cx="1010902" cy="252555"/>
            <a:chOff x="5996383" y="855196"/>
            <a:chExt cx="1009209" cy="254321"/>
          </a:xfrm>
        </xdr:grpSpPr>
        <xdr:sp macro="[0]!Order_New" textlink="">
          <xdr:nvSpPr>
            <xdr:cNvPr id="39" name="Rectangle 38">
              <a:extLst>
                <a:ext uri="{FF2B5EF4-FFF2-40B4-BE49-F238E27FC236}">
                  <a16:creationId xmlns:a16="http://schemas.microsoft.com/office/drawing/2014/main" id="{00000000-0008-0000-0200-000027000000}"/>
                </a:ext>
              </a:extLst>
            </xdr:cNvPr>
            <xdr:cNvSpPr/>
          </xdr:nvSpPr>
          <xdr:spPr>
            <a:xfrm>
              <a:off x="5996383" y="855196"/>
              <a:ext cx="1009209" cy="254321"/>
            </a:xfrm>
            <a:prstGeom prst="rect">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r"/>
              <a:r>
                <a:rPr lang="en-US" sz="1100"/>
                <a:t>New</a:t>
              </a:r>
              <a:r>
                <a:rPr lang="en-US" sz="1100" baseline="0"/>
                <a:t> Order</a:t>
              </a:r>
              <a:endParaRPr lang="en-US" sz="1100"/>
            </a:p>
          </xdr:txBody>
        </xdr:sp>
        <xdr:pic macro="[0]!Order_New">
          <xdr:nvPicPr>
            <xdr:cNvPr id="41" name="Picture 40">
              <a:extLst>
                <a:ext uri="{FF2B5EF4-FFF2-40B4-BE49-F238E27FC236}">
                  <a16:creationId xmlns:a16="http://schemas.microsoft.com/office/drawing/2014/main" id="{00000000-0008-0000-0200-000029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6053508" y="890801"/>
              <a:ext cx="182800" cy="183111"/>
            </a:xfrm>
            <a:prstGeom prst="rect">
              <a:avLst/>
            </a:prstGeom>
          </xdr:spPr>
        </xdr:pic>
      </xdr:grpSp>
      <xdr:grpSp>
        <xdr:nvGrpSpPr>
          <xdr:cNvPr id="58" name="Group 57">
            <a:extLst>
              <a:ext uri="{FF2B5EF4-FFF2-40B4-BE49-F238E27FC236}">
                <a16:creationId xmlns:a16="http://schemas.microsoft.com/office/drawing/2014/main" id="{00000000-0008-0000-0200-00003A000000}"/>
              </a:ext>
            </a:extLst>
          </xdr:cNvPr>
          <xdr:cNvGrpSpPr/>
        </xdr:nvGrpSpPr>
        <xdr:grpSpPr>
          <a:xfrm>
            <a:off x="8191501" y="1193060"/>
            <a:ext cx="1720847" cy="255944"/>
            <a:chOff x="7871527" y="1192172"/>
            <a:chExt cx="1720150" cy="254321"/>
          </a:xfrm>
        </xdr:grpSpPr>
        <xdr:sp macro="[0]!Customer_SaveUpdate" textlink="">
          <xdr:nvSpPr>
            <xdr:cNvPr id="51" name="Rectangle 50">
              <a:extLst>
                <a:ext uri="{FF2B5EF4-FFF2-40B4-BE49-F238E27FC236}">
                  <a16:creationId xmlns:a16="http://schemas.microsoft.com/office/drawing/2014/main" id="{00000000-0008-0000-0200-000033000000}"/>
                </a:ext>
              </a:extLst>
            </xdr:cNvPr>
            <xdr:cNvSpPr/>
          </xdr:nvSpPr>
          <xdr:spPr>
            <a:xfrm>
              <a:off x="7871527" y="1192172"/>
              <a:ext cx="1720150" cy="254321"/>
            </a:xfrm>
            <a:prstGeom prst="rect">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r"/>
              <a:r>
                <a:rPr lang="en-US" sz="1100"/>
                <a:t>Save/Update Customer</a:t>
              </a:r>
            </a:p>
          </xdr:txBody>
        </xdr:sp>
        <xdr:pic macro="[0]!Customer_SaveUpdate">
          <xdr:nvPicPr>
            <xdr:cNvPr id="52" name="Picture 51">
              <a:extLst>
                <a:ext uri="{FF2B5EF4-FFF2-40B4-BE49-F238E27FC236}">
                  <a16:creationId xmlns:a16="http://schemas.microsoft.com/office/drawing/2014/main" id="{00000000-0008-0000-0200-000034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925931" y="1227777"/>
              <a:ext cx="182800" cy="183111"/>
            </a:xfrm>
            <a:prstGeom prst="rect">
              <a:avLst/>
            </a:prstGeom>
          </xdr:spPr>
        </xdr:pic>
      </xdr:grpSp>
      <xdr:grpSp>
        <xdr:nvGrpSpPr>
          <xdr:cNvPr id="59" name="Group 58">
            <a:extLst>
              <a:ext uri="{FF2B5EF4-FFF2-40B4-BE49-F238E27FC236}">
                <a16:creationId xmlns:a16="http://schemas.microsoft.com/office/drawing/2014/main" id="{00000000-0008-0000-0200-00003B000000}"/>
              </a:ext>
            </a:extLst>
          </xdr:cNvPr>
          <xdr:cNvGrpSpPr/>
        </xdr:nvGrpSpPr>
        <xdr:grpSpPr>
          <a:xfrm>
            <a:off x="5174083" y="854075"/>
            <a:ext cx="983337" cy="252555"/>
            <a:chOff x="4900429" y="855196"/>
            <a:chExt cx="983820" cy="254321"/>
          </a:xfrm>
        </xdr:grpSpPr>
        <xdr:sp macro="[0]!Order_SaveUpdate" textlink="">
          <xdr:nvSpPr>
            <xdr:cNvPr id="38" name="Rectangle 37">
              <a:extLst>
                <a:ext uri="{FF2B5EF4-FFF2-40B4-BE49-F238E27FC236}">
                  <a16:creationId xmlns:a16="http://schemas.microsoft.com/office/drawing/2014/main" id="{00000000-0008-0000-0200-000026000000}"/>
                </a:ext>
              </a:extLst>
            </xdr:cNvPr>
            <xdr:cNvSpPr/>
          </xdr:nvSpPr>
          <xdr:spPr>
            <a:xfrm>
              <a:off x="4900429" y="855196"/>
              <a:ext cx="983820" cy="254321"/>
            </a:xfrm>
            <a:prstGeom prst="rect">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r"/>
              <a:r>
                <a:rPr lang="en-US" sz="1100"/>
                <a:t>Save</a:t>
              </a:r>
              <a:r>
                <a:rPr lang="en-US" sz="1100" baseline="0"/>
                <a:t> Order</a:t>
              </a:r>
              <a:endParaRPr lang="en-US" sz="1100"/>
            </a:p>
          </xdr:txBody>
        </xdr:sp>
        <xdr:pic macro="[0]!Order_SaveUpdate">
          <xdr:nvPicPr>
            <xdr:cNvPr id="42" name="Picture 41">
              <a:extLst>
                <a:ext uri="{FF2B5EF4-FFF2-40B4-BE49-F238E27FC236}">
                  <a16:creationId xmlns:a16="http://schemas.microsoft.com/office/drawing/2014/main" id="{00000000-0008-0000-0200-00002A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929766" y="890801"/>
              <a:ext cx="182800" cy="183111"/>
            </a:xfrm>
            <a:prstGeom prst="rect">
              <a:avLst/>
            </a:prstGeom>
          </xdr:spPr>
        </xdr:pic>
      </xdr:grpSp>
      <xdr:grpSp>
        <xdr:nvGrpSpPr>
          <xdr:cNvPr id="49" name="Group 48">
            <a:extLst>
              <a:ext uri="{FF2B5EF4-FFF2-40B4-BE49-F238E27FC236}">
                <a16:creationId xmlns:a16="http://schemas.microsoft.com/office/drawing/2014/main" id="{00000000-0008-0000-0200-000031000000}"/>
              </a:ext>
            </a:extLst>
          </xdr:cNvPr>
          <xdr:cNvGrpSpPr/>
        </xdr:nvGrpSpPr>
        <xdr:grpSpPr>
          <a:xfrm>
            <a:off x="8553395" y="854075"/>
            <a:ext cx="1117657" cy="252555"/>
            <a:chOff x="8680450" y="895350"/>
            <a:chExt cx="1117600" cy="254000"/>
          </a:xfrm>
        </xdr:grpSpPr>
        <xdr:sp macro="[0]!Order_Delete" textlink="">
          <xdr:nvSpPr>
            <xdr:cNvPr id="40" name="Rectangle 39">
              <a:extLst>
                <a:ext uri="{FF2B5EF4-FFF2-40B4-BE49-F238E27FC236}">
                  <a16:creationId xmlns:a16="http://schemas.microsoft.com/office/drawing/2014/main" id="{00000000-0008-0000-0200-000028000000}"/>
                </a:ext>
              </a:extLst>
            </xdr:cNvPr>
            <xdr:cNvSpPr/>
          </xdr:nvSpPr>
          <xdr:spPr>
            <a:xfrm>
              <a:off x="8680450" y="895350"/>
              <a:ext cx="1117600" cy="254000"/>
            </a:xfrm>
            <a:prstGeom prst="rect">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r"/>
              <a:r>
                <a:rPr lang="en-US" sz="1100"/>
                <a:t>Delete</a:t>
              </a:r>
              <a:r>
                <a:rPr lang="en-US" sz="1100" baseline="0"/>
                <a:t> Order</a:t>
              </a:r>
              <a:endParaRPr lang="en-US" sz="1100"/>
            </a:p>
          </xdr:txBody>
        </xdr:sp>
        <xdr:pic macro="[0]!Order_Delete">
          <xdr:nvPicPr>
            <xdr:cNvPr id="44" name="Picture 43">
              <a:extLst>
                <a:ext uri="{FF2B5EF4-FFF2-40B4-BE49-F238E27FC236}">
                  <a16:creationId xmlns:a16="http://schemas.microsoft.com/office/drawing/2014/main" id="{00000000-0008-0000-0200-00002C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724050" y="930910"/>
              <a:ext cx="160020" cy="182880"/>
            </a:xfrm>
            <a:prstGeom prst="rect">
              <a:avLst/>
            </a:prstGeom>
          </xdr:spPr>
        </xdr:pic>
      </xdr:grpSp>
      <xdr:grpSp>
        <xdr:nvGrpSpPr>
          <xdr:cNvPr id="46" name="Group 45">
            <a:extLst>
              <a:ext uri="{FF2B5EF4-FFF2-40B4-BE49-F238E27FC236}">
                <a16:creationId xmlns:a16="http://schemas.microsoft.com/office/drawing/2014/main" id="{00000000-0008-0000-0200-00002E000000}"/>
              </a:ext>
            </a:extLst>
          </xdr:cNvPr>
          <xdr:cNvGrpSpPr/>
        </xdr:nvGrpSpPr>
        <xdr:grpSpPr>
          <a:xfrm>
            <a:off x="7392479" y="854075"/>
            <a:ext cx="1048836" cy="252555"/>
            <a:chOff x="7340600" y="920750"/>
            <a:chExt cx="1047750" cy="254000"/>
          </a:xfrm>
        </xdr:grpSpPr>
        <xdr:sp macro="[0]!Order_Print" textlink="">
          <xdr:nvSpPr>
            <xdr:cNvPr id="45" name="Rectangle 44">
              <a:extLst>
                <a:ext uri="{FF2B5EF4-FFF2-40B4-BE49-F238E27FC236}">
                  <a16:creationId xmlns:a16="http://schemas.microsoft.com/office/drawing/2014/main" id="{00000000-0008-0000-0200-00002D000000}"/>
                </a:ext>
              </a:extLst>
            </xdr:cNvPr>
            <xdr:cNvSpPr/>
          </xdr:nvSpPr>
          <xdr:spPr>
            <a:xfrm>
              <a:off x="7340600" y="920750"/>
              <a:ext cx="1047750" cy="254000"/>
            </a:xfrm>
            <a:prstGeom prst="rect">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r"/>
              <a:r>
                <a:rPr lang="en-US" sz="1100" baseline="0"/>
                <a:t>Print Order</a:t>
              </a:r>
              <a:endParaRPr lang="en-US" sz="1100"/>
            </a:p>
          </xdr:txBody>
        </xdr:sp>
        <xdr:pic macro="[0]!Order_Print">
          <xdr:nvPicPr>
            <xdr:cNvPr id="43" name="Picture 42">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7412000" y="956310"/>
              <a:ext cx="182880" cy="182880"/>
            </a:xfrm>
            <a:prstGeom prst="rect">
              <a:avLst/>
            </a:prstGeom>
          </xdr:spPr>
        </xdr:pic>
      </xdr:grpSp>
    </xdr:grpSp>
    <xdr:clientData fPrintsWithSheet="0"/>
  </xdr:twoCellAnchor>
  <mc:AlternateContent xmlns:mc="http://schemas.openxmlformats.org/markup-compatibility/2006">
    <mc:Choice xmlns:a14="http://schemas.microsoft.com/office/drawing/2010/main" Requires="a14">
      <xdr:twoCellAnchor editAs="oneCell">
        <xdr:from>
          <xdr:col>5</xdr:col>
          <xdr:colOff>374650</xdr:colOff>
          <xdr:row>2</xdr:row>
          <xdr:rowOff>184150</xdr:rowOff>
        </xdr:from>
        <xdr:to>
          <xdr:col>6</xdr:col>
          <xdr:colOff>12700</xdr:colOff>
          <xdr:row>3</xdr:row>
          <xdr:rowOff>12700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Incl. Completed</a:t>
              </a:r>
            </a:p>
          </xdr:txBody>
        </xdr:sp>
        <xdr:clientData/>
      </xdr:twoCellAnchor>
    </mc:Choice>
    <mc:Fallback/>
  </mc:AlternateContent>
  <xdr:twoCellAnchor>
    <xdr:from>
      <xdr:col>4</xdr:col>
      <xdr:colOff>35897</xdr:colOff>
      <xdr:row>4</xdr:row>
      <xdr:rowOff>8803</xdr:rowOff>
    </xdr:from>
    <xdr:to>
      <xdr:col>4</xdr:col>
      <xdr:colOff>599868</xdr:colOff>
      <xdr:row>4</xdr:row>
      <xdr:rowOff>173395</xdr:rowOff>
    </xdr:to>
    <xdr:grpSp>
      <xdr:nvGrpSpPr>
        <xdr:cNvPr id="62" name="Group 61">
          <a:extLst>
            <a:ext uri="{FF2B5EF4-FFF2-40B4-BE49-F238E27FC236}">
              <a16:creationId xmlns:a16="http://schemas.microsoft.com/office/drawing/2014/main" id="{00000000-0008-0000-0200-00003E000000}"/>
            </a:ext>
          </a:extLst>
        </xdr:cNvPr>
        <xdr:cNvGrpSpPr/>
      </xdr:nvGrpSpPr>
      <xdr:grpSpPr>
        <a:xfrm>
          <a:off x="1485191" y="1405803"/>
          <a:ext cx="563971" cy="164592"/>
          <a:chOff x="3324391" y="1146399"/>
          <a:chExt cx="563971" cy="164592"/>
        </a:xfrm>
      </xdr:grpSpPr>
      <xdr:sp macro="[0]!Orders_ClearFilter" textlink="">
        <xdr:nvSpPr>
          <xdr:cNvPr id="55" name="Rectangle 54">
            <a:extLst>
              <a:ext uri="{FF2B5EF4-FFF2-40B4-BE49-F238E27FC236}">
                <a16:creationId xmlns:a16="http://schemas.microsoft.com/office/drawing/2014/main" id="{00000000-0008-0000-0200-000037000000}"/>
              </a:ext>
            </a:extLst>
          </xdr:cNvPr>
          <xdr:cNvSpPr/>
        </xdr:nvSpPr>
        <xdr:spPr>
          <a:xfrm>
            <a:off x="3324391" y="1146399"/>
            <a:ext cx="563971" cy="164592"/>
          </a:xfrm>
          <a:prstGeom prst="rect">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rIns="27432" rtlCol="0" anchor="ctr"/>
          <a:lstStyle/>
          <a:p>
            <a:pPr algn="r"/>
            <a:r>
              <a:rPr lang="en-US" sz="1100"/>
              <a:t>Clear</a:t>
            </a:r>
          </a:p>
        </xdr:txBody>
      </xdr:sp>
      <xdr:pic macro="[0]!Orders_ClearFilter">
        <xdr:nvPicPr>
          <xdr:cNvPr id="54" name="Picture 53">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361349" y="1173425"/>
            <a:ext cx="132231" cy="109728"/>
          </a:xfrm>
          <a:prstGeom prst="rect">
            <a:avLst/>
          </a:prstGeom>
        </xdr:spPr>
      </xdr:pic>
      <xdr:pic macro="[0]!Orders_ClearFilter">
        <xdr:nvPicPr>
          <xdr:cNvPr id="56" name="Picture 55">
            <a:extLst>
              <a:ext uri="{FF2B5EF4-FFF2-40B4-BE49-F238E27FC236}">
                <a16:creationId xmlns:a16="http://schemas.microsoft.com/office/drawing/2014/main" id="{00000000-0008-0000-0200-000038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3450584" y="1214658"/>
            <a:ext cx="73002" cy="73152"/>
          </a:xfrm>
          <a:prstGeom prst="rect">
            <a:avLst/>
          </a:prstGeom>
        </xdr:spPr>
      </xdr:pic>
    </xdr:grpSp>
    <xdr:clientData/>
  </xdr:twoCellAnchor>
  <xdr:twoCellAnchor editAs="oneCell">
    <xdr:from>
      <xdr:col>8</xdr:col>
      <xdr:colOff>0</xdr:colOff>
      <xdr:row>13</xdr:row>
      <xdr:rowOff>0</xdr:rowOff>
    </xdr:from>
    <xdr:to>
      <xdr:col>9</xdr:col>
      <xdr:colOff>564635</xdr:colOff>
      <xdr:row>25</xdr:row>
      <xdr:rowOff>13900</xdr:rowOff>
    </xdr:to>
    <xdr:grpSp>
      <xdr:nvGrpSpPr>
        <xdr:cNvPr id="137" name="Calendar" hidden="1">
          <a:extLst>
            <a:ext uri="{FF2B5EF4-FFF2-40B4-BE49-F238E27FC236}">
              <a16:creationId xmlns:a16="http://schemas.microsoft.com/office/drawing/2014/main" id="{00000000-0008-0000-0200-000089000000}"/>
            </a:ext>
          </a:extLst>
        </xdr:cNvPr>
        <xdr:cNvGrpSpPr/>
      </xdr:nvGrpSpPr>
      <xdr:grpSpPr>
        <a:xfrm>
          <a:off x="4908176" y="3077882"/>
          <a:ext cx="2111047" cy="2255077"/>
          <a:chOff x="4019550" y="3606800"/>
          <a:chExt cx="2114035" cy="2223700"/>
        </a:xfrm>
      </xdr:grpSpPr>
      <xdr:sp macro="" textlink="">
        <xdr:nvSpPr>
          <xdr:cNvPr id="66" name="CalBack" hidden="1">
            <a:extLst>
              <a:ext uri="{FF2B5EF4-FFF2-40B4-BE49-F238E27FC236}">
                <a16:creationId xmlns:a16="http://schemas.microsoft.com/office/drawing/2014/main" id="{00000000-0008-0000-0200-000042000000}"/>
              </a:ext>
            </a:extLst>
          </xdr:cNvPr>
          <xdr:cNvSpPr/>
        </xdr:nvSpPr>
        <xdr:spPr>
          <a:xfrm>
            <a:off x="4019550" y="3606800"/>
            <a:ext cx="2112129" cy="1978717"/>
          </a:xfrm>
          <a:prstGeom prst="rect">
            <a:avLst/>
          </a:prstGeom>
          <a:solidFill>
            <a:srgbClr val="8E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0]!SelectDay" textlink="CalPopUp!$F$6">
        <xdr:nvSpPr>
          <xdr:cNvPr id="67" name="40Day" hidden="1">
            <a:extLst>
              <a:ext uri="{FF2B5EF4-FFF2-40B4-BE49-F238E27FC236}">
                <a16:creationId xmlns:a16="http://schemas.microsoft.com/office/drawing/2014/main" id="{00000000-0008-0000-0200-000043000000}"/>
              </a:ext>
            </a:extLst>
          </xdr:cNvPr>
          <xdr:cNvSpPr/>
        </xdr:nvSpPr>
        <xdr:spPr>
          <a:xfrm>
            <a:off x="5210963" y="5177650"/>
            <a:ext cx="26536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B18D480-4024-486E-A0D4-B5A927778EC0}" type="TxLink">
              <a:rPr lang="en-US" sz="1100" b="0" i="0" u="none" strike="noStrike">
                <a:solidFill>
                  <a:srgbClr val="000000"/>
                </a:solidFill>
                <a:latin typeface="Calibri"/>
                <a:ea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6">
        <xdr:nvSpPr>
          <xdr:cNvPr id="68" name="41Day" hidden="1">
            <a:extLst>
              <a:ext uri="{FF2B5EF4-FFF2-40B4-BE49-F238E27FC236}">
                <a16:creationId xmlns:a16="http://schemas.microsoft.com/office/drawing/2014/main" id="{00000000-0008-0000-0200-000044000000}"/>
              </a:ext>
            </a:extLst>
          </xdr:cNvPr>
          <xdr:cNvSpPr/>
        </xdr:nvSpPr>
        <xdr:spPr>
          <a:xfrm>
            <a:off x="5480908" y="517765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366E079-C257-4FFA-B989-30CDE657DB77}" type="TxLink">
              <a:rPr lang="en-US" sz="1100" b="0" i="0" u="none" strike="noStrike">
                <a:solidFill>
                  <a:srgbClr val="000000"/>
                </a:solidFill>
                <a:latin typeface="Calibri"/>
                <a:ea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6">
        <xdr:nvSpPr>
          <xdr:cNvPr id="69" name="39Day" hidden="1">
            <a:extLst>
              <a:ext uri="{FF2B5EF4-FFF2-40B4-BE49-F238E27FC236}">
                <a16:creationId xmlns:a16="http://schemas.microsoft.com/office/drawing/2014/main" id="{00000000-0008-0000-0200-000045000000}"/>
              </a:ext>
            </a:extLst>
          </xdr:cNvPr>
          <xdr:cNvSpPr/>
        </xdr:nvSpPr>
        <xdr:spPr>
          <a:xfrm>
            <a:off x="4945313" y="517765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7A6D54D-E1B7-43E9-835A-F43BB342E51B}" type="TxLink">
              <a:rPr lang="en-US" sz="1100" b="0" i="0" u="none" strike="noStrike">
                <a:solidFill>
                  <a:srgbClr val="000000"/>
                </a:solidFill>
                <a:latin typeface="Calibri"/>
                <a:ea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6">
        <xdr:nvSpPr>
          <xdr:cNvPr id="70" name="38Day" hidden="1">
            <a:extLst>
              <a:ext uri="{FF2B5EF4-FFF2-40B4-BE49-F238E27FC236}">
                <a16:creationId xmlns:a16="http://schemas.microsoft.com/office/drawing/2014/main" id="{00000000-0008-0000-0200-000046000000}"/>
              </a:ext>
            </a:extLst>
          </xdr:cNvPr>
          <xdr:cNvSpPr/>
        </xdr:nvSpPr>
        <xdr:spPr>
          <a:xfrm>
            <a:off x="4677135" y="5177650"/>
            <a:ext cx="2617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12B41F7-26B4-4C19-B7A2-D2165B87191E}" type="TxLink">
              <a:rPr lang="en-US" sz="1100" b="0" i="0" u="none" strike="noStrike">
                <a:solidFill>
                  <a:srgbClr val="000000"/>
                </a:solidFill>
                <a:latin typeface="Calibri"/>
                <a:ea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H$6">
        <xdr:nvSpPr>
          <xdr:cNvPr id="71" name="42Day" hidden="1">
            <a:extLst>
              <a:ext uri="{FF2B5EF4-FFF2-40B4-BE49-F238E27FC236}">
                <a16:creationId xmlns:a16="http://schemas.microsoft.com/office/drawing/2014/main" id="{00000000-0008-0000-0200-000047000000}"/>
              </a:ext>
            </a:extLst>
          </xdr:cNvPr>
          <xdr:cNvSpPr/>
        </xdr:nvSpPr>
        <xdr:spPr>
          <a:xfrm>
            <a:off x="5747855" y="5177650"/>
            <a:ext cx="264860"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9A9FBB4-2FF1-4455-A8A4-4B2F2E4A1160}" type="TxLink">
              <a:rPr lang="en-US" sz="1100" b="0" i="0" u="none" strike="noStrike">
                <a:solidFill>
                  <a:srgbClr val="000000"/>
                </a:solidFill>
                <a:latin typeface="Calibri"/>
                <a:ea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6">
        <xdr:nvSpPr>
          <xdr:cNvPr id="72" name="37Day" hidden="1">
            <a:extLst>
              <a:ext uri="{FF2B5EF4-FFF2-40B4-BE49-F238E27FC236}">
                <a16:creationId xmlns:a16="http://schemas.microsoft.com/office/drawing/2014/main" id="{00000000-0008-0000-0200-000048000000}"/>
              </a:ext>
            </a:extLst>
          </xdr:cNvPr>
          <xdr:cNvSpPr/>
        </xdr:nvSpPr>
        <xdr:spPr>
          <a:xfrm>
            <a:off x="4408681" y="517765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0BED3F8-BA83-48B2-A33C-4BE0380C5F5B}" type="TxLink">
              <a:rPr lang="en-US" sz="1100" b="0" i="0" u="none" strike="noStrike">
                <a:solidFill>
                  <a:srgbClr val="000000"/>
                </a:solidFill>
                <a:latin typeface="Calibri"/>
                <a:ea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6">
        <xdr:nvSpPr>
          <xdr:cNvPr id="73" name="36Day" hidden="1">
            <a:extLst>
              <a:ext uri="{FF2B5EF4-FFF2-40B4-BE49-F238E27FC236}">
                <a16:creationId xmlns:a16="http://schemas.microsoft.com/office/drawing/2014/main" id="{00000000-0008-0000-0200-000049000000}"/>
              </a:ext>
            </a:extLst>
          </xdr:cNvPr>
          <xdr:cNvSpPr/>
        </xdr:nvSpPr>
        <xdr:spPr>
          <a:xfrm>
            <a:off x="4141960" y="5177650"/>
            <a:ext cx="26069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0CA805-3B2B-46AE-A3F4-CB85BCCAE474}" type="TxLink">
              <a:rPr lang="en-US" sz="1100" b="0" i="0" u="none" strike="noStrike">
                <a:solidFill>
                  <a:srgbClr val="000000"/>
                </a:solidFill>
                <a:latin typeface="Calibri"/>
                <a:ea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74" name="Settings" hidden="1">
            <a:extLst>
              <a:ext uri="{FF2B5EF4-FFF2-40B4-BE49-F238E27FC236}">
                <a16:creationId xmlns:a16="http://schemas.microsoft.com/office/drawing/2014/main" id="{00000000-0008-0000-0200-00004A000000}"/>
              </a:ext>
            </a:extLst>
          </xdr:cNvPr>
          <xdr:cNvSpPr/>
        </xdr:nvSpPr>
        <xdr:spPr>
          <a:xfrm>
            <a:off x="4021456" y="5594939"/>
            <a:ext cx="2112129" cy="235561"/>
          </a:xfrm>
          <a:prstGeom prst="rect">
            <a:avLst/>
          </a:prstGeom>
          <a:solidFill>
            <a:srgbClr val="8E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4">
        <xdr:nvSpPr>
          <xdr:cNvPr id="75" name="Month" hidden="1">
            <a:extLst>
              <a:ext uri="{FF2B5EF4-FFF2-40B4-BE49-F238E27FC236}">
                <a16:creationId xmlns:a16="http://schemas.microsoft.com/office/drawing/2014/main" id="{00000000-0008-0000-0200-00004B000000}"/>
              </a:ext>
            </a:extLst>
          </xdr:cNvPr>
          <xdr:cNvSpPr txBox="1"/>
        </xdr:nvSpPr>
        <xdr:spPr>
          <a:xfrm>
            <a:off x="4309667" y="3801541"/>
            <a:ext cx="751283" cy="18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r"/>
            <a:fld id="{CA351D06-69C2-4D37-85AD-BCB10B3DCD85}" type="TxLink">
              <a:rPr lang="en-US" sz="1100" b="0" i="0" u="none" strike="noStrike">
                <a:solidFill>
                  <a:srgbClr val="000000"/>
                </a:solidFill>
                <a:latin typeface="Calibri"/>
                <a:ea typeface="Calibri"/>
                <a:cs typeface="Calibri"/>
              </a:rPr>
              <a:pPr algn="r"/>
              <a:t>September</a:t>
            </a:fld>
            <a:endParaRPr lang="en-US" sz="1100" b="1">
              <a:solidFill>
                <a:schemeClr val="tx1">
                  <a:lumMod val="75000"/>
                  <a:lumOff val="25000"/>
                </a:schemeClr>
              </a:solidFill>
            </a:endParaRPr>
          </a:p>
        </xdr:txBody>
      </xdr:sp>
      <xdr:sp macro="" textlink="">
        <xdr:nvSpPr>
          <xdr:cNvPr id="76" name="CalBorder" hidden="1">
            <a:extLst>
              <a:ext uri="{FF2B5EF4-FFF2-40B4-BE49-F238E27FC236}">
                <a16:creationId xmlns:a16="http://schemas.microsoft.com/office/drawing/2014/main" id="{00000000-0008-0000-0200-00004C000000}"/>
              </a:ext>
            </a:extLst>
          </xdr:cNvPr>
          <xdr:cNvSpPr/>
        </xdr:nvSpPr>
        <xdr:spPr>
          <a:xfrm>
            <a:off x="4126354" y="3776106"/>
            <a:ext cx="1901591" cy="1614863"/>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SelectDay" textlink="CalPopUp!$B$1">
        <xdr:nvSpPr>
          <xdr:cNvPr id="77" name="1Day" hidden="1">
            <a:extLst>
              <a:ext uri="{FF2B5EF4-FFF2-40B4-BE49-F238E27FC236}">
                <a16:creationId xmlns:a16="http://schemas.microsoft.com/office/drawing/2014/main" id="{00000000-0008-0000-0200-00004D000000}"/>
              </a:ext>
            </a:extLst>
          </xdr:cNvPr>
          <xdr:cNvSpPr/>
        </xdr:nvSpPr>
        <xdr:spPr>
          <a:xfrm>
            <a:off x="4141850" y="4201360"/>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428EDFA-1681-41FF-95DF-E5A7F9323579}" type="TxLink">
              <a:rPr lang="en-US" sz="1100" b="0" i="0" u="none" strike="noStrike">
                <a:solidFill>
                  <a:srgbClr val="000000"/>
                </a:solidFill>
                <a:latin typeface="Calibri"/>
                <a:ea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1">
        <xdr:nvSpPr>
          <xdr:cNvPr id="78" name="3Day" hidden="1">
            <a:extLst>
              <a:ext uri="{FF2B5EF4-FFF2-40B4-BE49-F238E27FC236}">
                <a16:creationId xmlns:a16="http://schemas.microsoft.com/office/drawing/2014/main" id="{00000000-0008-0000-0200-00004E000000}"/>
              </a:ext>
            </a:extLst>
          </xdr:cNvPr>
          <xdr:cNvSpPr/>
        </xdr:nvSpPr>
        <xdr:spPr>
          <a:xfrm>
            <a:off x="4676543" y="4201360"/>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2B70067-BA45-48C3-A948-EDB96BADB777}" type="TxLink">
              <a:rPr lang="en-US" sz="1100" b="0" i="0" u="none" strike="noStrike">
                <a:solidFill>
                  <a:srgbClr val="000000"/>
                </a:solidFill>
                <a:latin typeface="Calibri"/>
                <a:ea typeface="Calibri"/>
                <a:cs typeface="Calibri"/>
              </a:rPr>
              <a:pPr algn="r"/>
              <a:t>3</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H$2">
        <xdr:nvSpPr>
          <xdr:cNvPr id="79" name="14Day" hidden="1">
            <a:extLst>
              <a:ext uri="{FF2B5EF4-FFF2-40B4-BE49-F238E27FC236}">
                <a16:creationId xmlns:a16="http://schemas.microsoft.com/office/drawing/2014/main" id="{00000000-0008-0000-0200-00004F000000}"/>
              </a:ext>
            </a:extLst>
          </xdr:cNvPr>
          <xdr:cNvSpPr/>
        </xdr:nvSpPr>
        <xdr:spPr>
          <a:xfrm>
            <a:off x="5744765" y="4396209"/>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49607BE-5823-4061-84D9-48504D0D0D81}" type="TxLink">
              <a:rPr lang="en-US" sz="1100" b="0" i="0" u="none" strike="noStrike">
                <a:solidFill>
                  <a:srgbClr val="000000"/>
                </a:solidFill>
                <a:latin typeface="Calibri"/>
                <a:ea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1">
        <xdr:nvSpPr>
          <xdr:cNvPr id="80" name="7Day" hidden="1">
            <a:extLst>
              <a:ext uri="{FF2B5EF4-FFF2-40B4-BE49-F238E27FC236}">
                <a16:creationId xmlns:a16="http://schemas.microsoft.com/office/drawing/2014/main" id="{00000000-0008-0000-0200-000050000000}"/>
              </a:ext>
            </a:extLst>
          </xdr:cNvPr>
          <xdr:cNvSpPr/>
        </xdr:nvSpPr>
        <xdr:spPr>
          <a:xfrm>
            <a:off x="5744765" y="4201360"/>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DC77354-580F-4311-BCAF-D1E750E43EEC}" type="TxLink">
              <a:rPr lang="en-US" sz="1100" b="0" i="0" u="none" strike="noStrike">
                <a:solidFill>
                  <a:srgbClr val="000000"/>
                </a:solidFill>
                <a:latin typeface="Calibri"/>
                <a:ea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1">
        <xdr:nvSpPr>
          <xdr:cNvPr id="81" name="4Day" hidden="1">
            <a:extLst>
              <a:ext uri="{FF2B5EF4-FFF2-40B4-BE49-F238E27FC236}">
                <a16:creationId xmlns:a16="http://schemas.microsoft.com/office/drawing/2014/main" id="{00000000-0008-0000-0200-000051000000}"/>
              </a:ext>
            </a:extLst>
          </xdr:cNvPr>
          <xdr:cNvSpPr/>
        </xdr:nvSpPr>
        <xdr:spPr>
          <a:xfrm>
            <a:off x="4944480" y="4201360"/>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0A8BEE-133E-4D13-BE7D-620B44D84207}" type="TxLink">
              <a:rPr lang="en-US" sz="1100" b="0" i="0" u="none" strike="noStrike">
                <a:solidFill>
                  <a:srgbClr val="000000"/>
                </a:solidFill>
                <a:latin typeface="Calibri"/>
                <a:ea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1">
        <xdr:nvSpPr>
          <xdr:cNvPr id="82" name="2Day" hidden="1">
            <a:extLst>
              <a:ext uri="{FF2B5EF4-FFF2-40B4-BE49-F238E27FC236}">
                <a16:creationId xmlns:a16="http://schemas.microsoft.com/office/drawing/2014/main" id="{00000000-0008-0000-0200-000052000000}"/>
              </a:ext>
            </a:extLst>
          </xdr:cNvPr>
          <xdr:cNvSpPr/>
        </xdr:nvSpPr>
        <xdr:spPr>
          <a:xfrm>
            <a:off x="4408329" y="4201360"/>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10B9255-9A12-4573-8389-FC3CE5EA457D}" type="TxLink">
              <a:rPr lang="en-US" sz="1100" b="0" i="0" u="none" strike="noStrike">
                <a:solidFill>
                  <a:srgbClr val="000000"/>
                </a:solidFill>
                <a:latin typeface="Calibri"/>
                <a:ea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1">
        <xdr:nvSpPr>
          <xdr:cNvPr id="83" name="5Day" hidden="1">
            <a:extLst>
              <a:ext uri="{FF2B5EF4-FFF2-40B4-BE49-F238E27FC236}">
                <a16:creationId xmlns:a16="http://schemas.microsoft.com/office/drawing/2014/main" id="{00000000-0008-0000-0200-000053000000}"/>
              </a:ext>
            </a:extLst>
          </xdr:cNvPr>
          <xdr:cNvSpPr/>
        </xdr:nvSpPr>
        <xdr:spPr>
          <a:xfrm>
            <a:off x="5208354" y="4201360"/>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724FC1E-8D44-4BA5-8B14-E5B62669F2B2}" type="TxLink">
              <a:rPr lang="en-US" sz="1100" b="0" i="0" u="none" strike="noStrike">
                <a:solidFill>
                  <a:srgbClr val="000000"/>
                </a:solidFill>
                <a:latin typeface="Calibri"/>
                <a:ea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2">
        <xdr:nvSpPr>
          <xdr:cNvPr id="84" name="8Day" hidden="1">
            <a:extLst>
              <a:ext uri="{FF2B5EF4-FFF2-40B4-BE49-F238E27FC236}">
                <a16:creationId xmlns:a16="http://schemas.microsoft.com/office/drawing/2014/main" id="{00000000-0008-0000-0200-000054000000}"/>
              </a:ext>
            </a:extLst>
          </xdr:cNvPr>
          <xdr:cNvSpPr/>
        </xdr:nvSpPr>
        <xdr:spPr>
          <a:xfrm>
            <a:off x="4141850" y="4396209"/>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E8E8329-6226-4349-B5DB-2B73B87A9F6C}" type="TxLink">
              <a:rPr lang="en-US" sz="1100" b="0" i="0" u="none" strike="noStrike">
                <a:solidFill>
                  <a:srgbClr val="000000"/>
                </a:solidFill>
                <a:latin typeface="Calibri"/>
                <a:ea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2">
        <xdr:nvSpPr>
          <xdr:cNvPr id="85" name="10Day" hidden="1">
            <a:extLst>
              <a:ext uri="{FF2B5EF4-FFF2-40B4-BE49-F238E27FC236}">
                <a16:creationId xmlns:a16="http://schemas.microsoft.com/office/drawing/2014/main" id="{00000000-0008-0000-0200-000055000000}"/>
              </a:ext>
            </a:extLst>
          </xdr:cNvPr>
          <xdr:cNvSpPr/>
        </xdr:nvSpPr>
        <xdr:spPr>
          <a:xfrm>
            <a:off x="4676543" y="4396209"/>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4D0E2F9-B149-4D40-B1BA-7B28DF1550EF}" type="TxLink">
              <a:rPr lang="en-US" sz="1100" b="0" i="0" u="none" strike="noStrike">
                <a:solidFill>
                  <a:srgbClr val="000000"/>
                </a:solidFill>
                <a:latin typeface="Calibri"/>
                <a:ea typeface="Calibri"/>
                <a:cs typeface="Calibri"/>
              </a:rPr>
              <a:pPr algn="r"/>
              <a:t>10</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1">
        <xdr:nvSpPr>
          <xdr:cNvPr id="86" name="6Day" hidden="1">
            <a:extLst>
              <a:ext uri="{FF2B5EF4-FFF2-40B4-BE49-F238E27FC236}">
                <a16:creationId xmlns:a16="http://schemas.microsoft.com/office/drawing/2014/main" id="{00000000-0008-0000-0200-000056000000}"/>
              </a:ext>
            </a:extLst>
          </xdr:cNvPr>
          <xdr:cNvSpPr/>
        </xdr:nvSpPr>
        <xdr:spPr>
          <a:xfrm>
            <a:off x="5478058" y="4201360"/>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B54181-788E-40DF-96E0-8FC9FC824CDF}" type="TxLink">
              <a:rPr lang="en-US" sz="1100" b="0" i="0" u="none" strike="noStrike">
                <a:solidFill>
                  <a:srgbClr val="000000"/>
                </a:solidFill>
                <a:latin typeface="Calibri"/>
                <a:ea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2">
        <xdr:nvSpPr>
          <xdr:cNvPr id="87" name="13Day" hidden="1">
            <a:extLst>
              <a:ext uri="{FF2B5EF4-FFF2-40B4-BE49-F238E27FC236}">
                <a16:creationId xmlns:a16="http://schemas.microsoft.com/office/drawing/2014/main" id="{00000000-0008-0000-0200-000057000000}"/>
              </a:ext>
            </a:extLst>
          </xdr:cNvPr>
          <xdr:cNvSpPr/>
        </xdr:nvSpPr>
        <xdr:spPr>
          <a:xfrm>
            <a:off x="5478058" y="4396209"/>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0517CC1-B93B-43D9-9452-E272BC79E0A5}" type="TxLink">
              <a:rPr lang="en-US" sz="1100" b="0" i="0" u="none" strike="noStrike">
                <a:solidFill>
                  <a:srgbClr val="000000"/>
                </a:solidFill>
                <a:latin typeface="Calibri"/>
                <a:ea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2">
        <xdr:nvSpPr>
          <xdr:cNvPr id="88" name="11Day" hidden="1">
            <a:extLst>
              <a:ext uri="{FF2B5EF4-FFF2-40B4-BE49-F238E27FC236}">
                <a16:creationId xmlns:a16="http://schemas.microsoft.com/office/drawing/2014/main" id="{00000000-0008-0000-0200-000058000000}"/>
              </a:ext>
            </a:extLst>
          </xdr:cNvPr>
          <xdr:cNvSpPr/>
        </xdr:nvSpPr>
        <xdr:spPr>
          <a:xfrm>
            <a:off x="4944480" y="4396209"/>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CC6983E-42F1-418F-A6CE-6C53C263B32B}" type="TxLink">
              <a:rPr lang="en-US" sz="1100" b="0" i="0" u="none" strike="noStrike">
                <a:solidFill>
                  <a:srgbClr val="000000"/>
                </a:solidFill>
                <a:latin typeface="Calibri"/>
                <a:ea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2">
        <xdr:nvSpPr>
          <xdr:cNvPr id="89" name="9Day" hidden="1">
            <a:extLst>
              <a:ext uri="{FF2B5EF4-FFF2-40B4-BE49-F238E27FC236}">
                <a16:creationId xmlns:a16="http://schemas.microsoft.com/office/drawing/2014/main" id="{00000000-0008-0000-0200-000059000000}"/>
              </a:ext>
            </a:extLst>
          </xdr:cNvPr>
          <xdr:cNvSpPr/>
        </xdr:nvSpPr>
        <xdr:spPr>
          <a:xfrm>
            <a:off x="4408329" y="4396209"/>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03758C4-D31A-4283-B453-E2DE43D0EC63}" type="TxLink">
              <a:rPr lang="en-US" sz="1100" b="0" i="0" u="none" strike="noStrike">
                <a:solidFill>
                  <a:srgbClr val="000000"/>
                </a:solidFill>
                <a:latin typeface="Calibri"/>
                <a:ea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2">
        <xdr:nvSpPr>
          <xdr:cNvPr id="90" name="12Day" hidden="1">
            <a:extLst>
              <a:ext uri="{FF2B5EF4-FFF2-40B4-BE49-F238E27FC236}">
                <a16:creationId xmlns:a16="http://schemas.microsoft.com/office/drawing/2014/main" id="{00000000-0008-0000-0200-00005A000000}"/>
              </a:ext>
            </a:extLst>
          </xdr:cNvPr>
          <xdr:cNvSpPr/>
        </xdr:nvSpPr>
        <xdr:spPr>
          <a:xfrm>
            <a:off x="5208354" y="4396209"/>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66CBDC-D69A-415E-ACB5-BF275BB37403}" type="TxLink">
              <a:rPr lang="en-US" sz="1100" b="0" i="0" u="none" strike="noStrike">
                <a:solidFill>
                  <a:srgbClr val="000000"/>
                </a:solidFill>
                <a:latin typeface="Calibri"/>
                <a:ea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3">
        <xdr:nvSpPr>
          <xdr:cNvPr id="91" name="15Day" hidden="1">
            <a:extLst>
              <a:ext uri="{FF2B5EF4-FFF2-40B4-BE49-F238E27FC236}">
                <a16:creationId xmlns:a16="http://schemas.microsoft.com/office/drawing/2014/main" id="{00000000-0008-0000-0200-00005B000000}"/>
              </a:ext>
            </a:extLst>
          </xdr:cNvPr>
          <xdr:cNvSpPr/>
        </xdr:nvSpPr>
        <xdr:spPr>
          <a:xfrm>
            <a:off x="4141850" y="4591152"/>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ED7BB84-732B-40F1-B37F-E484A1618AA7}" type="TxLink">
              <a:rPr lang="en-US" sz="1100" b="0" i="0" u="none" strike="noStrike">
                <a:solidFill>
                  <a:srgbClr val="000000"/>
                </a:solidFill>
                <a:latin typeface="Calibri"/>
                <a:ea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3">
        <xdr:nvSpPr>
          <xdr:cNvPr id="92" name="17Day" hidden="1">
            <a:extLst>
              <a:ext uri="{FF2B5EF4-FFF2-40B4-BE49-F238E27FC236}">
                <a16:creationId xmlns:a16="http://schemas.microsoft.com/office/drawing/2014/main" id="{00000000-0008-0000-0200-00005C000000}"/>
              </a:ext>
            </a:extLst>
          </xdr:cNvPr>
          <xdr:cNvSpPr/>
        </xdr:nvSpPr>
        <xdr:spPr>
          <a:xfrm>
            <a:off x="4676543" y="4591152"/>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D8B889-CEC1-4C9C-9411-EB958FCC0050}" type="TxLink">
              <a:rPr lang="en-US" sz="1100" b="0" i="0" u="none" strike="noStrike">
                <a:solidFill>
                  <a:srgbClr val="000000"/>
                </a:solidFill>
                <a:latin typeface="Calibri"/>
                <a:ea typeface="Calibri"/>
                <a:cs typeface="Calibri"/>
              </a:rPr>
              <a:pPr algn="r"/>
              <a:t>17</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3">
        <xdr:nvSpPr>
          <xdr:cNvPr id="93" name="20Day" hidden="1">
            <a:extLst>
              <a:ext uri="{FF2B5EF4-FFF2-40B4-BE49-F238E27FC236}">
                <a16:creationId xmlns:a16="http://schemas.microsoft.com/office/drawing/2014/main" id="{00000000-0008-0000-0200-00005D000000}"/>
              </a:ext>
            </a:extLst>
          </xdr:cNvPr>
          <xdr:cNvSpPr/>
        </xdr:nvSpPr>
        <xdr:spPr>
          <a:xfrm>
            <a:off x="5478058" y="4591152"/>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60E40A-7FE0-48E3-8319-F18479D54D8E}" type="TxLink">
              <a:rPr lang="en-US" sz="1100" b="0" i="0" u="none" strike="noStrike">
                <a:solidFill>
                  <a:srgbClr val="000000"/>
                </a:solidFill>
                <a:latin typeface="Calibri"/>
                <a:ea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3">
        <xdr:nvSpPr>
          <xdr:cNvPr id="94" name="21Day" hidden="1">
            <a:extLst>
              <a:ext uri="{FF2B5EF4-FFF2-40B4-BE49-F238E27FC236}">
                <a16:creationId xmlns:a16="http://schemas.microsoft.com/office/drawing/2014/main" id="{00000000-0008-0000-0200-00005E000000}"/>
              </a:ext>
            </a:extLst>
          </xdr:cNvPr>
          <xdr:cNvSpPr/>
        </xdr:nvSpPr>
        <xdr:spPr>
          <a:xfrm>
            <a:off x="5744765" y="4591152"/>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E5AD4D-B495-4C67-B03A-BA97FBCB3A34}" type="TxLink">
              <a:rPr lang="en-US" sz="1100" b="0" i="0" u="none" strike="noStrike">
                <a:solidFill>
                  <a:srgbClr val="000000"/>
                </a:solidFill>
                <a:latin typeface="Calibri"/>
                <a:ea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3">
        <xdr:nvSpPr>
          <xdr:cNvPr id="95" name="18Day" hidden="1">
            <a:extLst>
              <a:ext uri="{FF2B5EF4-FFF2-40B4-BE49-F238E27FC236}">
                <a16:creationId xmlns:a16="http://schemas.microsoft.com/office/drawing/2014/main" id="{00000000-0008-0000-0200-00005F000000}"/>
              </a:ext>
            </a:extLst>
          </xdr:cNvPr>
          <xdr:cNvSpPr/>
        </xdr:nvSpPr>
        <xdr:spPr>
          <a:xfrm>
            <a:off x="4944480" y="4591152"/>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1D05329-2DD6-4552-A5C0-51CEFC806F05}" type="TxLink">
              <a:rPr lang="en-US" sz="1100" b="0" i="0" u="none" strike="noStrike">
                <a:solidFill>
                  <a:srgbClr val="000000"/>
                </a:solidFill>
                <a:latin typeface="Calibri"/>
                <a:ea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3">
        <xdr:nvSpPr>
          <xdr:cNvPr id="96" name="16Day" hidden="1">
            <a:extLst>
              <a:ext uri="{FF2B5EF4-FFF2-40B4-BE49-F238E27FC236}">
                <a16:creationId xmlns:a16="http://schemas.microsoft.com/office/drawing/2014/main" id="{00000000-0008-0000-0200-000060000000}"/>
              </a:ext>
            </a:extLst>
          </xdr:cNvPr>
          <xdr:cNvSpPr/>
        </xdr:nvSpPr>
        <xdr:spPr>
          <a:xfrm>
            <a:off x="4408329" y="4591152"/>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77C2745-4BFA-483E-879C-71DDAE402623}" type="TxLink">
              <a:rPr lang="en-US" sz="1100" b="0" i="0" u="none" strike="noStrike">
                <a:solidFill>
                  <a:srgbClr val="000000"/>
                </a:solidFill>
                <a:latin typeface="Calibri"/>
                <a:ea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3">
        <xdr:nvSpPr>
          <xdr:cNvPr id="97" name="19Day" hidden="1">
            <a:extLst>
              <a:ext uri="{FF2B5EF4-FFF2-40B4-BE49-F238E27FC236}">
                <a16:creationId xmlns:a16="http://schemas.microsoft.com/office/drawing/2014/main" id="{00000000-0008-0000-0200-000061000000}"/>
              </a:ext>
            </a:extLst>
          </xdr:cNvPr>
          <xdr:cNvSpPr/>
        </xdr:nvSpPr>
        <xdr:spPr>
          <a:xfrm>
            <a:off x="5208354" y="4591152"/>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D8C7847-4145-494A-884A-660F379B13D6}" type="TxLink">
              <a:rPr lang="en-US" sz="1100" b="0" i="0" u="none" strike="noStrike">
                <a:solidFill>
                  <a:srgbClr val="000000"/>
                </a:solidFill>
                <a:latin typeface="Calibri"/>
                <a:ea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4">
        <xdr:nvSpPr>
          <xdr:cNvPr id="98" name="22Day" hidden="1">
            <a:extLst>
              <a:ext uri="{FF2B5EF4-FFF2-40B4-BE49-F238E27FC236}">
                <a16:creationId xmlns:a16="http://schemas.microsoft.com/office/drawing/2014/main" id="{00000000-0008-0000-0200-000062000000}"/>
              </a:ext>
            </a:extLst>
          </xdr:cNvPr>
          <xdr:cNvSpPr/>
        </xdr:nvSpPr>
        <xdr:spPr>
          <a:xfrm>
            <a:off x="4141850" y="4786331"/>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276CEE0-6C40-4B7B-AE19-279E4A4F7D45}" type="TxLink">
              <a:rPr lang="en-US" sz="1100" b="0" i="0" u="none" strike="noStrike">
                <a:solidFill>
                  <a:srgbClr val="000000"/>
                </a:solidFill>
                <a:latin typeface="Calibri"/>
                <a:ea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4">
        <xdr:nvSpPr>
          <xdr:cNvPr id="99" name="24Day" hidden="1">
            <a:extLst>
              <a:ext uri="{FF2B5EF4-FFF2-40B4-BE49-F238E27FC236}">
                <a16:creationId xmlns:a16="http://schemas.microsoft.com/office/drawing/2014/main" id="{00000000-0008-0000-0200-000063000000}"/>
              </a:ext>
            </a:extLst>
          </xdr:cNvPr>
          <xdr:cNvSpPr/>
        </xdr:nvSpPr>
        <xdr:spPr>
          <a:xfrm>
            <a:off x="4676543" y="4786331"/>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33450B5-52C3-42EC-BF67-BBF1D327A5AC}" type="TxLink">
              <a:rPr lang="en-US" sz="1100" b="0" i="0" u="none" strike="noStrike">
                <a:solidFill>
                  <a:srgbClr val="000000"/>
                </a:solidFill>
                <a:latin typeface="Calibri"/>
                <a:ea typeface="Calibri"/>
                <a:cs typeface="Calibri"/>
              </a:rPr>
              <a:pPr algn="r"/>
              <a:t>24</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F$4">
        <xdr:nvSpPr>
          <xdr:cNvPr id="100" name="26Day" hidden="1">
            <a:extLst>
              <a:ext uri="{FF2B5EF4-FFF2-40B4-BE49-F238E27FC236}">
                <a16:creationId xmlns:a16="http://schemas.microsoft.com/office/drawing/2014/main" id="{00000000-0008-0000-0200-000064000000}"/>
              </a:ext>
            </a:extLst>
          </xdr:cNvPr>
          <xdr:cNvSpPr/>
        </xdr:nvSpPr>
        <xdr:spPr>
          <a:xfrm>
            <a:off x="5208354" y="4786331"/>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9C43F7E-9607-4225-A2EB-AE3250339DFD}" type="TxLink">
              <a:rPr lang="en-US" sz="1100" b="0" i="0" u="none" strike="noStrike">
                <a:solidFill>
                  <a:srgbClr val="000000"/>
                </a:solidFill>
                <a:latin typeface="Calibri"/>
                <a:ea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4">
        <xdr:nvSpPr>
          <xdr:cNvPr id="101" name="27Day" hidden="1">
            <a:extLst>
              <a:ext uri="{FF2B5EF4-FFF2-40B4-BE49-F238E27FC236}">
                <a16:creationId xmlns:a16="http://schemas.microsoft.com/office/drawing/2014/main" id="{00000000-0008-0000-0200-000065000000}"/>
              </a:ext>
            </a:extLst>
          </xdr:cNvPr>
          <xdr:cNvSpPr/>
        </xdr:nvSpPr>
        <xdr:spPr>
          <a:xfrm>
            <a:off x="5478058" y="4786331"/>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1CB4CA1-53B7-4597-9DC2-955E45CEDD3F}" type="TxLink">
              <a:rPr lang="en-US" sz="1100" b="0" i="0" u="none" strike="noStrike">
                <a:solidFill>
                  <a:srgbClr val="000000"/>
                </a:solidFill>
                <a:latin typeface="Calibri"/>
                <a:ea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4">
        <xdr:nvSpPr>
          <xdr:cNvPr id="102" name="25Day" hidden="1">
            <a:extLst>
              <a:ext uri="{FF2B5EF4-FFF2-40B4-BE49-F238E27FC236}">
                <a16:creationId xmlns:a16="http://schemas.microsoft.com/office/drawing/2014/main" id="{00000000-0008-0000-0200-000066000000}"/>
              </a:ext>
            </a:extLst>
          </xdr:cNvPr>
          <xdr:cNvSpPr/>
        </xdr:nvSpPr>
        <xdr:spPr>
          <a:xfrm>
            <a:off x="4944480" y="4786331"/>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94B21E-C160-432C-9E46-69E6CD6FD6F9}" type="TxLink">
              <a:rPr lang="en-US" sz="1100" b="0" i="0" u="none" strike="noStrike">
                <a:solidFill>
                  <a:srgbClr val="000000"/>
                </a:solidFill>
                <a:latin typeface="Calibri"/>
                <a:ea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4">
        <xdr:nvSpPr>
          <xdr:cNvPr id="103" name="23Day" hidden="1">
            <a:extLst>
              <a:ext uri="{FF2B5EF4-FFF2-40B4-BE49-F238E27FC236}">
                <a16:creationId xmlns:a16="http://schemas.microsoft.com/office/drawing/2014/main" id="{00000000-0008-0000-0200-000067000000}"/>
              </a:ext>
            </a:extLst>
          </xdr:cNvPr>
          <xdr:cNvSpPr/>
        </xdr:nvSpPr>
        <xdr:spPr>
          <a:xfrm>
            <a:off x="4408329" y="4786331"/>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35988E4-0699-4300-A4AE-A104976E6F36}" type="TxLink">
              <a:rPr lang="en-US" sz="1100" b="0" i="0" u="none" strike="noStrike">
                <a:solidFill>
                  <a:srgbClr val="000000"/>
                </a:solidFill>
                <a:latin typeface="Calibri"/>
                <a:ea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4">
        <xdr:nvSpPr>
          <xdr:cNvPr id="104" name="28Day" hidden="1">
            <a:extLst>
              <a:ext uri="{FF2B5EF4-FFF2-40B4-BE49-F238E27FC236}">
                <a16:creationId xmlns:a16="http://schemas.microsoft.com/office/drawing/2014/main" id="{00000000-0008-0000-0200-000068000000}"/>
              </a:ext>
            </a:extLst>
          </xdr:cNvPr>
          <xdr:cNvSpPr/>
        </xdr:nvSpPr>
        <xdr:spPr>
          <a:xfrm>
            <a:off x="5744765" y="4786331"/>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FA470E7-D811-477C-9580-71AF27EE2BB1}" type="TxLink">
              <a:rPr lang="en-US" sz="1100" b="0" i="0" u="none" strike="noStrike">
                <a:solidFill>
                  <a:srgbClr val="000000"/>
                </a:solidFill>
                <a:latin typeface="Calibri"/>
                <a:ea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5">
        <xdr:nvSpPr>
          <xdr:cNvPr id="105" name="29Day" hidden="1">
            <a:extLst>
              <a:ext uri="{FF2B5EF4-FFF2-40B4-BE49-F238E27FC236}">
                <a16:creationId xmlns:a16="http://schemas.microsoft.com/office/drawing/2014/main" id="{00000000-0008-0000-0200-000069000000}"/>
              </a:ext>
            </a:extLst>
          </xdr:cNvPr>
          <xdr:cNvSpPr/>
        </xdr:nvSpPr>
        <xdr:spPr>
          <a:xfrm>
            <a:off x="4141850" y="4982474"/>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EDE38D-14C6-4B4E-B5A9-350B21794A7E}" type="TxLink">
              <a:rPr lang="en-US" sz="1100" b="0" i="0" u="none" strike="noStrike">
                <a:solidFill>
                  <a:srgbClr val="000000"/>
                </a:solidFill>
                <a:latin typeface="Calibri"/>
                <a:ea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5">
        <xdr:nvSpPr>
          <xdr:cNvPr id="106" name="31Day" hidden="1">
            <a:extLst>
              <a:ext uri="{FF2B5EF4-FFF2-40B4-BE49-F238E27FC236}">
                <a16:creationId xmlns:a16="http://schemas.microsoft.com/office/drawing/2014/main" id="{00000000-0008-0000-0200-00006A000000}"/>
              </a:ext>
            </a:extLst>
          </xdr:cNvPr>
          <xdr:cNvSpPr/>
        </xdr:nvSpPr>
        <xdr:spPr>
          <a:xfrm>
            <a:off x="4676543" y="4982474"/>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113BD13-A4E2-4CEC-82EE-30A8BDDD9765}" type="TxLink">
              <a:rPr lang="en-US" sz="1100" b="0" i="0" u="none" strike="noStrike">
                <a:solidFill>
                  <a:srgbClr val="000000"/>
                </a:solidFill>
                <a:latin typeface="Calibri"/>
                <a:ea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5">
        <xdr:nvSpPr>
          <xdr:cNvPr id="107" name="34Day" hidden="1">
            <a:extLst>
              <a:ext uri="{FF2B5EF4-FFF2-40B4-BE49-F238E27FC236}">
                <a16:creationId xmlns:a16="http://schemas.microsoft.com/office/drawing/2014/main" id="{00000000-0008-0000-0200-00006B000000}"/>
              </a:ext>
            </a:extLst>
          </xdr:cNvPr>
          <xdr:cNvSpPr/>
        </xdr:nvSpPr>
        <xdr:spPr>
          <a:xfrm>
            <a:off x="5479591" y="4982474"/>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DE32387-2EEE-4CC9-BCC8-31C94CBCC051}" type="TxLink">
              <a:rPr lang="en-US" sz="1100" b="0" i="0" u="none" strike="noStrike">
                <a:solidFill>
                  <a:srgbClr val="000000"/>
                </a:solidFill>
                <a:latin typeface="Calibri"/>
                <a:ea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5">
        <xdr:nvSpPr>
          <xdr:cNvPr id="108" name="35Day" hidden="1">
            <a:extLst>
              <a:ext uri="{FF2B5EF4-FFF2-40B4-BE49-F238E27FC236}">
                <a16:creationId xmlns:a16="http://schemas.microsoft.com/office/drawing/2014/main" id="{00000000-0008-0000-0200-00006C000000}"/>
              </a:ext>
            </a:extLst>
          </xdr:cNvPr>
          <xdr:cNvSpPr/>
        </xdr:nvSpPr>
        <xdr:spPr>
          <a:xfrm>
            <a:off x="5746297" y="4982474"/>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4C4890-CE7B-431E-BDF1-95628F30513C}" type="TxLink">
              <a:rPr lang="en-US" sz="1100" b="0" i="0" u="none" strike="noStrike">
                <a:solidFill>
                  <a:srgbClr val="000000"/>
                </a:solidFill>
                <a:latin typeface="Calibri"/>
                <a:ea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5">
        <xdr:nvSpPr>
          <xdr:cNvPr id="109" name="32Day" hidden="1">
            <a:extLst>
              <a:ext uri="{FF2B5EF4-FFF2-40B4-BE49-F238E27FC236}">
                <a16:creationId xmlns:a16="http://schemas.microsoft.com/office/drawing/2014/main" id="{00000000-0008-0000-0200-00006D000000}"/>
              </a:ext>
            </a:extLst>
          </xdr:cNvPr>
          <xdr:cNvSpPr/>
        </xdr:nvSpPr>
        <xdr:spPr>
          <a:xfrm>
            <a:off x="4944480" y="4982474"/>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16EBF8D-CE72-4318-8919-C03E5EDA1184}" type="TxLink">
              <a:rPr lang="en-US" sz="1100" b="0" i="0" u="none" strike="noStrike">
                <a:solidFill>
                  <a:srgbClr val="000000"/>
                </a:solidFill>
                <a:latin typeface="Calibri"/>
                <a:ea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5">
        <xdr:nvSpPr>
          <xdr:cNvPr id="110" name="30Day" hidden="1">
            <a:extLst>
              <a:ext uri="{FF2B5EF4-FFF2-40B4-BE49-F238E27FC236}">
                <a16:creationId xmlns:a16="http://schemas.microsoft.com/office/drawing/2014/main" id="{00000000-0008-0000-0200-00006E000000}"/>
              </a:ext>
            </a:extLst>
          </xdr:cNvPr>
          <xdr:cNvSpPr/>
        </xdr:nvSpPr>
        <xdr:spPr>
          <a:xfrm>
            <a:off x="4408329" y="4982474"/>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2A080D5-1EC4-4088-8C03-EAD499743D9F}" type="TxLink">
              <a:rPr lang="en-US" sz="1100" b="0" i="0" u="none" strike="noStrike">
                <a:solidFill>
                  <a:srgbClr val="000000"/>
                </a:solidFill>
                <a:latin typeface="Calibri"/>
                <a:ea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5">
        <xdr:nvSpPr>
          <xdr:cNvPr id="111" name="33Day" hidden="1">
            <a:extLst>
              <a:ext uri="{FF2B5EF4-FFF2-40B4-BE49-F238E27FC236}">
                <a16:creationId xmlns:a16="http://schemas.microsoft.com/office/drawing/2014/main" id="{00000000-0008-0000-0200-00006F000000}"/>
              </a:ext>
            </a:extLst>
          </xdr:cNvPr>
          <xdr:cNvSpPr/>
        </xdr:nvSpPr>
        <xdr:spPr>
          <a:xfrm>
            <a:off x="5209888" y="4982474"/>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D8C7D21-9573-47D1-ACD1-5DE9AC8DF869}" type="TxLink">
              <a:rPr lang="en-US" sz="1100" b="0" i="0" u="none" strike="noStrike">
                <a:solidFill>
                  <a:srgbClr val="000000"/>
                </a:solidFill>
                <a:latin typeface="Calibri"/>
                <a:ea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2" name="Sa" hidden="1">
            <a:extLst>
              <a:ext uri="{FF2B5EF4-FFF2-40B4-BE49-F238E27FC236}">
                <a16:creationId xmlns:a16="http://schemas.microsoft.com/office/drawing/2014/main" id="{00000000-0008-0000-0200-000070000000}"/>
              </a:ext>
            </a:extLst>
          </xdr:cNvPr>
          <xdr:cNvSpPr/>
        </xdr:nvSpPr>
        <xdr:spPr>
          <a:xfrm>
            <a:off x="5746188" y="4002576"/>
            <a:ext cx="264622"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3" name="Fr" hidden="1">
            <a:extLst>
              <a:ext uri="{FF2B5EF4-FFF2-40B4-BE49-F238E27FC236}">
                <a16:creationId xmlns:a16="http://schemas.microsoft.com/office/drawing/2014/main" id="{00000000-0008-0000-0200-000071000000}"/>
              </a:ext>
            </a:extLst>
          </xdr:cNvPr>
          <xdr:cNvSpPr/>
        </xdr:nvSpPr>
        <xdr:spPr>
          <a:xfrm>
            <a:off x="5479481" y="4002576"/>
            <a:ext cx="259588"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14" name="Th" hidden="1">
            <a:extLst>
              <a:ext uri="{FF2B5EF4-FFF2-40B4-BE49-F238E27FC236}">
                <a16:creationId xmlns:a16="http://schemas.microsoft.com/office/drawing/2014/main" id="{00000000-0008-0000-0200-000072000000}"/>
              </a:ext>
            </a:extLst>
          </xdr:cNvPr>
          <xdr:cNvSpPr/>
        </xdr:nvSpPr>
        <xdr:spPr>
          <a:xfrm>
            <a:off x="5208896" y="4002576"/>
            <a:ext cx="265503"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15" name="We" hidden="1">
            <a:extLst>
              <a:ext uri="{FF2B5EF4-FFF2-40B4-BE49-F238E27FC236}">
                <a16:creationId xmlns:a16="http://schemas.microsoft.com/office/drawing/2014/main" id="{00000000-0008-0000-0200-000073000000}"/>
              </a:ext>
            </a:extLst>
          </xdr:cNvPr>
          <xdr:cNvSpPr/>
        </xdr:nvSpPr>
        <xdr:spPr>
          <a:xfrm>
            <a:off x="4945902" y="4002576"/>
            <a:ext cx="258706"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16" name="Tu" hidden="1">
            <a:extLst>
              <a:ext uri="{FF2B5EF4-FFF2-40B4-BE49-F238E27FC236}">
                <a16:creationId xmlns:a16="http://schemas.microsoft.com/office/drawing/2014/main" id="{00000000-0008-0000-0200-000074000000}"/>
              </a:ext>
            </a:extLst>
          </xdr:cNvPr>
          <xdr:cNvSpPr/>
        </xdr:nvSpPr>
        <xdr:spPr>
          <a:xfrm>
            <a:off x="4677085" y="4002576"/>
            <a:ext cx="262433"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17" name="Mo" hidden="1">
            <a:extLst>
              <a:ext uri="{FF2B5EF4-FFF2-40B4-BE49-F238E27FC236}">
                <a16:creationId xmlns:a16="http://schemas.microsoft.com/office/drawing/2014/main" id="{00000000-0008-0000-0200-000075000000}"/>
              </a:ext>
            </a:extLst>
          </xdr:cNvPr>
          <xdr:cNvSpPr/>
        </xdr:nvSpPr>
        <xdr:spPr>
          <a:xfrm>
            <a:off x="4409752" y="4002576"/>
            <a:ext cx="258707"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18" name="Su" hidden="1">
            <a:extLst>
              <a:ext uri="{FF2B5EF4-FFF2-40B4-BE49-F238E27FC236}">
                <a16:creationId xmlns:a16="http://schemas.microsoft.com/office/drawing/2014/main" id="{00000000-0008-0000-0200-000076000000}"/>
              </a:ext>
            </a:extLst>
          </xdr:cNvPr>
          <xdr:cNvSpPr/>
        </xdr:nvSpPr>
        <xdr:spPr>
          <a:xfrm>
            <a:off x="4143273" y="4002576"/>
            <a:ext cx="260459"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0]!ShowSettings">
        <xdr:nvPicPr>
          <xdr:cNvPr id="119" name="SetBtn" hidden="1">
            <a:extLst>
              <a:ext uri="{FF2B5EF4-FFF2-40B4-BE49-F238E27FC236}">
                <a16:creationId xmlns:a16="http://schemas.microsoft.com/office/drawing/2014/main" id="{00000000-0008-0000-0200-000077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5953074" y="5439791"/>
            <a:ext cx="137046" cy="142785"/>
          </a:xfrm>
          <a:prstGeom prst="rect">
            <a:avLst/>
          </a:prstGeom>
        </xdr:spPr>
      </xdr:pic>
      <xdr:sp macro="[0]!CalCol" textlink="">
        <xdr:nvSpPr>
          <xdr:cNvPr id="120" name="CalCol1" hidden="1">
            <a:extLst>
              <a:ext uri="{FF2B5EF4-FFF2-40B4-BE49-F238E27FC236}">
                <a16:creationId xmlns:a16="http://schemas.microsoft.com/office/drawing/2014/main" id="{00000000-0008-0000-0200-000078000000}"/>
              </a:ext>
            </a:extLst>
          </xdr:cNvPr>
          <xdr:cNvSpPr/>
        </xdr:nvSpPr>
        <xdr:spPr>
          <a:xfrm>
            <a:off x="4121748" y="5636784"/>
            <a:ext cx="129878" cy="131914"/>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21" name="CalCol2" hidden="1">
            <a:extLst>
              <a:ext uri="{FF2B5EF4-FFF2-40B4-BE49-F238E27FC236}">
                <a16:creationId xmlns:a16="http://schemas.microsoft.com/office/drawing/2014/main" id="{00000000-0008-0000-0200-000079000000}"/>
              </a:ext>
            </a:extLst>
          </xdr:cNvPr>
          <xdr:cNvSpPr/>
        </xdr:nvSpPr>
        <xdr:spPr>
          <a:xfrm>
            <a:off x="4346634" y="5636784"/>
            <a:ext cx="129878" cy="131914"/>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22" name="CalCol3" hidden="1">
            <a:extLst>
              <a:ext uri="{FF2B5EF4-FFF2-40B4-BE49-F238E27FC236}">
                <a16:creationId xmlns:a16="http://schemas.microsoft.com/office/drawing/2014/main" id="{00000000-0008-0000-0200-00007A000000}"/>
              </a:ext>
            </a:extLst>
          </xdr:cNvPr>
          <xdr:cNvSpPr/>
        </xdr:nvSpPr>
        <xdr:spPr>
          <a:xfrm>
            <a:off x="4571519" y="5636784"/>
            <a:ext cx="130717" cy="131914"/>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23" name="CalCol4" hidden="1">
            <a:extLst>
              <a:ext uri="{FF2B5EF4-FFF2-40B4-BE49-F238E27FC236}">
                <a16:creationId xmlns:a16="http://schemas.microsoft.com/office/drawing/2014/main" id="{00000000-0008-0000-0200-00007B000000}"/>
              </a:ext>
            </a:extLst>
          </xdr:cNvPr>
          <xdr:cNvSpPr/>
        </xdr:nvSpPr>
        <xdr:spPr>
          <a:xfrm>
            <a:off x="4797242" y="5636784"/>
            <a:ext cx="129878" cy="131914"/>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24" name="CalCol5" hidden="1">
            <a:extLst>
              <a:ext uri="{FF2B5EF4-FFF2-40B4-BE49-F238E27FC236}">
                <a16:creationId xmlns:a16="http://schemas.microsoft.com/office/drawing/2014/main" id="{00000000-0008-0000-0200-00007C000000}"/>
              </a:ext>
            </a:extLst>
          </xdr:cNvPr>
          <xdr:cNvSpPr/>
        </xdr:nvSpPr>
        <xdr:spPr>
          <a:xfrm>
            <a:off x="5022127" y="5636784"/>
            <a:ext cx="129878" cy="131914"/>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25" name="CalCol6" hidden="1">
            <a:extLst>
              <a:ext uri="{FF2B5EF4-FFF2-40B4-BE49-F238E27FC236}">
                <a16:creationId xmlns:a16="http://schemas.microsoft.com/office/drawing/2014/main" id="{00000000-0008-0000-0200-00007D000000}"/>
              </a:ext>
            </a:extLst>
          </xdr:cNvPr>
          <xdr:cNvSpPr/>
        </xdr:nvSpPr>
        <xdr:spPr>
          <a:xfrm>
            <a:off x="5247850" y="5636784"/>
            <a:ext cx="129878" cy="131914"/>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26" name="CalCol7" hidden="1">
            <a:extLst>
              <a:ext uri="{FF2B5EF4-FFF2-40B4-BE49-F238E27FC236}">
                <a16:creationId xmlns:a16="http://schemas.microsoft.com/office/drawing/2014/main" id="{00000000-0008-0000-0200-00007E000000}"/>
              </a:ext>
            </a:extLst>
          </xdr:cNvPr>
          <xdr:cNvSpPr/>
        </xdr:nvSpPr>
        <xdr:spPr>
          <a:xfrm>
            <a:off x="5472735" y="5636784"/>
            <a:ext cx="129878" cy="131914"/>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27" name="CalCol8" hidden="1">
            <a:extLst>
              <a:ext uri="{FF2B5EF4-FFF2-40B4-BE49-F238E27FC236}">
                <a16:creationId xmlns:a16="http://schemas.microsoft.com/office/drawing/2014/main" id="{00000000-0008-0000-0200-00007F000000}"/>
              </a:ext>
            </a:extLst>
          </xdr:cNvPr>
          <xdr:cNvSpPr/>
        </xdr:nvSpPr>
        <xdr:spPr>
          <a:xfrm>
            <a:off x="5697621" y="5636784"/>
            <a:ext cx="130715" cy="131914"/>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28" name="CalCol9" hidden="1">
            <a:extLst>
              <a:ext uri="{FF2B5EF4-FFF2-40B4-BE49-F238E27FC236}">
                <a16:creationId xmlns:a16="http://schemas.microsoft.com/office/drawing/2014/main" id="{00000000-0008-0000-0200-000080000000}"/>
              </a:ext>
            </a:extLst>
          </xdr:cNvPr>
          <xdr:cNvSpPr/>
        </xdr:nvSpPr>
        <xdr:spPr>
          <a:xfrm>
            <a:off x="5923344" y="5636784"/>
            <a:ext cx="129878" cy="131914"/>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6" name="PrevMonth" hidden="1">
            <a:extLst>
              <a:ext uri="{FF2B5EF4-FFF2-40B4-BE49-F238E27FC236}">
                <a16:creationId xmlns:a16="http://schemas.microsoft.com/office/drawing/2014/main" id="{00000000-0008-0000-0200-000088000000}"/>
              </a:ext>
            </a:extLst>
          </xdr:cNvPr>
          <xdr:cNvGrpSpPr/>
        </xdr:nvGrpSpPr>
        <xdr:grpSpPr>
          <a:xfrm>
            <a:off x="4173995" y="3842361"/>
            <a:ext cx="104183" cy="108546"/>
            <a:chOff x="4173995" y="3842361"/>
            <a:chExt cx="104183" cy="108546"/>
          </a:xfrm>
        </xdr:grpSpPr>
        <xdr:sp macro="[0]!PrevMonth" textlink="">
          <xdr:nvSpPr>
            <xdr:cNvPr id="129" name="PrevRec" hidden="1">
              <a:extLst>
                <a:ext uri="{FF2B5EF4-FFF2-40B4-BE49-F238E27FC236}">
                  <a16:creationId xmlns:a16="http://schemas.microsoft.com/office/drawing/2014/main" id="{00000000-0008-0000-0200-000081000000}"/>
                </a:ext>
              </a:extLst>
            </xdr:cNvPr>
            <xdr:cNvSpPr/>
          </xdr:nvSpPr>
          <xdr:spPr>
            <a:xfrm>
              <a:off x="4173995" y="3842361"/>
              <a:ext cx="104183" cy="10854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PrevMonth" textlink="">
          <xdr:nvSpPr>
            <xdr:cNvPr id="130" name="PrevTri" hidden="1">
              <a:extLst>
                <a:ext uri="{FF2B5EF4-FFF2-40B4-BE49-F238E27FC236}">
                  <a16:creationId xmlns:a16="http://schemas.microsoft.com/office/drawing/2014/main" id="{00000000-0008-0000-0200-000082000000}"/>
                </a:ext>
              </a:extLst>
            </xdr:cNvPr>
            <xdr:cNvSpPr/>
          </xdr:nvSpPr>
          <xdr:spPr>
            <a:xfrm rot="16200000">
              <a:off x="4184523" y="3868824"/>
              <a:ext cx="72077" cy="55621"/>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64" name="NextMonth" hidden="1">
            <a:extLst>
              <a:ext uri="{FF2B5EF4-FFF2-40B4-BE49-F238E27FC236}">
                <a16:creationId xmlns:a16="http://schemas.microsoft.com/office/drawing/2014/main" id="{00000000-0008-0000-0200-000040000000}"/>
              </a:ext>
            </a:extLst>
          </xdr:cNvPr>
          <xdr:cNvGrpSpPr/>
        </xdr:nvGrpSpPr>
        <xdr:grpSpPr>
          <a:xfrm>
            <a:off x="5874803" y="3842361"/>
            <a:ext cx="104183" cy="108546"/>
            <a:chOff x="5874803" y="3842361"/>
            <a:chExt cx="104183" cy="108546"/>
          </a:xfrm>
        </xdr:grpSpPr>
        <xdr:sp macro="[0]!NextMonth" textlink="">
          <xdr:nvSpPr>
            <xdr:cNvPr id="131" name="NextRec" hidden="1">
              <a:extLst>
                <a:ext uri="{FF2B5EF4-FFF2-40B4-BE49-F238E27FC236}">
                  <a16:creationId xmlns:a16="http://schemas.microsoft.com/office/drawing/2014/main" id="{00000000-0008-0000-0200-000083000000}"/>
                </a:ext>
              </a:extLst>
            </xdr:cNvPr>
            <xdr:cNvSpPr/>
          </xdr:nvSpPr>
          <xdr:spPr>
            <a:xfrm>
              <a:off x="5874803" y="3842361"/>
              <a:ext cx="104183" cy="10854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NextMonth" textlink="">
          <xdr:nvSpPr>
            <xdr:cNvPr id="132" name="NextTri" hidden="1">
              <a:extLst>
                <a:ext uri="{FF2B5EF4-FFF2-40B4-BE49-F238E27FC236}">
                  <a16:creationId xmlns:a16="http://schemas.microsoft.com/office/drawing/2014/main" id="{00000000-0008-0000-0200-000084000000}"/>
                </a:ext>
              </a:extLst>
            </xdr:cNvPr>
            <xdr:cNvSpPr/>
          </xdr:nvSpPr>
          <xdr:spPr>
            <a:xfrm rot="5400000">
              <a:off x="5894372" y="3868824"/>
              <a:ext cx="72077" cy="55621"/>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 textlink="CalPopUp!$A$2">
        <xdr:nvSpPr>
          <xdr:cNvPr id="133" name="Year" hidden="1">
            <a:extLst>
              <a:ext uri="{FF2B5EF4-FFF2-40B4-BE49-F238E27FC236}">
                <a16:creationId xmlns:a16="http://schemas.microsoft.com/office/drawing/2014/main" id="{00000000-0008-0000-0200-000085000000}"/>
              </a:ext>
            </a:extLst>
          </xdr:cNvPr>
          <xdr:cNvSpPr txBox="1"/>
        </xdr:nvSpPr>
        <xdr:spPr>
          <a:xfrm>
            <a:off x="5201449" y="3801541"/>
            <a:ext cx="340794" cy="18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D740FCD9-2AB0-49D9-A3EE-9C57A297DF67}" type="TxLink">
              <a:rPr lang="en-US" sz="1100" b="0" i="0" u="none" strike="noStrike">
                <a:solidFill>
                  <a:srgbClr val="000000"/>
                </a:solidFill>
                <a:latin typeface="Calibri"/>
                <a:ea typeface="Calibri"/>
                <a:cs typeface="Calibri"/>
              </a:rPr>
              <a:pPr algn="ctr"/>
              <a:t>2024</a:t>
            </a:fld>
            <a:endParaRPr lang="en-US" sz="1100" b="1">
              <a:solidFill>
                <a:schemeClr val="tx1">
                  <a:lumMod val="75000"/>
                  <a:lumOff val="25000"/>
                </a:schemeClr>
              </a:solidFill>
            </a:endParaRPr>
          </a:p>
        </xdr:txBody>
      </xdr:sp>
      <xdr:sp macro="[0]!NextYear" textlink="">
        <xdr:nvSpPr>
          <xdr:cNvPr id="134" name="NextYr" hidden="1">
            <a:extLst>
              <a:ext uri="{FF2B5EF4-FFF2-40B4-BE49-F238E27FC236}">
                <a16:creationId xmlns:a16="http://schemas.microsoft.com/office/drawing/2014/main" id="{00000000-0008-0000-0200-000086000000}"/>
              </a:ext>
            </a:extLst>
          </xdr:cNvPr>
          <xdr:cNvSpPr/>
        </xdr:nvSpPr>
        <xdr:spPr>
          <a:xfrm>
            <a:off x="5131269" y="3850175"/>
            <a:ext cx="91440" cy="91180"/>
          </a:xfrm>
          <a:prstGeom prst="triangl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PrevYear" textlink="">
        <xdr:nvSpPr>
          <xdr:cNvPr id="135" name="PrevYr" hidden="1">
            <a:extLst>
              <a:ext uri="{FF2B5EF4-FFF2-40B4-BE49-F238E27FC236}">
                <a16:creationId xmlns:a16="http://schemas.microsoft.com/office/drawing/2014/main" id="{00000000-0008-0000-0200-000087000000}"/>
              </a:ext>
            </a:extLst>
          </xdr:cNvPr>
          <xdr:cNvSpPr/>
        </xdr:nvSpPr>
        <xdr:spPr>
          <a:xfrm flipV="1">
            <a:off x="5539560" y="3850175"/>
            <a:ext cx="91440" cy="91180"/>
          </a:xfrm>
          <a:prstGeom prst="triangl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clientData/>
  </xdr:twoCellAnchor>
  <xdr:twoCellAnchor>
    <xdr:from>
      <xdr:col>11</xdr:col>
      <xdr:colOff>177800</xdr:colOff>
      <xdr:row>2</xdr:row>
      <xdr:rowOff>38100</xdr:rowOff>
    </xdr:from>
    <xdr:to>
      <xdr:col>12</xdr:col>
      <xdr:colOff>425450</xdr:colOff>
      <xdr:row>2</xdr:row>
      <xdr:rowOff>311150</xdr:rowOff>
    </xdr:to>
    <xdr:sp macro="" textlink="">
      <xdr:nvSpPr>
        <xdr:cNvPr id="138" name="OrdSavedMsg" hidden="1">
          <a:extLst>
            <a:ext uri="{FF2B5EF4-FFF2-40B4-BE49-F238E27FC236}">
              <a16:creationId xmlns:a16="http://schemas.microsoft.com/office/drawing/2014/main" id="{00000000-0008-0000-0200-00008A000000}"/>
            </a:ext>
          </a:extLst>
        </xdr:cNvPr>
        <xdr:cNvSpPr/>
      </xdr:nvSpPr>
      <xdr:spPr>
        <a:xfrm>
          <a:off x="10521950" y="869950"/>
          <a:ext cx="914400" cy="273050"/>
        </a:xfrm>
        <a:prstGeom prst="rect">
          <a:avLst/>
        </a:prstGeom>
        <a:solidFill>
          <a:srgbClr val="368ECD">
            <a:alpha val="0"/>
          </a:srgb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1">
              <a:solidFill>
                <a:schemeClr val="bg1"/>
              </a:solidFill>
            </a:rPr>
            <a:t>Order Saved</a:t>
          </a:r>
        </a:p>
      </xdr:txBody>
    </xdr:sp>
    <xdr:clientData/>
  </xdr:twoCellAnchor>
  <xdr:twoCellAnchor>
    <xdr:from>
      <xdr:col>11</xdr:col>
      <xdr:colOff>171450</xdr:colOff>
      <xdr:row>2</xdr:row>
      <xdr:rowOff>44450</xdr:rowOff>
    </xdr:from>
    <xdr:to>
      <xdr:col>12</xdr:col>
      <xdr:colOff>781050</xdr:colOff>
      <xdr:row>2</xdr:row>
      <xdr:rowOff>317500</xdr:rowOff>
    </xdr:to>
    <xdr:sp macro="" textlink="">
      <xdr:nvSpPr>
        <xdr:cNvPr id="180" name="CustSavedMsg" hidden="1">
          <a:extLst>
            <a:ext uri="{FF2B5EF4-FFF2-40B4-BE49-F238E27FC236}">
              <a16:creationId xmlns:a16="http://schemas.microsoft.com/office/drawing/2014/main" id="{00000000-0008-0000-0200-0000B4000000}"/>
            </a:ext>
          </a:extLst>
        </xdr:cNvPr>
        <xdr:cNvSpPr/>
      </xdr:nvSpPr>
      <xdr:spPr>
        <a:xfrm>
          <a:off x="10648950" y="876300"/>
          <a:ext cx="1276350" cy="273050"/>
        </a:xfrm>
        <a:prstGeom prst="rect">
          <a:avLst/>
        </a:prstGeom>
        <a:solidFill>
          <a:srgbClr val="368ECD">
            <a:alpha val="0"/>
          </a:srgb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1">
              <a:solidFill>
                <a:schemeClr val="bg1"/>
              </a:solidFill>
            </a:rPr>
            <a:t>Customer</a:t>
          </a:r>
          <a:r>
            <a:rPr lang="en-US" sz="1100" b="1" baseline="0">
              <a:solidFill>
                <a:schemeClr val="bg1"/>
              </a:solidFill>
            </a:rPr>
            <a:t> </a:t>
          </a:r>
          <a:r>
            <a:rPr lang="en-US" sz="1100" b="1">
              <a:solidFill>
                <a:schemeClr val="bg1"/>
              </a:solidFill>
            </a:rPr>
            <a:t> Saved</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673099</xdr:colOff>
      <xdr:row>0</xdr:row>
      <xdr:rowOff>0</xdr:rowOff>
    </xdr:from>
    <xdr:to>
      <xdr:col>11</xdr:col>
      <xdr:colOff>19051</xdr:colOff>
      <xdr:row>31</xdr:row>
      <xdr:rowOff>29718</xdr:rowOff>
    </xdr:to>
    <xdr:grpSp>
      <xdr:nvGrpSpPr>
        <xdr:cNvPr id="187" name="Group 186">
          <a:extLst>
            <a:ext uri="{FF2B5EF4-FFF2-40B4-BE49-F238E27FC236}">
              <a16:creationId xmlns:a16="http://schemas.microsoft.com/office/drawing/2014/main" id="{00000000-0008-0000-0300-0000BB000000}"/>
            </a:ext>
          </a:extLst>
        </xdr:cNvPr>
        <xdr:cNvGrpSpPr/>
      </xdr:nvGrpSpPr>
      <xdr:grpSpPr>
        <a:xfrm>
          <a:off x="1682749" y="0"/>
          <a:ext cx="11430002" cy="6144768"/>
          <a:chOff x="1216024" y="0"/>
          <a:chExt cx="11468023" cy="6140450"/>
        </a:xfrm>
      </xdr:grpSpPr>
      <xdr:sp macro="[0]!MenuSelect" textlink="">
        <xdr:nvSpPr>
          <xdr:cNvPr id="204" name="Schedule">
            <a:extLst>
              <a:ext uri="{FF2B5EF4-FFF2-40B4-BE49-F238E27FC236}">
                <a16:creationId xmlns:a16="http://schemas.microsoft.com/office/drawing/2014/main" id="{00000000-0008-0000-0300-0000CC000000}"/>
              </a:ext>
            </a:extLst>
          </xdr:cNvPr>
          <xdr:cNvSpPr/>
        </xdr:nvSpPr>
        <xdr:spPr>
          <a:xfrm>
            <a:off x="1216024" y="2482850"/>
            <a:ext cx="1432155" cy="730250"/>
          </a:xfrm>
          <a:prstGeom prst="rightArrow">
            <a:avLst>
              <a:gd name="adj1" fmla="val 100000"/>
              <a:gd name="adj2" fmla="val 30012"/>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tx2">
                    <a:lumMod val="50000"/>
                  </a:schemeClr>
                </a:solidFill>
              </a:rPr>
              <a:t>SCHEDULE</a:t>
            </a:r>
          </a:p>
        </xdr:txBody>
      </xdr:sp>
      <xdr:pic macro="[0]!MenuSelect">
        <xdr:nvPicPr>
          <xdr:cNvPr id="209" name="Schedule">
            <a:extLst>
              <a:ext uri="{FF2B5EF4-FFF2-40B4-BE49-F238E27FC236}">
                <a16:creationId xmlns:a16="http://schemas.microsoft.com/office/drawing/2014/main" id="{00000000-0008-0000-0300-0000D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09802" y="2546200"/>
            <a:ext cx="411480" cy="411480"/>
          </a:xfrm>
          <a:prstGeom prst="rect">
            <a:avLst/>
          </a:prstGeom>
        </xdr:spPr>
      </xdr:pic>
      <xdr:pic macro="[0]!MenuSelect">
        <xdr:nvPicPr>
          <xdr:cNvPr id="200" name="Dashboard">
            <a:extLst>
              <a:ext uri="{FF2B5EF4-FFF2-40B4-BE49-F238E27FC236}">
                <a16:creationId xmlns:a16="http://schemas.microsoft.com/office/drawing/2014/main" id="{00000000-0008-0000-0300-0000C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86942" y="1098550"/>
            <a:ext cx="457200" cy="457200"/>
          </a:xfrm>
          <a:prstGeom prst="rect">
            <a:avLst/>
          </a:prstGeom>
        </xdr:spPr>
      </xdr:pic>
      <xdr:pic macro="[0]!MenuSelect">
        <xdr:nvPicPr>
          <xdr:cNvPr id="188" name="Orders">
            <a:extLst>
              <a:ext uri="{FF2B5EF4-FFF2-40B4-BE49-F238E27FC236}">
                <a16:creationId xmlns:a16="http://schemas.microsoft.com/office/drawing/2014/main" id="{00000000-0008-0000-0300-0000B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86942" y="1795350"/>
            <a:ext cx="457200" cy="457200"/>
          </a:xfrm>
          <a:prstGeom prst="rect">
            <a:avLst/>
          </a:prstGeom>
        </xdr:spPr>
      </xdr:pic>
      <xdr:sp macro="[0]!MenuSelect" textlink="">
        <xdr:nvSpPr>
          <xdr:cNvPr id="189" name="Dashboard">
            <a:extLst>
              <a:ext uri="{FF2B5EF4-FFF2-40B4-BE49-F238E27FC236}">
                <a16:creationId xmlns:a16="http://schemas.microsoft.com/office/drawing/2014/main" id="{00000000-0008-0000-0300-0000BD000000}"/>
              </a:ext>
            </a:extLst>
          </xdr:cNvPr>
          <xdr:cNvSpPr/>
        </xdr:nvSpPr>
        <xdr:spPr>
          <a:xfrm>
            <a:off x="1216025" y="1022350"/>
            <a:ext cx="1220197"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DASHBOARD</a:t>
            </a:r>
          </a:p>
        </xdr:txBody>
      </xdr:sp>
      <xdr:pic macro="[0]!MenuSelect">
        <xdr:nvPicPr>
          <xdr:cNvPr id="190" name="Dashboard">
            <a:extLst>
              <a:ext uri="{FF2B5EF4-FFF2-40B4-BE49-F238E27FC236}">
                <a16:creationId xmlns:a16="http://schemas.microsoft.com/office/drawing/2014/main" id="{00000000-0008-0000-0300-0000B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86942" y="1096150"/>
            <a:ext cx="457200" cy="457200"/>
          </a:xfrm>
          <a:prstGeom prst="rect">
            <a:avLst/>
          </a:prstGeom>
        </xdr:spPr>
      </xdr:pic>
      <xdr:sp macro="[0]!MenuSelect" textlink="">
        <xdr:nvSpPr>
          <xdr:cNvPr id="191" name="Customers">
            <a:extLst>
              <a:ext uri="{FF2B5EF4-FFF2-40B4-BE49-F238E27FC236}">
                <a16:creationId xmlns:a16="http://schemas.microsoft.com/office/drawing/2014/main" id="{00000000-0008-0000-0300-0000BF000000}"/>
              </a:ext>
            </a:extLst>
          </xdr:cNvPr>
          <xdr:cNvSpPr/>
        </xdr:nvSpPr>
        <xdr:spPr>
          <a:xfrm>
            <a:off x="1216025" y="46736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CUSTOMERS</a:t>
            </a:r>
          </a:p>
        </xdr:txBody>
      </xdr:sp>
      <xdr:pic macro="[0]!MenuSelect">
        <xdr:nvPicPr>
          <xdr:cNvPr id="192" name="Customers">
            <a:extLst>
              <a:ext uri="{FF2B5EF4-FFF2-40B4-BE49-F238E27FC236}">
                <a16:creationId xmlns:a16="http://schemas.microsoft.com/office/drawing/2014/main" id="{00000000-0008-0000-0300-0000C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86533" y="4735109"/>
            <a:ext cx="458019" cy="457404"/>
          </a:xfrm>
          <a:prstGeom prst="rect">
            <a:avLst/>
          </a:prstGeom>
        </xdr:spPr>
      </xdr:pic>
      <xdr:sp macro="[0]!MenuSelect" textlink="">
        <xdr:nvSpPr>
          <xdr:cNvPr id="193" name="Technicians">
            <a:extLst>
              <a:ext uri="{FF2B5EF4-FFF2-40B4-BE49-F238E27FC236}">
                <a16:creationId xmlns:a16="http://schemas.microsoft.com/office/drawing/2014/main" id="{00000000-0008-0000-0300-0000C1000000}"/>
              </a:ext>
            </a:extLst>
          </xdr:cNvPr>
          <xdr:cNvSpPr/>
        </xdr:nvSpPr>
        <xdr:spPr>
          <a:xfrm>
            <a:off x="1216025" y="394335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TECHNICIANS</a:t>
            </a:r>
          </a:p>
        </xdr:txBody>
      </xdr:sp>
      <xdr:pic macro="[0]!MenuSelect">
        <xdr:nvPicPr>
          <xdr:cNvPr id="194" name="Technicians">
            <a:extLst>
              <a:ext uri="{FF2B5EF4-FFF2-40B4-BE49-F238E27FC236}">
                <a16:creationId xmlns:a16="http://schemas.microsoft.com/office/drawing/2014/main" id="{00000000-0008-0000-0300-0000C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71293" y="4007554"/>
            <a:ext cx="488499" cy="457405"/>
          </a:xfrm>
          <a:prstGeom prst="rect">
            <a:avLst/>
          </a:prstGeom>
        </xdr:spPr>
      </xdr:pic>
      <xdr:pic macro="[0]!MenuSelect">
        <xdr:nvPicPr>
          <xdr:cNvPr id="208" name="Technicians">
            <a:extLst>
              <a:ext uri="{FF2B5EF4-FFF2-40B4-BE49-F238E27FC236}">
                <a16:creationId xmlns:a16="http://schemas.microsoft.com/office/drawing/2014/main" id="{00000000-0008-0000-0300-0000D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71702" y="4004424"/>
            <a:ext cx="487680" cy="457200"/>
          </a:xfrm>
          <a:prstGeom prst="rect">
            <a:avLst/>
          </a:prstGeom>
        </xdr:spPr>
      </xdr:pic>
      <xdr:sp macro="[0]!MenuSelect" textlink="">
        <xdr:nvSpPr>
          <xdr:cNvPr id="195" name="Equipment">
            <a:extLst>
              <a:ext uri="{FF2B5EF4-FFF2-40B4-BE49-F238E27FC236}">
                <a16:creationId xmlns:a16="http://schemas.microsoft.com/office/drawing/2014/main" id="{00000000-0008-0000-0300-0000C3000000}"/>
              </a:ext>
            </a:extLst>
          </xdr:cNvPr>
          <xdr:cNvSpPr/>
        </xdr:nvSpPr>
        <xdr:spPr>
          <a:xfrm>
            <a:off x="1216025" y="32131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EQUIPMENT</a:t>
            </a:r>
          </a:p>
        </xdr:txBody>
      </xdr:sp>
      <xdr:pic macro="[0]!MenuSelect">
        <xdr:nvPicPr>
          <xdr:cNvPr id="196" name="Equipment">
            <a:extLst>
              <a:ext uri="{FF2B5EF4-FFF2-40B4-BE49-F238E27FC236}">
                <a16:creationId xmlns:a16="http://schemas.microsoft.com/office/drawing/2014/main" id="{00000000-0008-0000-0300-0000C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86942" y="3295444"/>
            <a:ext cx="457200" cy="457200"/>
          </a:xfrm>
          <a:prstGeom prst="rect">
            <a:avLst/>
          </a:prstGeom>
        </xdr:spPr>
      </xdr:pic>
      <xdr:pic macro="[0]!MenuSelect">
        <xdr:nvPicPr>
          <xdr:cNvPr id="197" name="Schedule">
            <a:extLst>
              <a:ext uri="{FF2B5EF4-FFF2-40B4-BE49-F238E27FC236}">
                <a16:creationId xmlns:a16="http://schemas.microsoft.com/office/drawing/2014/main" id="{00000000-0008-0000-0300-0000C5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609802" y="2546871"/>
            <a:ext cx="411480" cy="411685"/>
          </a:xfrm>
          <a:prstGeom prst="rect">
            <a:avLst/>
          </a:prstGeom>
        </xdr:spPr>
      </xdr:pic>
      <xdr:sp macro="[0]!MenuSelect" textlink="">
        <xdr:nvSpPr>
          <xdr:cNvPr id="198" name="Orders">
            <a:extLst>
              <a:ext uri="{FF2B5EF4-FFF2-40B4-BE49-F238E27FC236}">
                <a16:creationId xmlns:a16="http://schemas.microsoft.com/office/drawing/2014/main" id="{00000000-0008-0000-0300-0000C6000000}"/>
              </a:ext>
            </a:extLst>
          </xdr:cNvPr>
          <xdr:cNvSpPr/>
        </xdr:nvSpPr>
        <xdr:spPr>
          <a:xfrm>
            <a:off x="1216025" y="1752600"/>
            <a:ext cx="1217555"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baseline="0">
                <a:solidFill>
                  <a:schemeClr val="bg1"/>
                </a:solidFill>
              </a:rPr>
              <a:t>ORDERS</a:t>
            </a:r>
            <a:endParaRPr lang="en-US" sz="1200" b="1">
              <a:solidFill>
                <a:schemeClr val="bg1"/>
              </a:solidFill>
            </a:endParaRPr>
          </a:p>
        </xdr:txBody>
      </xdr:sp>
      <xdr:pic macro="[0]!MenuSelect">
        <xdr:nvPicPr>
          <xdr:cNvPr id="199" name="Orders">
            <a:extLst>
              <a:ext uri="{FF2B5EF4-FFF2-40B4-BE49-F238E27FC236}">
                <a16:creationId xmlns:a16="http://schemas.microsoft.com/office/drawing/2014/main" id="{00000000-0008-0000-0300-0000C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586942" y="1799300"/>
            <a:ext cx="457200" cy="457200"/>
          </a:xfrm>
          <a:prstGeom prst="rect">
            <a:avLst/>
          </a:prstGeom>
        </xdr:spPr>
      </xdr:pic>
      <xdr:sp macro="[0]!MenuSelect" textlink="">
        <xdr:nvSpPr>
          <xdr:cNvPr id="201" name="Admin">
            <a:extLst>
              <a:ext uri="{FF2B5EF4-FFF2-40B4-BE49-F238E27FC236}">
                <a16:creationId xmlns:a16="http://schemas.microsoft.com/office/drawing/2014/main" id="{00000000-0008-0000-0300-0000C9000000}"/>
              </a:ext>
            </a:extLst>
          </xdr:cNvPr>
          <xdr:cNvSpPr/>
        </xdr:nvSpPr>
        <xdr:spPr>
          <a:xfrm>
            <a:off x="1216025" y="54102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ADMIN</a:t>
            </a:r>
          </a:p>
        </xdr:txBody>
      </xdr:sp>
      <xdr:pic>
        <xdr:nvPicPr>
          <xdr:cNvPr id="202" name="Logo">
            <a:extLst>
              <a:ext uri="{FF2B5EF4-FFF2-40B4-BE49-F238E27FC236}">
                <a16:creationId xmlns:a16="http://schemas.microsoft.com/office/drawing/2014/main" id="{00000000-0008-0000-0300-0000C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244600" y="12700"/>
            <a:ext cx="1155700" cy="917841"/>
          </a:xfrm>
          <a:prstGeom prst="rect">
            <a:avLst/>
          </a:prstGeom>
        </xdr:spPr>
      </xdr:pic>
      <xdr:sp macro="" textlink="">
        <xdr:nvSpPr>
          <xdr:cNvPr id="203" name="Header">
            <a:extLst>
              <a:ext uri="{FF2B5EF4-FFF2-40B4-BE49-F238E27FC236}">
                <a16:creationId xmlns:a16="http://schemas.microsoft.com/office/drawing/2014/main" id="{00000000-0008-0000-0300-0000CB000000}"/>
              </a:ext>
            </a:extLst>
          </xdr:cNvPr>
          <xdr:cNvSpPr txBox="1"/>
        </xdr:nvSpPr>
        <xdr:spPr>
          <a:xfrm>
            <a:off x="2393951" y="0"/>
            <a:ext cx="10290096"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000" b="1">
                <a:ln>
                  <a:solidFill>
                    <a:srgbClr val="368ECD"/>
                  </a:solidFill>
                </a:ln>
                <a:solidFill>
                  <a:schemeClr val="bg1"/>
                </a:solidFill>
                <a:latin typeface="Arial Rounded MT Bold" panose="020F0704030504030204" pitchFamily="34" charset="0"/>
              </a:rPr>
              <a:t>WORK</a:t>
            </a:r>
            <a:r>
              <a:rPr lang="en-US" sz="3000" b="1" baseline="0">
                <a:ln>
                  <a:solidFill>
                    <a:srgbClr val="368ECD"/>
                  </a:solidFill>
                </a:ln>
                <a:solidFill>
                  <a:schemeClr val="bg1"/>
                </a:solidFill>
                <a:latin typeface="Arial Rounded MT Bold" panose="020F0704030504030204" pitchFamily="34" charset="0"/>
              </a:rPr>
              <a:t> MAINTENANCE MANAGER</a:t>
            </a:r>
          </a:p>
        </xdr:txBody>
      </xdr:sp>
      <xdr:pic macro="[0]!MenuSelect">
        <xdr:nvPicPr>
          <xdr:cNvPr id="205" name="Customers">
            <a:extLst>
              <a:ext uri="{FF2B5EF4-FFF2-40B4-BE49-F238E27FC236}">
                <a16:creationId xmlns:a16="http://schemas.microsoft.com/office/drawing/2014/main" id="{00000000-0008-0000-0300-0000C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86942" y="4735666"/>
            <a:ext cx="457200" cy="457404"/>
          </a:xfrm>
          <a:prstGeom prst="rect">
            <a:avLst/>
          </a:prstGeom>
        </xdr:spPr>
      </xdr:pic>
      <xdr:pic macro="[0]!MenuSelect">
        <xdr:nvPicPr>
          <xdr:cNvPr id="206" name="Admin">
            <a:extLst>
              <a:ext uri="{FF2B5EF4-FFF2-40B4-BE49-F238E27FC236}">
                <a16:creationId xmlns:a16="http://schemas.microsoft.com/office/drawing/2014/main" id="{00000000-0008-0000-0300-0000C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611204" y="5460105"/>
            <a:ext cx="408677" cy="408549"/>
          </a:xfrm>
          <a:prstGeom prst="rect">
            <a:avLst/>
          </a:prstGeom>
        </xdr:spPr>
      </xdr:pic>
      <xdr:pic macro="[0]!MenuSelect">
        <xdr:nvPicPr>
          <xdr:cNvPr id="207" name="Admin">
            <a:extLst>
              <a:ext uri="{FF2B5EF4-FFF2-40B4-BE49-F238E27FC236}">
                <a16:creationId xmlns:a16="http://schemas.microsoft.com/office/drawing/2014/main" id="{00000000-0008-0000-0300-0000C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611204" y="5463645"/>
            <a:ext cx="408677" cy="408549"/>
          </a:xfrm>
          <a:prstGeom prst="rect">
            <a:avLst/>
          </a:prstGeom>
        </xdr:spPr>
      </xdr:pic>
      <xdr:pic macro="[0]!MenuSelect">
        <xdr:nvPicPr>
          <xdr:cNvPr id="210" name="Equipment">
            <a:extLst>
              <a:ext uri="{FF2B5EF4-FFF2-40B4-BE49-F238E27FC236}">
                <a16:creationId xmlns:a16="http://schemas.microsoft.com/office/drawing/2014/main" id="{00000000-0008-0000-0300-0000D2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586942" y="3293250"/>
            <a:ext cx="457200" cy="457200"/>
          </a:xfrm>
          <a:prstGeom prst="rect">
            <a:avLst/>
          </a:prstGeom>
        </xdr:spPr>
      </xdr:pic>
    </xdr:grpSp>
    <xdr:clientData/>
  </xdr:twoCellAnchor>
  <xdr:twoCellAnchor editAs="oneCell">
    <xdr:from>
      <xdr:col>6</xdr:col>
      <xdr:colOff>107950</xdr:colOff>
      <xdr:row>0</xdr:row>
      <xdr:rowOff>412750</xdr:rowOff>
    </xdr:from>
    <xdr:to>
      <xdr:col>9</xdr:col>
      <xdr:colOff>32080</xdr:colOff>
      <xdr:row>2</xdr:row>
      <xdr:rowOff>19050</xdr:rowOff>
    </xdr:to>
    <xdr:sp macro="" textlink="$B$8">
      <xdr:nvSpPr>
        <xdr:cNvPr id="211" name="TextBox 210">
          <a:extLst>
            <a:ext uri="{FF2B5EF4-FFF2-40B4-BE49-F238E27FC236}">
              <a16:creationId xmlns:a16="http://schemas.microsoft.com/office/drawing/2014/main" id="{00000000-0008-0000-0300-0000D3000000}"/>
            </a:ext>
          </a:extLst>
        </xdr:cNvPr>
        <xdr:cNvSpPr txBox="1"/>
      </xdr:nvSpPr>
      <xdr:spPr>
        <a:xfrm>
          <a:off x="5994400" y="412750"/>
          <a:ext cx="407703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A7205E-B718-42B5-A2F9-4C250AE04325}" type="TxLink">
            <a:rPr lang="en-US" sz="1800" b="1" i="0" u="none" strike="noStrike">
              <a:solidFill>
                <a:schemeClr val="bg1"/>
              </a:solidFill>
              <a:latin typeface="Arial Rounded MT Bold" panose="020F0704030504030204" pitchFamily="34" charset="0"/>
              <a:cs typeface="Calibri"/>
            </a:rPr>
            <a:pPr algn="ctr"/>
            <a:t>FEBRUARY, 2022</a:t>
          </a:fld>
          <a:endParaRPr lang="en-US" sz="1800" b="1">
            <a:solidFill>
              <a:schemeClr val="bg1"/>
            </a:solidFill>
            <a:latin typeface="Arial Rounded MT Bold" panose="020F070403050403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10</xdr:col>
          <xdr:colOff>50800</xdr:colOff>
          <xdr:row>1</xdr:row>
          <xdr:rowOff>88900</xdr:rowOff>
        </xdr:from>
        <xdr:to>
          <xdr:col>10</xdr:col>
          <xdr:colOff>812800</xdr:colOff>
          <xdr:row>1</xdr:row>
          <xdr:rowOff>279400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570922</xdr:colOff>
      <xdr:row>1</xdr:row>
      <xdr:rowOff>27998</xdr:rowOff>
    </xdr:from>
    <xdr:to>
      <xdr:col>6</xdr:col>
      <xdr:colOff>83705</xdr:colOff>
      <xdr:row>1</xdr:row>
      <xdr:rowOff>288925</xdr:rowOff>
    </xdr:to>
    <xdr:sp macro="[0]!Sched_NextMonth" textlink="">
      <xdr:nvSpPr>
        <xdr:cNvPr id="1024" name="Right Arrow 1023">
          <a:extLst>
            <a:ext uri="{FF2B5EF4-FFF2-40B4-BE49-F238E27FC236}">
              <a16:creationId xmlns:a16="http://schemas.microsoft.com/office/drawing/2014/main" id="{00000000-0008-0000-0300-000000040000}"/>
            </a:ext>
          </a:extLst>
        </xdr:cNvPr>
        <xdr:cNvSpPr/>
      </xdr:nvSpPr>
      <xdr:spPr>
        <a:xfrm>
          <a:off x="5070763" y="504248"/>
          <a:ext cx="898237" cy="260927"/>
        </a:xfrm>
        <a:prstGeom prst="rightArrow">
          <a:avLst>
            <a:gd name="adj1" fmla="val 89024"/>
            <a:gd name="adj2" fmla="val 50000"/>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a:t>Next</a:t>
          </a:r>
          <a:r>
            <a:rPr lang="en-US" sz="1100" baseline="0"/>
            <a:t> Month</a:t>
          </a:r>
          <a:endParaRPr lang="en-US" sz="1100"/>
        </a:p>
      </xdr:txBody>
    </xdr:sp>
    <xdr:clientData/>
  </xdr:twoCellAnchor>
  <xdr:twoCellAnchor editAs="oneCell">
    <xdr:from>
      <xdr:col>4</xdr:col>
      <xdr:colOff>62344</xdr:colOff>
      <xdr:row>1</xdr:row>
      <xdr:rowOff>15298</xdr:rowOff>
    </xdr:from>
    <xdr:to>
      <xdr:col>4</xdr:col>
      <xdr:colOff>960581</xdr:colOff>
      <xdr:row>1</xdr:row>
      <xdr:rowOff>276225</xdr:rowOff>
    </xdr:to>
    <xdr:sp macro="[0]!Sched_PrevMonth" textlink="">
      <xdr:nvSpPr>
        <xdr:cNvPr id="214" name="Right Arrow 213">
          <a:extLst>
            <a:ext uri="{FF2B5EF4-FFF2-40B4-BE49-F238E27FC236}">
              <a16:creationId xmlns:a16="http://schemas.microsoft.com/office/drawing/2014/main" id="{00000000-0008-0000-0300-0000D6000000}"/>
            </a:ext>
          </a:extLst>
        </xdr:cNvPr>
        <xdr:cNvSpPr/>
      </xdr:nvSpPr>
      <xdr:spPr>
        <a:xfrm flipH="1">
          <a:off x="3180194" y="491548"/>
          <a:ext cx="898237" cy="260927"/>
        </a:xfrm>
        <a:prstGeom prst="rightArrow">
          <a:avLst>
            <a:gd name="adj1" fmla="val 89024"/>
            <a:gd name="adj2" fmla="val 50000"/>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a:t>Prev.</a:t>
          </a:r>
          <a:r>
            <a:rPr lang="en-US" sz="1100" baseline="0"/>
            <a:t> Month</a:t>
          </a:r>
          <a:endParaRPr lang="en-US" sz="1100"/>
        </a:p>
      </xdr:txBody>
    </xdr:sp>
    <xdr:clientData/>
  </xdr:twoCellAnchor>
  <xdr:twoCellAnchor editAs="oneCell">
    <xdr:from>
      <xdr:col>4</xdr:col>
      <xdr:colOff>1046306</xdr:colOff>
      <xdr:row>1</xdr:row>
      <xdr:rowOff>21648</xdr:rowOff>
    </xdr:from>
    <xdr:to>
      <xdr:col>5</xdr:col>
      <xdr:colOff>485198</xdr:colOff>
      <xdr:row>1</xdr:row>
      <xdr:rowOff>282575</xdr:rowOff>
    </xdr:to>
    <xdr:sp macro="[0]!Sched_ThisMonth" textlink="">
      <xdr:nvSpPr>
        <xdr:cNvPr id="215" name="Right Arrow 214">
          <a:extLst>
            <a:ext uri="{FF2B5EF4-FFF2-40B4-BE49-F238E27FC236}">
              <a16:creationId xmlns:a16="http://schemas.microsoft.com/office/drawing/2014/main" id="{00000000-0008-0000-0300-0000D7000000}"/>
            </a:ext>
          </a:extLst>
        </xdr:cNvPr>
        <xdr:cNvSpPr/>
      </xdr:nvSpPr>
      <xdr:spPr>
        <a:xfrm flipH="1">
          <a:off x="4164156" y="497898"/>
          <a:ext cx="823192" cy="260927"/>
        </a:xfrm>
        <a:prstGeom prst="rightArrow">
          <a:avLst>
            <a:gd name="adj1" fmla="val 89024"/>
            <a:gd name="adj2" fmla="val 0"/>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a:t>This</a:t>
          </a:r>
          <a:r>
            <a:rPr lang="en-US" sz="1100" baseline="0"/>
            <a:t> Month</a:t>
          </a:r>
          <a:endParaRPr lang="en-US" sz="1100"/>
        </a:p>
      </xdr:txBody>
    </xdr:sp>
    <xdr:clientData/>
  </xdr:twoCellAnchor>
  <xdr:twoCellAnchor>
    <xdr:from>
      <xdr:col>0</xdr:col>
      <xdr:colOff>80109</xdr:colOff>
      <xdr:row>12</xdr:row>
      <xdr:rowOff>137747</xdr:rowOff>
    </xdr:from>
    <xdr:to>
      <xdr:col>1</xdr:col>
      <xdr:colOff>181709</xdr:colOff>
      <xdr:row>13</xdr:row>
      <xdr:rowOff>150447</xdr:rowOff>
    </xdr:to>
    <xdr:sp macro="" textlink="">
      <xdr:nvSpPr>
        <xdr:cNvPr id="1025" name="SampleOrdShp">
          <a:extLst>
            <a:ext uri="{FF2B5EF4-FFF2-40B4-BE49-F238E27FC236}">
              <a16:creationId xmlns:a16="http://schemas.microsoft.com/office/drawing/2014/main" id="{00000000-0008-0000-0300-000001040000}"/>
            </a:ext>
          </a:extLst>
        </xdr:cNvPr>
        <xdr:cNvSpPr/>
      </xdr:nvSpPr>
      <xdr:spPr>
        <a:xfrm>
          <a:off x="80109" y="2753947"/>
          <a:ext cx="1123950" cy="196850"/>
        </a:xfrm>
        <a:prstGeom prst="roundRect">
          <a:avLst>
            <a:gd name="adj" fmla="val 50000"/>
          </a:avLst>
        </a:prstGeom>
        <a:solidFill>
          <a:schemeClr val="accent1">
            <a:lumMod val="75000"/>
          </a:schemeClr>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64592" tIns="0" rIns="0" bIns="0" rtlCol="0" anchor="ctr"/>
        <a:lstStyle/>
        <a:p>
          <a:pPr algn="l"/>
          <a:r>
            <a:rPr lang="en-US" sz="1100"/>
            <a:t>Fredders</a:t>
          </a:r>
        </a:p>
      </xdr:txBody>
    </xdr:sp>
    <xdr:clientData/>
  </xdr:twoCellAnchor>
  <xdr:twoCellAnchor>
    <xdr:from>
      <xdr:col>1</xdr:col>
      <xdr:colOff>290636</xdr:colOff>
      <xdr:row>12</xdr:row>
      <xdr:rowOff>133840</xdr:rowOff>
    </xdr:from>
    <xdr:to>
      <xdr:col>1</xdr:col>
      <xdr:colOff>480159</xdr:colOff>
      <xdr:row>13</xdr:row>
      <xdr:rowOff>141655</xdr:rowOff>
    </xdr:to>
    <xdr:sp macro="" textlink="">
      <xdr:nvSpPr>
        <xdr:cNvPr id="1027" name="SampleTecPic">
          <a:extLst>
            <a:ext uri="{FF2B5EF4-FFF2-40B4-BE49-F238E27FC236}">
              <a16:creationId xmlns:a16="http://schemas.microsoft.com/office/drawing/2014/main" id="{00000000-0008-0000-0300-000003040000}"/>
            </a:ext>
          </a:extLst>
        </xdr:cNvPr>
        <xdr:cNvSpPr/>
      </xdr:nvSpPr>
      <xdr:spPr>
        <a:xfrm>
          <a:off x="1312986" y="2750040"/>
          <a:ext cx="189523" cy="191965"/>
        </a:xfrm>
        <a:prstGeom prst="ellipse">
          <a:avLst/>
        </a:prstGeom>
        <a:solidFill>
          <a:schemeClr val="accent1">
            <a:lumMod val="75000"/>
          </a:schemeClr>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849456</xdr:colOff>
      <xdr:row>1</xdr:row>
      <xdr:rowOff>27998</xdr:rowOff>
    </xdr:from>
    <xdr:to>
      <xdr:col>10</xdr:col>
      <xdr:colOff>1672648</xdr:colOff>
      <xdr:row>1</xdr:row>
      <xdr:rowOff>288925</xdr:rowOff>
    </xdr:to>
    <xdr:grpSp>
      <xdr:nvGrpSpPr>
        <xdr:cNvPr id="2443" name="Group 2442">
          <a:extLst>
            <a:ext uri="{FF2B5EF4-FFF2-40B4-BE49-F238E27FC236}">
              <a16:creationId xmlns:a16="http://schemas.microsoft.com/office/drawing/2014/main" id="{00000000-0008-0000-0300-00008B090000}"/>
            </a:ext>
          </a:extLst>
        </xdr:cNvPr>
        <xdr:cNvGrpSpPr/>
      </xdr:nvGrpSpPr>
      <xdr:grpSpPr>
        <a:xfrm>
          <a:off x="12254056" y="504248"/>
          <a:ext cx="823192" cy="260927"/>
          <a:chOff x="12254056" y="504248"/>
          <a:chExt cx="823192" cy="260927"/>
        </a:xfrm>
      </xdr:grpSpPr>
      <xdr:sp macro="[0]!Sched_Refresh" textlink="">
        <xdr:nvSpPr>
          <xdr:cNvPr id="2441" name="Right Arrow 2440">
            <a:extLst>
              <a:ext uri="{FF2B5EF4-FFF2-40B4-BE49-F238E27FC236}">
                <a16:creationId xmlns:a16="http://schemas.microsoft.com/office/drawing/2014/main" id="{00000000-0008-0000-0300-000089090000}"/>
              </a:ext>
            </a:extLst>
          </xdr:cNvPr>
          <xdr:cNvSpPr/>
        </xdr:nvSpPr>
        <xdr:spPr>
          <a:xfrm flipH="1">
            <a:off x="12254056" y="504248"/>
            <a:ext cx="823192" cy="260927"/>
          </a:xfrm>
          <a:prstGeom prst="rightArrow">
            <a:avLst>
              <a:gd name="adj1" fmla="val 89024"/>
              <a:gd name="adj2" fmla="val 0"/>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a:t>     Refresh</a:t>
            </a:r>
          </a:p>
        </xdr:txBody>
      </xdr:sp>
      <xdr:pic macro="[0]!Sched_Refresh">
        <xdr:nvPicPr>
          <xdr:cNvPr id="2442" name="Picture 2441">
            <a:extLst>
              <a:ext uri="{FF2B5EF4-FFF2-40B4-BE49-F238E27FC236}">
                <a16:creationId xmlns:a16="http://schemas.microsoft.com/office/drawing/2014/main" id="{00000000-0008-0000-0300-00008A09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2293600" y="552415"/>
            <a:ext cx="206546" cy="164592"/>
          </a:xfrm>
          <a:prstGeom prst="rect">
            <a:avLst/>
          </a:prstGeom>
        </xdr:spPr>
      </xdr:pic>
    </xdr:grpSp>
    <xdr:clientData/>
  </xdr:twoCellAnchor>
  <xdr:twoCellAnchor editAs="oneCell">
    <xdr:from>
      <xdr:col>0</xdr:col>
      <xdr:colOff>127000</xdr:colOff>
      <xdr:row>16</xdr:row>
      <xdr:rowOff>0</xdr:rowOff>
    </xdr:from>
    <xdr:to>
      <xdr:col>0</xdr:col>
      <xdr:colOff>254000</xdr:colOff>
      <xdr:row>16</xdr:row>
      <xdr:rowOff>127000</xdr:rowOff>
    </xdr:to>
    <xdr:pic macro="Sched_Order_Select">
      <xdr:nvPicPr>
        <xdr:cNvPr id="1567" name="Icon1">
          <a:extLst>
            <a:ext uri="{FF2B5EF4-FFF2-40B4-BE49-F238E27FC236}">
              <a16:creationId xmlns:a16="http://schemas.microsoft.com/office/drawing/2014/main" id="{00000000-0008-0000-0300-00001F060000}"/>
            </a:ext>
          </a:extLst>
        </xdr:cNvPr>
        <xdr:cNvPicPr>
          <a:picLocks noChangeAspect="1"/>
        </xdr:cNvPicPr>
      </xdr:nvPicPr>
      <xdr:blipFill>
        <a:blip xmlns:r="http://schemas.openxmlformats.org/officeDocument/2006/relationships" r:link="rId17"/>
        <a:stretch>
          <a:fillRect/>
        </a:stretch>
      </xdr:blipFill>
      <xdr:spPr>
        <a:xfrm>
          <a:off x="127000" y="3352800"/>
          <a:ext cx="127000" cy="127000"/>
        </a:xfrm>
        <a:prstGeom prst="rect">
          <a:avLst/>
        </a:prstGeom>
      </xdr:spPr>
    </xdr:pic>
    <xdr:clientData/>
  </xdr:twoCellAnchor>
  <xdr:twoCellAnchor editAs="oneCell">
    <xdr:from>
      <xdr:col>0</xdr:col>
      <xdr:colOff>127000</xdr:colOff>
      <xdr:row>17</xdr:row>
      <xdr:rowOff>0</xdr:rowOff>
    </xdr:from>
    <xdr:to>
      <xdr:col>0</xdr:col>
      <xdr:colOff>251023</xdr:colOff>
      <xdr:row>17</xdr:row>
      <xdr:rowOff>127000</xdr:rowOff>
    </xdr:to>
    <xdr:pic macro="Sched_Order_Select">
      <xdr:nvPicPr>
        <xdr:cNvPr id="1575" name="Icon2">
          <a:extLst>
            <a:ext uri="{FF2B5EF4-FFF2-40B4-BE49-F238E27FC236}">
              <a16:creationId xmlns:a16="http://schemas.microsoft.com/office/drawing/2014/main" id="{00000000-0008-0000-0300-000027060000}"/>
            </a:ext>
          </a:extLst>
        </xdr:cNvPr>
        <xdr:cNvPicPr>
          <a:picLocks noChangeAspect="1"/>
        </xdr:cNvPicPr>
      </xdr:nvPicPr>
      <xdr:blipFill>
        <a:blip xmlns:r="http://schemas.openxmlformats.org/officeDocument/2006/relationships" r:link="rId18"/>
        <a:stretch>
          <a:fillRect/>
        </a:stretch>
      </xdr:blipFill>
      <xdr:spPr>
        <a:xfrm>
          <a:off x="127000" y="3536950"/>
          <a:ext cx="124023" cy="127000"/>
        </a:xfrm>
        <a:prstGeom prst="rect">
          <a:avLst/>
        </a:prstGeom>
      </xdr:spPr>
    </xdr:pic>
    <xdr:clientData/>
  </xdr:twoCellAnchor>
  <xdr:twoCellAnchor editAs="oneCell">
    <xdr:from>
      <xdr:col>0</xdr:col>
      <xdr:colOff>127000</xdr:colOff>
      <xdr:row>18</xdr:row>
      <xdr:rowOff>0</xdr:rowOff>
    </xdr:from>
    <xdr:to>
      <xdr:col>0</xdr:col>
      <xdr:colOff>260684</xdr:colOff>
      <xdr:row>18</xdr:row>
      <xdr:rowOff>127000</xdr:rowOff>
    </xdr:to>
    <xdr:pic macro="Sched_Order_Select">
      <xdr:nvPicPr>
        <xdr:cNvPr id="1583" name="Icon3">
          <a:extLst>
            <a:ext uri="{FF2B5EF4-FFF2-40B4-BE49-F238E27FC236}">
              <a16:creationId xmlns:a16="http://schemas.microsoft.com/office/drawing/2014/main" id="{00000000-0008-0000-0300-00002F060000}"/>
            </a:ext>
          </a:extLst>
        </xdr:cNvPr>
        <xdr:cNvPicPr>
          <a:picLocks noChangeAspect="1"/>
        </xdr:cNvPicPr>
      </xdr:nvPicPr>
      <xdr:blipFill>
        <a:blip xmlns:r="http://schemas.openxmlformats.org/officeDocument/2006/relationships" r:link="rId19"/>
        <a:stretch>
          <a:fillRect/>
        </a:stretch>
      </xdr:blipFill>
      <xdr:spPr>
        <a:xfrm>
          <a:off x="127000" y="3721100"/>
          <a:ext cx="133684" cy="127000"/>
        </a:xfrm>
        <a:prstGeom prst="rect">
          <a:avLst/>
        </a:prstGeom>
      </xdr:spPr>
    </xdr:pic>
    <xdr:clientData/>
  </xdr:twoCellAnchor>
  <xdr:twoCellAnchor editAs="oneCell">
    <xdr:from>
      <xdr:col>0</xdr:col>
      <xdr:colOff>127001</xdr:colOff>
      <xdr:row>19</xdr:row>
      <xdr:rowOff>0</xdr:rowOff>
    </xdr:from>
    <xdr:to>
      <xdr:col>0</xdr:col>
      <xdr:colOff>268358</xdr:colOff>
      <xdr:row>19</xdr:row>
      <xdr:rowOff>127000</xdr:rowOff>
    </xdr:to>
    <xdr:pic macro="Sched_Order_Select">
      <xdr:nvPicPr>
        <xdr:cNvPr id="1591" name="Icon4">
          <a:extLst>
            <a:ext uri="{FF2B5EF4-FFF2-40B4-BE49-F238E27FC236}">
              <a16:creationId xmlns:a16="http://schemas.microsoft.com/office/drawing/2014/main" id="{00000000-0008-0000-0300-000037060000}"/>
            </a:ext>
          </a:extLst>
        </xdr:cNvPr>
        <xdr:cNvPicPr>
          <a:picLocks noChangeAspect="1"/>
        </xdr:cNvPicPr>
      </xdr:nvPicPr>
      <xdr:blipFill>
        <a:blip xmlns:r="http://schemas.openxmlformats.org/officeDocument/2006/relationships" r:link="rId20"/>
        <a:stretch>
          <a:fillRect/>
        </a:stretch>
      </xdr:blipFill>
      <xdr:spPr>
        <a:xfrm>
          <a:off x="127001" y="3905250"/>
          <a:ext cx="141357" cy="127000"/>
        </a:xfrm>
        <a:prstGeom prst="rect">
          <a:avLst/>
        </a:prstGeom>
      </xdr:spPr>
    </xdr:pic>
    <xdr:clientData/>
  </xdr:twoCellAnchor>
  <xdr:twoCellAnchor>
    <xdr:from>
      <xdr:col>6</xdr:col>
      <xdr:colOff>0</xdr:colOff>
      <xdr:row>4</xdr:row>
      <xdr:rowOff>12700</xdr:rowOff>
    </xdr:from>
    <xdr:to>
      <xdr:col>7</xdr:col>
      <xdr:colOff>0</xdr:colOff>
      <xdr:row>5</xdr:row>
      <xdr:rowOff>20515</xdr:rowOff>
    </xdr:to>
    <xdr:grpSp>
      <xdr:nvGrpSpPr>
        <xdr:cNvPr id="1595" name="ScOrderGrp1">
          <a:extLst>
            <a:ext uri="{FF2B5EF4-FFF2-40B4-BE49-F238E27FC236}">
              <a16:creationId xmlns:a16="http://schemas.microsoft.com/office/drawing/2014/main" id="{00000000-0008-0000-0300-00003B060000}"/>
            </a:ext>
          </a:extLst>
        </xdr:cNvPr>
        <xdr:cNvGrpSpPr/>
      </xdr:nvGrpSpPr>
      <xdr:grpSpPr>
        <a:xfrm>
          <a:off x="5867400" y="1155700"/>
          <a:ext cx="1384300" cy="191965"/>
          <a:chOff x="5886450" y="1155700"/>
          <a:chExt cx="1384300" cy="191965"/>
        </a:xfrm>
      </xdr:grpSpPr>
      <xdr:sp macro="Sched_Order_Select" textlink="">
        <xdr:nvSpPr>
          <xdr:cNvPr id="1790" name="ScOrder1">
            <a:extLst>
              <a:ext uri="{FF2B5EF4-FFF2-40B4-BE49-F238E27FC236}">
                <a16:creationId xmlns:a16="http://schemas.microsoft.com/office/drawing/2014/main" id="{00000000-0008-0000-0300-0000FE060000}"/>
              </a:ext>
            </a:extLst>
          </xdr:cNvPr>
          <xdr:cNvSpPr/>
        </xdr:nvSpPr>
        <xdr:spPr>
          <a:xfrm>
            <a:off x="5886450" y="1155700"/>
            <a:ext cx="1384300" cy="190500"/>
          </a:xfrm>
          <a:prstGeom prst="roundRect">
            <a:avLst>
              <a:gd name="adj" fmla="val 50000"/>
            </a:avLst>
          </a:prstGeom>
          <a:solidFill>
            <a:srgbClr val="632523"/>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64592" tIns="0" rIns="0" bIns="0" rtlCol="0" anchor="ctr"/>
          <a:lstStyle/>
          <a:p>
            <a:pPr algn="l"/>
            <a:r>
              <a:rPr lang="en-US" sz="1100"/>
              <a:t>Betty White</a:t>
            </a:r>
          </a:p>
        </xdr:txBody>
      </xdr:sp>
      <xdr:pic macro="Sched_Order_Select">
        <xdr:nvPicPr>
          <xdr:cNvPr id="1791" name="OrdIcon1">
            <a:extLst>
              <a:ext uri="{FF2B5EF4-FFF2-40B4-BE49-F238E27FC236}">
                <a16:creationId xmlns:a16="http://schemas.microsoft.com/office/drawing/2014/main" id="{00000000-0008-0000-0300-0000FF060000}"/>
              </a:ext>
            </a:extLst>
          </xdr:cNvPr>
          <xdr:cNvPicPr>
            <a:picLocks noChangeAspect="1"/>
          </xdr:cNvPicPr>
        </xdr:nvPicPr>
        <xdr:blipFill>
          <a:blip xmlns:r="http://schemas.openxmlformats.org/officeDocument/2006/relationships" r:link="rId17"/>
          <a:stretch>
            <a:fillRect/>
          </a:stretch>
        </xdr:blipFill>
        <xdr:spPr>
          <a:xfrm>
            <a:off x="5937250" y="1181100"/>
            <a:ext cx="127000" cy="127000"/>
          </a:xfrm>
          <a:prstGeom prst="rect">
            <a:avLst/>
          </a:prstGeom>
        </xdr:spPr>
      </xdr:pic>
      <xdr:sp macro="Sched_Order_Select" textlink="">
        <xdr:nvSpPr>
          <xdr:cNvPr id="1792" name="TechPic1">
            <a:extLst>
              <a:ext uri="{FF2B5EF4-FFF2-40B4-BE49-F238E27FC236}">
                <a16:creationId xmlns:a16="http://schemas.microsoft.com/office/drawing/2014/main" id="{00000000-0008-0000-0300-000000070000}"/>
              </a:ext>
            </a:extLst>
          </xdr:cNvPr>
          <xdr:cNvSpPr/>
        </xdr:nvSpPr>
        <xdr:spPr>
          <a:xfrm>
            <a:off x="7081227" y="1155700"/>
            <a:ext cx="189523" cy="191965"/>
          </a:xfrm>
          <a:prstGeom prst="ellipse">
            <a:avLst/>
          </a:prstGeom>
          <a:blipFill>
            <a:blip xmlns:r="http://schemas.openxmlformats.org/officeDocument/2006/relationships" r:embed="rId21"/>
            <a:stretch>
              <a:fillRect/>
            </a:stretch>
          </a:blip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0</xdr:colOff>
      <xdr:row>5</xdr:row>
      <xdr:rowOff>12700</xdr:rowOff>
    </xdr:from>
    <xdr:to>
      <xdr:col>7</xdr:col>
      <xdr:colOff>0</xdr:colOff>
      <xdr:row>6</xdr:row>
      <xdr:rowOff>20515</xdr:rowOff>
    </xdr:to>
    <xdr:grpSp>
      <xdr:nvGrpSpPr>
        <xdr:cNvPr id="1599" name="ScOrderGrp26">
          <a:extLst>
            <a:ext uri="{FF2B5EF4-FFF2-40B4-BE49-F238E27FC236}">
              <a16:creationId xmlns:a16="http://schemas.microsoft.com/office/drawing/2014/main" id="{00000000-0008-0000-0300-00003F060000}"/>
            </a:ext>
          </a:extLst>
        </xdr:cNvPr>
        <xdr:cNvGrpSpPr/>
      </xdr:nvGrpSpPr>
      <xdr:grpSpPr>
        <a:xfrm>
          <a:off x="5867400" y="1339850"/>
          <a:ext cx="1384300" cy="191965"/>
          <a:chOff x="5886450" y="1339850"/>
          <a:chExt cx="1384300" cy="191965"/>
        </a:xfrm>
      </xdr:grpSpPr>
      <xdr:sp macro="Sched_Order_Select" textlink="">
        <xdr:nvSpPr>
          <xdr:cNvPr id="1794" name="ScOrder26">
            <a:extLst>
              <a:ext uri="{FF2B5EF4-FFF2-40B4-BE49-F238E27FC236}">
                <a16:creationId xmlns:a16="http://schemas.microsoft.com/office/drawing/2014/main" id="{00000000-0008-0000-0300-000002070000}"/>
              </a:ext>
            </a:extLst>
          </xdr:cNvPr>
          <xdr:cNvSpPr/>
        </xdr:nvSpPr>
        <xdr:spPr>
          <a:xfrm>
            <a:off x="5886450" y="1339850"/>
            <a:ext cx="1384300" cy="190500"/>
          </a:xfrm>
          <a:prstGeom prst="roundRect">
            <a:avLst>
              <a:gd name="adj" fmla="val 50000"/>
            </a:avLst>
          </a:prstGeom>
          <a:solidFill>
            <a:srgbClr val="632523"/>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64592" tIns="0" rIns="0" bIns="0" rtlCol="0" anchor="ctr"/>
          <a:lstStyle/>
          <a:p>
            <a:pPr algn="l"/>
            <a:r>
              <a:rPr lang="en-US" sz="1100"/>
              <a:t>Fred Fredders</a:t>
            </a:r>
          </a:p>
        </xdr:txBody>
      </xdr:sp>
      <xdr:pic macro="Sched_Order_Select">
        <xdr:nvPicPr>
          <xdr:cNvPr id="1795" name="OrdIcon26">
            <a:extLst>
              <a:ext uri="{FF2B5EF4-FFF2-40B4-BE49-F238E27FC236}">
                <a16:creationId xmlns:a16="http://schemas.microsoft.com/office/drawing/2014/main" id="{00000000-0008-0000-0300-000003070000}"/>
              </a:ext>
            </a:extLst>
          </xdr:cNvPr>
          <xdr:cNvPicPr>
            <a:picLocks noChangeAspect="1"/>
          </xdr:cNvPicPr>
        </xdr:nvPicPr>
        <xdr:blipFill>
          <a:blip xmlns:r="http://schemas.openxmlformats.org/officeDocument/2006/relationships" r:link="rId18"/>
          <a:stretch>
            <a:fillRect/>
          </a:stretch>
        </xdr:blipFill>
        <xdr:spPr>
          <a:xfrm>
            <a:off x="5937250" y="1365250"/>
            <a:ext cx="124023" cy="127000"/>
          </a:xfrm>
          <a:prstGeom prst="rect">
            <a:avLst/>
          </a:prstGeom>
        </xdr:spPr>
      </xdr:pic>
      <xdr:sp macro="Sched_Order_Select" textlink="">
        <xdr:nvSpPr>
          <xdr:cNvPr id="1796" name="TechPic26">
            <a:extLst>
              <a:ext uri="{FF2B5EF4-FFF2-40B4-BE49-F238E27FC236}">
                <a16:creationId xmlns:a16="http://schemas.microsoft.com/office/drawing/2014/main" id="{00000000-0008-0000-0300-000004070000}"/>
              </a:ext>
            </a:extLst>
          </xdr:cNvPr>
          <xdr:cNvSpPr/>
        </xdr:nvSpPr>
        <xdr:spPr>
          <a:xfrm>
            <a:off x="7081227" y="1339850"/>
            <a:ext cx="189523" cy="191965"/>
          </a:xfrm>
          <a:prstGeom prst="ellipse">
            <a:avLst/>
          </a:prstGeom>
          <a:blipFill>
            <a:blip xmlns:r="http://schemas.openxmlformats.org/officeDocument/2006/relationships" r:embed="rId22"/>
            <a:stretch>
              <a:fillRect/>
            </a:stretch>
          </a:blip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0</xdr:colOff>
      <xdr:row>4</xdr:row>
      <xdr:rowOff>12700</xdr:rowOff>
    </xdr:from>
    <xdr:to>
      <xdr:col>8</xdr:col>
      <xdr:colOff>0</xdr:colOff>
      <xdr:row>5</xdr:row>
      <xdr:rowOff>20515</xdr:rowOff>
    </xdr:to>
    <xdr:grpSp>
      <xdr:nvGrpSpPr>
        <xdr:cNvPr id="1603" name="ScOrderGrp2">
          <a:extLst>
            <a:ext uri="{FF2B5EF4-FFF2-40B4-BE49-F238E27FC236}">
              <a16:creationId xmlns:a16="http://schemas.microsoft.com/office/drawing/2014/main" id="{00000000-0008-0000-0300-000043060000}"/>
            </a:ext>
          </a:extLst>
        </xdr:cNvPr>
        <xdr:cNvGrpSpPr/>
      </xdr:nvGrpSpPr>
      <xdr:grpSpPr>
        <a:xfrm>
          <a:off x="7251700" y="1155700"/>
          <a:ext cx="1384300" cy="191965"/>
          <a:chOff x="7270750" y="1155700"/>
          <a:chExt cx="1384300" cy="191965"/>
        </a:xfrm>
      </xdr:grpSpPr>
      <xdr:sp macro="Sched_Order_Select" textlink="">
        <xdr:nvSpPr>
          <xdr:cNvPr id="1798" name="ScOrder2">
            <a:extLst>
              <a:ext uri="{FF2B5EF4-FFF2-40B4-BE49-F238E27FC236}">
                <a16:creationId xmlns:a16="http://schemas.microsoft.com/office/drawing/2014/main" id="{00000000-0008-0000-0300-000006070000}"/>
              </a:ext>
            </a:extLst>
          </xdr:cNvPr>
          <xdr:cNvSpPr/>
        </xdr:nvSpPr>
        <xdr:spPr>
          <a:xfrm>
            <a:off x="7270750" y="1155700"/>
            <a:ext cx="1384300" cy="190500"/>
          </a:xfrm>
          <a:prstGeom prst="roundRect">
            <a:avLst>
              <a:gd name="adj" fmla="val 50000"/>
            </a:avLst>
          </a:prstGeom>
          <a:solidFill>
            <a:srgbClr val="E26B0A"/>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64592" tIns="0" rIns="0" bIns="0" rtlCol="0" anchor="ctr"/>
          <a:lstStyle/>
          <a:p>
            <a:pPr algn="l"/>
            <a:r>
              <a:rPr lang="en-US" sz="1100"/>
              <a:t>Dolores Richman</a:t>
            </a:r>
          </a:p>
        </xdr:txBody>
      </xdr:sp>
      <xdr:pic macro="Sched_Order_Select">
        <xdr:nvPicPr>
          <xdr:cNvPr id="1799" name="OrdIcon2">
            <a:extLst>
              <a:ext uri="{FF2B5EF4-FFF2-40B4-BE49-F238E27FC236}">
                <a16:creationId xmlns:a16="http://schemas.microsoft.com/office/drawing/2014/main" id="{00000000-0008-0000-0300-000007070000}"/>
              </a:ext>
            </a:extLst>
          </xdr:cNvPr>
          <xdr:cNvPicPr>
            <a:picLocks noChangeAspect="1"/>
          </xdr:cNvPicPr>
        </xdr:nvPicPr>
        <xdr:blipFill>
          <a:blip xmlns:r="http://schemas.openxmlformats.org/officeDocument/2006/relationships" r:link="rId18"/>
          <a:stretch>
            <a:fillRect/>
          </a:stretch>
        </xdr:blipFill>
        <xdr:spPr>
          <a:xfrm>
            <a:off x="7321550" y="1181100"/>
            <a:ext cx="124023" cy="127000"/>
          </a:xfrm>
          <a:prstGeom prst="rect">
            <a:avLst/>
          </a:prstGeom>
        </xdr:spPr>
      </xdr:pic>
      <xdr:sp macro="Sched_Order_Select" textlink="">
        <xdr:nvSpPr>
          <xdr:cNvPr id="1800" name="TechPic2">
            <a:extLst>
              <a:ext uri="{FF2B5EF4-FFF2-40B4-BE49-F238E27FC236}">
                <a16:creationId xmlns:a16="http://schemas.microsoft.com/office/drawing/2014/main" id="{00000000-0008-0000-0300-000008070000}"/>
              </a:ext>
            </a:extLst>
          </xdr:cNvPr>
          <xdr:cNvSpPr/>
        </xdr:nvSpPr>
        <xdr:spPr>
          <a:xfrm>
            <a:off x="8465527" y="1155700"/>
            <a:ext cx="189523" cy="191965"/>
          </a:xfrm>
          <a:prstGeom prst="ellipse">
            <a:avLst/>
          </a:prstGeom>
          <a:blipFill>
            <a:blip xmlns:r="http://schemas.openxmlformats.org/officeDocument/2006/relationships" r:embed="rId22"/>
            <a:stretch>
              <a:fillRect/>
            </a:stretch>
          </a:blip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0</xdr:colOff>
      <xdr:row>5</xdr:row>
      <xdr:rowOff>12700</xdr:rowOff>
    </xdr:from>
    <xdr:to>
      <xdr:col>8</xdr:col>
      <xdr:colOff>0</xdr:colOff>
      <xdr:row>6</xdr:row>
      <xdr:rowOff>20515</xdr:rowOff>
    </xdr:to>
    <xdr:grpSp>
      <xdr:nvGrpSpPr>
        <xdr:cNvPr id="1607" name="ScOrderGrp27">
          <a:extLst>
            <a:ext uri="{FF2B5EF4-FFF2-40B4-BE49-F238E27FC236}">
              <a16:creationId xmlns:a16="http://schemas.microsoft.com/office/drawing/2014/main" id="{00000000-0008-0000-0300-000047060000}"/>
            </a:ext>
          </a:extLst>
        </xdr:cNvPr>
        <xdr:cNvGrpSpPr/>
      </xdr:nvGrpSpPr>
      <xdr:grpSpPr>
        <a:xfrm>
          <a:off x="7251700" y="1339850"/>
          <a:ext cx="1384300" cy="191965"/>
          <a:chOff x="7270750" y="1339850"/>
          <a:chExt cx="1384300" cy="191965"/>
        </a:xfrm>
      </xdr:grpSpPr>
      <xdr:sp macro="Sched_Order_Select" textlink="">
        <xdr:nvSpPr>
          <xdr:cNvPr id="1802" name="ScOrder27">
            <a:extLst>
              <a:ext uri="{FF2B5EF4-FFF2-40B4-BE49-F238E27FC236}">
                <a16:creationId xmlns:a16="http://schemas.microsoft.com/office/drawing/2014/main" id="{00000000-0008-0000-0300-00000A070000}"/>
              </a:ext>
            </a:extLst>
          </xdr:cNvPr>
          <xdr:cNvSpPr/>
        </xdr:nvSpPr>
        <xdr:spPr>
          <a:xfrm>
            <a:off x="7270750" y="1339850"/>
            <a:ext cx="1384300" cy="190500"/>
          </a:xfrm>
          <a:prstGeom prst="roundRect">
            <a:avLst>
              <a:gd name="adj" fmla="val 50000"/>
            </a:avLst>
          </a:prstGeom>
          <a:solidFill>
            <a:srgbClr val="E26B0A"/>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64592" tIns="0" rIns="0" bIns="0" rtlCol="0" anchor="ctr"/>
          <a:lstStyle/>
          <a:p>
            <a:pPr algn="l"/>
            <a:r>
              <a:rPr lang="en-US" sz="1100"/>
              <a:t>Betty White</a:t>
            </a:r>
          </a:p>
        </xdr:txBody>
      </xdr:sp>
      <xdr:pic macro="Sched_Order_Select">
        <xdr:nvPicPr>
          <xdr:cNvPr id="1803" name="OrdIcon27">
            <a:extLst>
              <a:ext uri="{FF2B5EF4-FFF2-40B4-BE49-F238E27FC236}">
                <a16:creationId xmlns:a16="http://schemas.microsoft.com/office/drawing/2014/main" id="{00000000-0008-0000-0300-00000B070000}"/>
              </a:ext>
            </a:extLst>
          </xdr:cNvPr>
          <xdr:cNvPicPr>
            <a:picLocks noChangeAspect="1"/>
          </xdr:cNvPicPr>
        </xdr:nvPicPr>
        <xdr:blipFill>
          <a:blip xmlns:r="http://schemas.openxmlformats.org/officeDocument/2006/relationships" r:link="rId19"/>
          <a:stretch>
            <a:fillRect/>
          </a:stretch>
        </xdr:blipFill>
        <xdr:spPr>
          <a:xfrm>
            <a:off x="7321550" y="1365250"/>
            <a:ext cx="133684" cy="127000"/>
          </a:xfrm>
          <a:prstGeom prst="rect">
            <a:avLst/>
          </a:prstGeom>
        </xdr:spPr>
      </xdr:pic>
      <xdr:sp macro="Sched_Order_Select" textlink="">
        <xdr:nvSpPr>
          <xdr:cNvPr id="1804" name="TechPic27">
            <a:extLst>
              <a:ext uri="{FF2B5EF4-FFF2-40B4-BE49-F238E27FC236}">
                <a16:creationId xmlns:a16="http://schemas.microsoft.com/office/drawing/2014/main" id="{00000000-0008-0000-0300-00000C070000}"/>
              </a:ext>
            </a:extLst>
          </xdr:cNvPr>
          <xdr:cNvSpPr/>
        </xdr:nvSpPr>
        <xdr:spPr>
          <a:xfrm>
            <a:off x="8465527" y="1339850"/>
            <a:ext cx="189523" cy="191965"/>
          </a:xfrm>
          <a:prstGeom prst="ellipse">
            <a:avLst/>
          </a:prstGeom>
          <a:blipFill>
            <a:blip xmlns:r="http://schemas.openxmlformats.org/officeDocument/2006/relationships" r:embed="rId23"/>
            <a:stretch>
              <a:fillRect/>
            </a:stretch>
          </a:blip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0</xdr:colOff>
      <xdr:row>4</xdr:row>
      <xdr:rowOff>12700</xdr:rowOff>
    </xdr:from>
    <xdr:to>
      <xdr:col>9</xdr:col>
      <xdr:colOff>0</xdr:colOff>
      <xdr:row>5</xdr:row>
      <xdr:rowOff>20515</xdr:rowOff>
    </xdr:to>
    <xdr:grpSp>
      <xdr:nvGrpSpPr>
        <xdr:cNvPr id="1611" name="ScOrderGrp28">
          <a:extLst>
            <a:ext uri="{FF2B5EF4-FFF2-40B4-BE49-F238E27FC236}">
              <a16:creationId xmlns:a16="http://schemas.microsoft.com/office/drawing/2014/main" id="{00000000-0008-0000-0300-00004B060000}"/>
            </a:ext>
          </a:extLst>
        </xdr:cNvPr>
        <xdr:cNvGrpSpPr/>
      </xdr:nvGrpSpPr>
      <xdr:grpSpPr>
        <a:xfrm>
          <a:off x="8636000" y="1155700"/>
          <a:ext cx="1384300" cy="191965"/>
          <a:chOff x="8655050" y="1155700"/>
          <a:chExt cx="1384300" cy="191965"/>
        </a:xfrm>
      </xdr:grpSpPr>
      <xdr:sp macro="Sched_Order_Select" textlink="">
        <xdr:nvSpPr>
          <xdr:cNvPr id="1806" name="ScOrder28">
            <a:extLst>
              <a:ext uri="{FF2B5EF4-FFF2-40B4-BE49-F238E27FC236}">
                <a16:creationId xmlns:a16="http://schemas.microsoft.com/office/drawing/2014/main" id="{00000000-0008-0000-0300-00000E070000}"/>
              </a:ext>
            </a:extLst>
          </xdr:cNvPr>
          <xdr:cNvSpPr/>
        </xdr:nvSpPr>
        <xdr:spPr>
          <a:xfrm>
            <a:off x="8655050" y="1155700"/>
            <a:ext cx="1384300" cy="190500"/>
          </a:xfrm>
          <a:prstGeom prst="roundRect">
            <a:avLst>
              <a:gd name="adj" fmla="val 50000"/>
            </a:avLst>
          </a:prstGeom>
          <a:solidFill>
            <a:srgbClr val="76933C"/>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64592" tIns="0" rIns="0" bIns="0" rtlCol="0" anchor="ctr"/>
          <a:lstStyle/>
          <a:p>
            <a:pPr algn="l"/>
            <a:r>
              <a:rPr lang="en-US" sz="1100"/>
              <a:t>Dolores Richman</a:t>
            </a:r>
          </a:p>
        </xdr:txBody>
      </xdr:sp>
      <xdr:pic macro="Sched_Order_Select">
        <xdr:nvPicPr>
          <xdr:cNvPr id="1807" name="OrdIcon28">
            <a:extLst>
              <a:ext uri="{FF2B5EF4-FFF2-40B4-BE49-F238E27FC236}">
                <a16:creationId xmlns:a16="http://schemas.microsoft.com/office/drawing/2014/main" id="{00000000-0008-0000-0300-00000F070000}"/>
              </a:ext>
            </a:extLst>
          </xdr:cNvPr>
          <xdr:cNvPicPr>
            <a:picLocks noChangeAspect="1"/>
          </xdr:cNvPicPr>
        </xdr:nvPicPr>
        <xdr:blipFill>
          <a:blip xmlns:r="http://schemas.openxmlformats.org/officeDocument/2006/relationships" r:link="rId20"/>
          <a:stretch>
            <a:fillRect/>
          </a:stretch>
        </xdr:blipFill>
        <xdr:spPr>
          <a:xfrm>
            <a:off x="8705850" y="1181100"/>
            <a:ext cx="141357" cy="127000"/>
          </a:xfrm>
          <a:prstGeom prst="rect">
            <a:avLst/>
          </a:prstGeom>
        </xdr:spPr>
      </xdr:pic>
      <xdr:sp macro="Sched_Order_Select" textlink="">
        <xdr:nvSpPr>
          <xdr:cNvPr id="1808" name="TechPic28">
            <a:extLst>
              <a:ext uri="{FF2B5EF4-FFF2-40B4-BE49-F238E27FC236}">
                <a16:creationId xmlns:a16="http://schemas.microsoft.com/office/drawing/2014/main" id="{00000000-0008-0000-0300-000010070000}"/>
              </a:ext>
            </a:extLst>
          </xdr:cNvPr>
          <xdr:cNvSpPr/>
        </xdr:nvSpPr>
        <xdr:spPr>
          <a:xfrm>
            <a:off x="9849827" y="1155700"/>
            <a:ext cx="189523" cy="191965"/>
          </a:xfrm>
          <a:prstGeom prst="ellipse">
            <a:avLst/>
          </a:prstGeom>
          <a:blipFill>
            <a:blip xmlns:r="http://schemas.openxmlformats.org/officeDocument/2006/relationships" r:embed="rId24"/>
            <a:stretch>
              <a:fillRect/>
            </a:stretch>
          </a:blip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0</xdr:colOff>
      <xdr:row>4</xdr:row>
      <xdr:rowOff>12700</xdr:rowOff>
    </xdr:from>
    <xdr:to>
      <xdr:col>10</xdr:col>
      <xdr:colOff>0</xdr:colOff>
      <xdr:row>6</xdr:row>
      <xdr:rowOff>19050</xdr:rowOff>
    </xdr:to>
    <xdr:grpSp>
      <xdr:nvGrpSpPr>
        <xdr:cNvPr id="1615" name="ScOrderGrp498">
          <a:extLst>
            <a:ext uri="{FF2B5EF4-FFF2-40B4-BE49-F238E27FC236}">
              <a16:creationId xmlns:a16="http://schemas.microsoft.com/office/drawing/2014/main" id="{00000000-0008-0000-0300-00004F060000}"/>
            </a:ext>
          </a:extLst>
        </xdr:cNvPr>
        <xdr:cNvGrpSpPr/>
      </xdr:nvGrpSpPr>
      <xdr:grpSpPr>
        <a:xfrm>
          <a:off x="10020300" y="1155700"/>
          <a:ext cx="1384300" cy="374650"/>
          <a:chOff x="10039350" y="1155700"/>
          <a:chExt cx="1384300" cy="374650"/>
        </a:xfrm>
      </xdr:grpSpPr>
      <xdr:sp macro="Sched_Order_Select" textlink="">
        <xdr:nvSpPr>
          <xdr:cNvPr id="1810" name="ScOrder498">
            <a:extLst>
              <a:ext uri="{FF2B5EF4-FFF2-40B4-BE49-F238E27FC236}">
                <a16:creationId xmlns:a16="http://schemas.microsoft.com/office/drawing/2014/main" id="{00000000-0008-0000-0300-000012070000}"/>
              </a:ext>
            </a:extLst>
          </xdr:cNvPr>
          <xdr:cNvSpPr/>
        </xdr:nvSpPr>
        <xdr:spPr>
          <a:xfrm>
            <a:off x="10039350" y="1339850"/>
            <a:ext cx="1384300" cy="190500"/>
          </a:xfrm>
          <a:prstGeom prst="roundRect">
            <a:avLst>
              <a:gd name="adj" fmla="val 50000"/>
            </a:avLst>
          </a:prstGeom>
          <a:solidFill>
            <a:srgbClr val="76933C"/>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64592" tIns="0" rIns="0" bIns="0" rtlCol="0" anchor="ctr"/>
          <a:lstStyle/>
          <a:p>
            <a:pPr algn="l"/>
            <a:r>
              <a:rPr lang="en-US" sz="1100"/>
              <a:t>Lisia Perkins</a:t>
            </a:r>
          </a:p>
        </xdr:txBody>
      </xdr:sp>
      <xdr:sp macro="Sched_Order_Select" textlink="">
        <xdr:nvSpPr>
          <xdr:cNvPr id="1811" name="TechPic498">
            <a:extLst>
              <a:ext uri="{FF2B5EF4-FFF2-40B4-BE49-F238E27FC236}">
                <a16:creationId xmlns:a16="http://schemas.microsoft.com/office/drawing/2014/main" id="{00000000-0008-0000-0300-000013070000}"/>
              </a:ext>
            </a:extLst>
          </xdr:cNvPr>
          <xdr:cNvSpPr/>
        </xdr:nvSpPr>
        <xdr:spPr>
          <a:xfrm>
            <a:off x="11234127" y="1155700"/>
            <a:ext cx="189523" cy="191965"/>
          </a:xfrm>
          <a:prstGeom prst="ellipse">
            <a:avLst/>
          </a:prstGeom>
          <a:blipFill>
            <a:blip xmlns:r="http://schemas.openxmlformats.org/officeDocument/2006/relationships" r:embed="rId24"/>
            <a:stretch>
              <a:fillRect/>
            </a:stretch>
          </a:blip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232509</xdr:colOff>
      <xdr:row>13</xdr:row>
      <xdr:rowOff>105997</xdr:rowOff>
    </xdr:from>
    <xdr:to>
      <xdr:col>1</xdr:col>
      <xdr:colOff>334109</xdr:colOff>
      <xdr:row>14</xdr:row>
      <xdr:rowOff>118697</xdr:rowOff>
    </xdr:to>
    <xdr:sp macro="" textlink="">
      <xdr:nvSpPr>
        <xdr:cNvPr id="1813" name="ScOrder498">
          <a:extLst>
            <a:ext uri="{FF2B5EF4-FFF2-40B4-BE49-F238E27FC236}">
              <a16:creationId xmlns:a16="http://schemas.microsoft.com/office/drawing/2014/main" id="{00000000-0008-0000-0300-000015070000}"/>
            </a:ext>
          </a:extLst>
        </xdr:cNvPr>
        <xdr:cNvSpPr/>
      </xdr:nvSpPr>
      <xdr:spPr>
        <a:xfrm>
          <a:off x="232509" y="2906347"/>
          <a:ext cx="1123950" cy="196850"/>
        </a:xfrm>
        <a:prstGeom prst="roundRect">
          <a:avLst>
            <a:gd name="adj" fmla="val 50000"/>
          </a:avLst>
        </a:prstGeom>
        <a:solidFill>
          <a:schemeClr val="accent1">
            <a:lumMod val="75000"/>
          </a:schemeClr>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64592" tIns="0" rIns="0" bIns="0" rtlCol="0" anchor="ctr"/>
        <a:lstStyle/>
        <a:p>
          <a:pPr algn="l"/>
          <a:r>
            <a:rPr lang="en-US" sz="1100"/>
            <a:t>Fredders</a:t>
          </a:r>
        </a:p>
      </xdr:txBody>
    </xdr:sp>
    <xdr:clientData/>
  </xdr:twoCellAnchor>
  <xdr:twoCellAnchor editAs="oneCell">
    <xdr:from>
      <xdr:col>11</xdr:col>
      <xdr:colOff>114300</xdr:colOff>
      <xdr:row>17</xdr:row>
      <xdr:rowOff>114300</xdr:rowOff>
    </xdr:from>
    <xdr:to>
      <xdr:col>15</xdr:col>
      <xdr:colOff>110419</xdr:colOff>
      <xdr:row>35</xdr:row>
      <xdr:rowOff>9526</xdr:rowOff>
    </xdr:to>
    <xdr:pic>
      <xdr:nvPicPr>
        <xdr:cNvPr id="2" name="Picture 1">
          <a:hlinkClick xmlns:r="http://schemas.openxmlformats.org/officeDocument/2006/relationships" r:id="rId25"/>
          <a:extLst>
            <a:ext uri="{FF2B5EF4-FFF2-40B4-BE49-F238E27FC236}">
              <a16:creationId xmlns:a16="http://schemas.microsoft.com/office/drawing/2014/main" id="{060802ED-500F-4F5F-9136-EC494FB1AAD4}"/>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2630150" y="3743325"/>
          <a:ext cx="3834694" cy="3324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123825</xdr:colOff>
      <xdr:row>19</xdr:row>
      <xdr:rowOff>85725</xdr:rowOff>
    </xdr:from>
    <xdr:to>
      <xdr:col>20</xdr:col>
      <xdr:colOff>187324</xdr:colOff>
      <xdr:row>33</xdr:row>
      <xdr:rowOff>100541</xdr:rowOff>
    </xdr:to>
    <xdr:pic>
      <xdr:nvPicPr>
        <xdr:cNvPr id="3" name="Picture 2">
          <a:hlinkClick xmlns:r="http://schemas.openxmlformats.org/officeDocument/2006/relationships" r:id="rId27"/>
          <a:extLst>
            <a:ext uri="{FF2B5EF4-FFF2-40B4-BE49-F238E27FC236}">
              <a16:creationId xmlns:a16="http://schemas.microsoft.com/office/drawing/2014/main" id="{FD436528-3C56-4539-B600-93B448333013}"/>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16478250" y="4095750"/>
          <a:ext cx="3111499" cy="2681816"/>
        </a:xfrm>
        <a:prstGeom prst="rect">
          <a:avLst/>
        </a:prstGeom>
      </xdr:spPr>
    </xdr:pic>
    <xdr:clientData/>
  </xdr:twoCellAnchor>
  <xdr:twoCellAnchor editAs="oneCell">
    <xdr:from>
      <xdr:col>20</xdr:col>
      <xdr:colOff>209550</xdr:colOff>
      <xdr:row>19</xdr:row>
      <xdr:rowOff>85725</xdr:rowOff>
    </xdr:from>
    <xdr:to>
      <xdr:col>25</xdr:col>
      <xdr:colOff>283634</xdr:colOff>
      <xdr:row>33</xdr:row>
      <xdr:rowOff>92080</xdr:rowOff>
    </xdr:to>
    <xdr:pic>
      <xdr:nvPicPr>
        <xdr:cNvPr id="4" name="Picture 3">
          <a:hlinkClick xmlns:r="http://schemas.openxmlformats.org/officeDocument/2006/relationships" r:id="rId29"/>
          <a:extLst>
            <a:ext uri="{FF2B5EF4-FFF2-40B4-BE49-F238E27FC236}">
              <a16:creationId xmlns:a16="http://schemas.microsoft.com/office/drawing/2014/main" id="{7B1A77A4-821D-4503-8377-1BA7DE9C32E9}"/>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9611975" y="4095750"/>
          <a:ext cx="3122084" cy="2673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1289050</xdr:colOff>
      <xdr:row>0</xdr:row>
      <xdr:rowOff>425450</xdr:rowOff>
    </xdr:from>
    <xdr:to>
      <xdr:col>10</xdr:col>
      <xdr:colOff>25400</xdr:colOff>
      <xdr:row>1</xdr:row>
      <xdr:rowOff>216477</xdr:rowOff>
    </xdr:to>
    <xdr:grpSp>
      <xdr:nvGrpSpPr>
        <xdr:cNvPr id="108" name="Group 107">
          <a:extLst>
            <a:ext uri="{FF2B5EF4-FFF2-40B4-BE49-F238E27FC236}">
              <a16:creationId xmlns:a16="http://schemas.microsoft.com/office/drawing/2014/main" id="{00000000-0008-0000-0400-00006C000000}"/>
            </a:ext>
          </a:extLst>
        </xdr:cNvPr>
        <xdr:cNvGrpSpPr/>
      </xdr:nvGrpSpPr>
      <xdr:grpSpPr>
        <a:xfrm>
          <a:off x="10052050" y="425450"/>
          <a:ext cx="1321707" cy="262741"/>
          <a:chOff x="12254056" y="504248"/>
          <a:chExt cx="1320800" cy="260927"/>
        </a:xfrm>
      </xdr:grpSpPr>
      <xdr:sp macro="[0]!RefreshEquipmentPictures" textlink="">
        <xdr:nvSpPr>
          <xdr:cNvPr id="109" name="Right Arrow 108">
            <a:extLst>
              <a:ext uri="{FF2B5EF4-FFF2-40B4-BE49-F238E27FC236}">
                <a16:creationId xmlns:a16="http://schemas.microsoft.com/office/drawing/2014/main" id="{00000000-0008-0000-0400-00006D000000}"/>
              </a:ext>
            </a:extLst>
          </xdr:cNvPr>
          <xdr:cNvSpPr/>
        </xdr:nvSpPr>
        <xdr:spPr>
          <a:xfrm flipH="1">
            <a:off x="12254056" y="504248"/>
            <a:ext cx="1320800" cy="260927"/>
          </a:xfrm>
          <a:prstGeom prst="rightArrow">
            <a:avLst>
              <a:gd name="adj1" fmla="val 89024"/>
              <a:gd name="adj2" fmla="val 0"/>
            </a:avLst>
          </a:prstGeom>
          <a:solidFill>
            <a:srgbClr val="368ECD"/>
          </a:solidFill>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a:t>     Refresh</a:t>
            </a:r>
            <a:r>
              <a:rPr lang="en-US" sz="1100" baseline="0"/>
              <a:t> Pictures</a:t>
            </a:r>
            <a:endParaRPr lang="en-US" sz="1100"/>
          </a:p>
        </xdr:txBody>
      </xdr:sp>
      <xdr:pic macro="[0]!RefreshEquipmentPictures">
        <xdr:nvPicPr>
          <xdr:cNvPr id="110" name="Picture 109">
            <a:extLst>
              <a:ext uri="{FF2B5EF4-FFF2-40B4-BE49-F238E27FC236}">
                <a16:creationId xmlns:a16="http://schemas.microsoft.com/office/drawing/2014/main" id="{00000000-0008-0000-0400-00006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93600" y="552415"/>
            <a:ext cx="206546" cy="164592"/>
          </a:xfrm>
          <a:prstGeom prst="rect">
            <a:avLst/>
          </a:prstGeom>
        </xdr:spPr>
      </xdr:pic>
    </xdr:grpSp>
    <xdr:clientData/>
  </xdr:twoCellAnchor>
  <xdr:twoCellAnchor>
    <xdr:from>
      <xdr:col>0</xdr:col>
      <xdr:colOff>0</xdr:colOff>
      <xdr:row>0</xdr:row>
      <xdr:rowOff>0</xdr:rowOff>
    </xdr:from>
    <xdr:to>
      <xdr:col>12</xdr:col>
      <xdr:colOff>349250</xdr:colOff>
      <xdr:row>15</xdr:row>
      <xdr:rowOff>374650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0" y="0"/>
          <a:ext cx="12913179" cy="6162221"/>
          <a:chOff x="0" y="0"/>
          <a:chExt cx="12928600" cy="6140450"/>
        </a:xfrm>
      </xdr:grpSpPr>
      <xdr:pic macro="[0]!MenuSelect">
        <xdr:nvPicPr>
          <xdr:cNvPr id="13" name="Technicians">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54091" y="4007554"/>
            <a:ext cx="486879" cy="457405"/>
          </a:xfrm>
          <a:prstGeom prst="rect">
            <a:avLst/>
          </a:prstGeom>
        </xdr:spPr>
      </xdr:pic>
      <xdr:pic macro="[0]!MenuSelect">
        <xdr:nvPicPr>
          <xdr:cNvPr id="26" name="Equipment">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9688" y="3293250"/>
            <a:ext cx="455684" cy="457200"/>
          </a:xfrm>
          <a:prstGeom prst="rect">
            <a:avLst/>
          </a:prstGeom>
        </xdr:spPr>
      </xdr:pic>
      <xdr:sp macro="[0]!MenuSelect" textlink="">
        <xdr:nvSpPr>
          <xdr:cNvPr id="4" name="Schedule">
            <a:extLst>
              <a:ext uri="{FF2B5EF4-FFF2-40B4-BE49-F238E27FC236}">
                <a16:creationId xmlns:a16="http://schemas.microsoft.com/office/drawing/2014/main" id="{00000000-0008-0000-0400-000004000000}"/>
              </a:ext>
            </a:extLst>
          </xdr:cNvPr>
          <xdr:cNvSpPr/>
        </xdr:nvSpPr>
        <xdr:spPr>
          <a:xfrm>
            <a:off x="0" y="2482850"/>
            <a:ext cx="1216152"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SCHEDULE</a:t>
            </a:r>
          </a:p>
        </xdr:txBody>
      </xdr:sp>
      <xdr:pic macro="[0]!MenuSelect">
        <xdr:nvPicPr>
          <xdr:cNvPr id="16" name="Schedule">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92472" y="2546871"/>
            <a:ext cx="410116" cy="411685"/>
          </a:xfrm>
          <a:prstGeom prst="rect">
            <a:avLst/>
          </a:prstGeom>
        </xdr:spPr>
      </xdr:pic>
      <xdr:pic macro="[0]!MenuSelect">
        <xdr:nvPicPr>
          <xdr:cNvPr id="5" name="Schedule">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92472" y="2546200"/>
            <a:ext cx="410116" cy="411480"/>
          </a:xfrm>
          <a:prstGeom prst="rect">
            <a:avLst/>
          </a:prstGeom>
        </xdr:spPr>
      </xdr:pic>
      <xdr:pic macro="[0]!MenuSelect">
        <xdr:nvPicPr>
          <xdr:cNvPr id="6" name="Dashboard">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69688" y="1098550"/>
            <a:ext cx="455684" cy="457200"/>
          </a:xfrm>
          <a:prstGeom prst="rect">
            <a:avLst/>
          </a:prstGeom>
        </xdr:spPr>
      </xdr:pic>
      <xdr:pic macro="[0]!MenuSelect">
        <xdr:nvPicPr>
          <xdr:cNvPr id="7" name="Orders">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69688" y="1795350"/>
            <a:ext cx="455684" cy="457200"/>
          </a:xfrm>
          <a:prstGeom prst="rect">
            <a:avLst/>
          </a:prstGeom>
        </xdr:spPr>
      </xdr:pic>
      <xdr:sp macro="[0]!MenuSelect" textlink="">
        <xdr:nvSpPr>
          <xdr:cNvPr id="8" name="Dashboard">
            <a:extLst>
              <a:ext uri="{FF2B5EF4-FFF2-40B4-BE49-F238E27FC236}">
                <a16:creationId xmlns:a16="http://schemas.microsoft.com/office/drawing/2014/main" id="{00000000-0008-0000-0400-000008000000}"/>
              </a:ext>
            </a:extLst>
          </xdr:cNvPr>
          <xdr:cNvSpPr/>
        </xdr:nvSpPr>
        <xdr:spPr>
          <a:xfrm>
            <a:off x="1" y="1022350"/>
            <a:ext cx="1216152"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DASHBOARD</a:t>
            </a:r>
          </a:p>
        </xdr:txBody>
      </xdr:sp>
      <xdr:pic macro="[0]!MenuSelect">
        <xdr:nvPicPr>
          <xdr:cNvPr id="9" name="Dashboard">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69688" y="1096150"/>
            <a:ext cx="455684" cy="457200"/>
          </a:xfrm>
          <a:prstGeom prst="rect">
            <a:avLst/>
          </a:prstGeom>
        </xdr:spPr>
      </xdr:pic>
      <xdr:sp macro="[0]!MenuSelect" textlink="">
        <xdr:nvSpPr>
          <xdr:cNvPr id="10" name="Customers">
            <a:extLst>
              <a:ext uri="{FF2B5EF4-FFF2-40B4-BE49-F238E27FC236}">
                <a16:creationId xmlns:a16="http://schemas.microsoft.com/office/drawing/2014/main" id="{00000000-0008-0000-0400-00000A000000}"/>
              </a:ext>
            </a:extLst>
          </xdr:cNvPr>
          <xdr:cNvSpPr/>
        </xdr:nvSpPr>
        <xdr:spPr>
          <a:xfrm>
            <a:off x="1" y="4673600"/>
            <a:ext cx="1215158"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CUSTOMERS</a:t>
            </a:r>
          </a:p>
        </xdr:txBody>
      </xdr:sp>
      <xdr:pic macro="[0]!MenuSelect">
        <xdr:nvPicPr>
          <xdr:cNvPr id="11" name="Customers">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69281" y="4735109"/>
            <a:ext cx="456500" cy="457404"/>
          </a:xfrm>
          <a:prstGeom prst="rect">
            <a:avLst/>
          </a:prstGeom>
        </xdr:spPr>
      </xdr:pic>
      <xdr:sp macro="[0]!MenuSelect" textlink="">
        <xdr:nvSpPr>
          <xdr:cNvPr id="12" name="Technicians">
            <a:extLst>
              <a:ext uri="{FF2B5EF4-FFF2-40B4-BE49-F238E27FC236}">
                <a16:creationId xmlns:a16="http://schemas.microsoft.com/office/drawing/2014/main" id="{00000000-0008-0000-0400-00000C000000}"/>
              </a:ext>
            </a:extLst>
          </xdr:cNvPr>
          <xdr:cNvSpPr/>
        </xdr:nvSpPr>
        <xdr:spPr>
          <a:xfrm>
            <a:off x="1" y="3943350"/>
            <a:ext cx="1215158"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TECHNICIANS</a:t>
            </a:r>
          </a:p>
        </xdr:txBody>
      </xdr:sp>
      <xdr:pic macro="[0]!MenuSelect">
        <xdr:nvPicPr>
          <xdr:cNvPr id="25" name="Technicians">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54499" y="4004424"/>
            <a:ext cx="486063" cy="457200"/>
          </a:xfrm>
          <a:prstGeom prst="rect">
            <a:avLst/>
          </a:prstGeom>
        </xdr:spPr>
      </xdr:pic>
      <xdr:sp macro="[0]!MenuSelect" textlink="">
        <xdr:nvSpPr>
          <xdr:cNvPr id="14" name="Equipment">
            <a:extLst>
              <a:ext uri="{FF2B5EF4-FFF2-40B4-BE49-F238E27FC236}">
                <a16:creationId xmlns:a16="http://schemas.microsoft.com/office/drawing/2014/main" id="{00000000-0008-0000-0400-00000E000000}"/>
              </a:ext>
            </a:extLst>
          </xdr:cNvPr>
          <xdr:cNvSpPr/>
        </xdr:nvSpPr>
        <xdr:spPr>
          <a:xfrm>
            <a:off x="1" y="3213100"/>
            <a:ext cx="1426464" cy="730250"/>
          </a:xfrm>
          <a:prstGeom prst="rightArrow">
            <a:avLst>
              <a:gd name="adj1" fmla="val 100000"/>
              <a:gd name="adj2" fmla="val 31304"/>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tx2">
                    <a:lumMod val="50000"/>
                  </a:schemeClr>
                </a:solidFill>
              </a:rPr>
              <a:t>EQUIPMENT</a:t>
            </a:r>
          </a:p>
        </xdr:txBody>
      </xdr:sp>
      <xdr:pic macro="[0]!MenuSelect">
        <xdr:nvPicPr>
          <xdr:cNvPr id="15" name="Equipment">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69688" y="3295444"/>
            <a:ext cx="455684" cy="457200"/>
          </a:xfrm>
          <a:prstGeom prst="rect">
            <a:avLst/>
          </a:prstGeom>
        </xdr:spPr>
      </xdr:pic>
      <xdr:sp macro="[0]!MenuSelect" textlink="">
        <xdr:nvSpPr>
          <xdr:cNvPr id="17" name="Orders">
            <a:extLst>
              <a:ext uri="{FF2B5EF4-FFF2-40B4-BE49-F238E27FC236}">
                <a16:creationId xmlns:a16="http://schemas.microsoft.com/office/drawing/2014/main" id="{00000000-0008-0000-0400-000011000000}"/>
              </a:ext>
            </a:extLst>
          </xdr:cNvPr>
          <xdr:cNvSpPr/>
        </xdr:nvSpPr>
        <xdr:spPr>
          <a:xfrm>
            <a:off x="1" y="1752600"/>
            <a:ext cx="1213518"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baseline="0">
                <a:solidFill>
                  <a:schemeClr val="bg1"/>
                </a:solidFill>
              </a:rPr>
              <a:t>ORDERS</a:t>
            </a:r>
            <a:endParaRPr lang="en-US" sz="1200" b="1">
              <a:solidFill>
                <a:schemeClr val="bg1"/>
              </a:solidFill>
            </a:endParaRPr>
          </a:p>
        </xdr:txBody>
      </xdr:sp>
      <xdr:pic macro="[0]!MenuSelect">
        <xdr:nvPicPr>
          <xdr:cNvPr id="18" name="Orders">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69688" y="1799300"/>
            <a:ext cx="455684" cy="457200"/>
          </a:xfrm>
          <a:prstGeom prst="rect">
            <a:avLst/>
          </a:prstGeom>
        </xdr:spPr>
      </xdr:pic>
      <xdr:sp macro="[0]!MenuSelect" textlink="">
        <xdr:nvSpPr>
          <xdr:cNvPr id="19" name="Admin">
            <a:extLst>
              <a:ext uri="{FF2B5EF4-FFF2-40B4-BE49-F238E27FC236}">
                <a16:creationId xmlns:a16="http://schemas.microsoft.com/office/drawing/2014/main" id="{00000000-0008-0000-0400-000013000000}"/>
              </a:ext>
            </a:extLst>
          </xdr:cNvPr>
          <xdr:cNvSpPr/>
        </xdr:nvSpPr>
        <xdr:spPr>
          <a:xfrm>
            <a:off x="1" y="5410200"/>
            <a:ext cx="1215158"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ADMIN</a:t>
            </a:r>
          </a:p>
        </xdr:txBody>
      </xdr:sp>
      <xdr:pic>
        <xdr:nvPicPr>
          <xdr:cNvPr id="20" name="Logo">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481" y="12700"/>
            <a:ext cx="1151868" cy="917841"/>
          </a:xfrm>
          <a:prstGeom prst="rect">
            <a:avLst/>
          </a:prstGeom>
        </xdr:spPr>
      </xdr:pic>
      <xdr:sp macro="" textlink="">
        <xdr:nvSpPr>
          <xdr:cNvPr id="21" name="Header">
            <a:extLst>
              <a:ext uri="{FF2B5EF4-FFF2-40B4-BE49-F238E27FC236}">
                <a16:creationId xmlns:a16="http://schemas.microsoft.com/office/drawing/2014/main" id="{00000000-0008-0000-0400-000015000000}"/>
              </a:ext>
            </a:extLst>
          </xdr:cNvPr>
          <xdr:cNvSpPr txBox="1"/>
        </xdr:nvSpPr>
        <xdr:spPr>
          <a:xfrm>
            <a:off x="1174021" y="0"/>
            <a:ext cx="11754579"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000" b="1">
                <a:ln>
                  <a:solidFill>
                    <a:srgbClr val="368ECD"/>
                  </a:solidFill>
                </a:ln>
                <a:solidFill>
                  <a:schemeClr val="bg1"/>
                </a:solidFill>
                <a:latin typeface="Arial Rounded MT Bold" panose="020F0704030504030204" pitchFamily="34" charset="0"/>
              </a:rPr>
              <a:t>WORK</a:t>
            </a:r>
            <a:r>
              <a:rPr lang="en-US" sz="3000" b="1" baseline="0">
                <a:ln>
                  <a:solidFill>
                    <a:srgbClr val="368ECD"/>
                  </a:solidFill>
                </a:ln>
                <a:solidFill>
                  <a:schemeClr val="bg1"/>
                </a:solidFill>
                <a:latin typeface="Arial Rounded MT Bold" panose="020F0704030504030204" pitchFamily="34" charset="0"/>
              </a:rPr>
              <a:t> MAINTENANCE MANAGER</a:t>
            </a:r>
          </a:p>
        </xdr:txBody>
      </xdr:sp>
      <xdr:pic macro="[0]!MenuSelect">
        <xdr:nvPicPr>
          <xdr:cNvPr id="22" name="Customers">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69688" y="4735666"/>
            <a:ext cx="455684" cy="457404"/>
          </a:xfrm>
          <a:prstGeom prst="rect">
            <a:avLst/>
          </a:prstGeom>
        </xdr:spPr>
      </xdr:pic>
      <xdr:pic macro="[0]!MenuSelect">
        <xdr:nvPicPr>
          <xdr:cNvPr id="23" name="Admin">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93870" y="5460105"/>
            <a:ext cx="407322" cy="408549"/>
          </a:xfrm>
          <a:prstGeom prst="rect">
            <a:avLst/>
          </a:prstGeom>
        </xdr:spPr>
      </xdr:pic>
      <xdr:pic macro="[0]!MenuSelect">
        <xdr:nvPicPr>
          <xdr:cNvPr id="24" name="Admin">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93870" y="5463645"/>
            <a:ext cx="407322" cy="408549"/>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5</xdr:rowOff>
    </xdr:from>
    <xdr:to>
      <xdr:col>15</xdr:col>
      <xdr:colOff>130629</xdr:colOff>
      <xdr:row>31</xdr:row>
      <xdr:rowOff>95255</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0" y="5"/>
          <a:ext cx="12894129" cy="6064250"/>
          <a:chOff x="1216024" y="0"/>
          <a:chExt cx="12971606" cy="6140450"/>
        </a:xfrm>
      </xdr:grpSpPr>
      <xdr:pic macro="[0]!MenuSelect">
        <xdr:nvPicPr>
          <xdr:cNvPr id="16" name="Equipment">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86942" y="3295444"/>
            <a:ext cx="457200" cy="457200"/>
          </a:xfrm>
          <a:prstGeom prst="rect">
            <a:avLst/>
          </a:prstGeom>
        </xdr:spPr>
      </xdr:pic>
      <xdr:sp macro="[0]!MenuSelect" textlink="">
        <xdr:nvSpPr>
          <xdr:cNvPr id="15" name="Equipment">
            <a:extLst>
              <a:ext uri="{FF2B5EF4-FFF2-40B4-BE49-F238E27FC236}">
                <a16:creationId xmlns:a16="http://schemas.microsoft.com/office/drawing/2014/main" id="{00000000-0008-0000-0500-00000F000000}"/>
              </a:ext>
            </a:extLst>
          </xdr:cNvPr>
          <xdr:cNvSpPr/>
        </xdr:nvSpPr>
        <xdr:spPr>
          <a:xfrm>
            <a:off x="1216025" y="3213100"/>
            <a:ext cx="1220197"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EQUIPMENT</a:t>
            </a:r>
          </a:p>
        </xdr:txBody>
      </xdr:sp>
      <xdr:pic macro="[0]!MenuSelect">
        <xdr:nvPicPr>
          <xdr:cNvPr id="3" name="Equipment">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86942" y="3293250"/>
            <a:ext cx="457200" cy="457200"/>
          </a:xfrm>
          <a:prstGeom prst="rect">
            <a:avLst/>
          </a:prstGeom>
        </xdr:spPr>
      </xdr:pic>
      <xdr:sp macro="[0]!MenuSelect" textlink="">
        <xdr:nvSpPr>
          <xdr:cNvPr id="4" name="Schedule">
            <a:extLst>
              <a:ext uri="{FF2B5EF4-FFF2-40B4-BE49-F238E27FC236}">
                <a16:creationId xmlns:a16="http://schemas.microsoft.com/office/drawing/2014/main" id="{00000000-0008-0000-0500-000004000000}"/>
              </a:ext>
            </a:extLst>
          </xdr:cNvPr>
          <xdr:cNvSpPr/>
        </xdr:nvSpPr>
        <xdr:spPr>
          <a:xfrm>
            <a:off x="1216024" y="2482850"/>
            <a:ext cx="1220197"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SCHEDULE</a:t>
            </a:r>
          </a:p>
        </xdr:txBody>
      </xdr:sp>
      <xdr:pic macro="[0]!MenuSelect">
        <xdr:nvPicPr>
          <xdr:cNvPr id="5" name="Schedule">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09802" y="2546871"/>
            <a:ext cx="411480" cy="411685"/>
          </a:xfrm>
          <a:prstGeom prst="rect">
            <a:avLst/>
          </a:prstGeom>
        </xdr:spPr>
      </xdr:pic>
      <xdr:pic macro="[0]!MenuSelect">
        <xdr:nvPicPr>
          <xdr:cNvPr id="6" name="Schedule">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09802" y="2546200"/>
            <a:ext cx="411480" cy="411480"/>
          </a:xfrm>
          <a:prstGeom prst="rect">
            <a:avLst/>
          </a:prstGeom>
        </xdr:spPr>
      </xdr:pic>
      <xdr:pic macro="[0]!MenuSelect">
        <xdr:nvPicPr>
          <xdr:cNvPr id="7" name="Dashboard">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86942" y="1098550"/>
            <a:ext cx="457200" cy="457200"/>
          </a:xfrm>
          <a:prstGeom prst="rect">
            <a:avLst/>
          </a:prstGeom>
        </xdr:spPr>
      </xdr:pic>
      <xdr:pic macro="[0]!MenuSelect">
        <xdr:nvPicPr>
          <xdr:cNvPr id="8" name="Orders">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86942" y="1795350"/>
            <a:ext cx="457200" cy="457200"/>
          </a:xfrm>
          <a:prstGeom prst="rect">
            <a:avLst/>
          </a:prstGeom>
        </xdr:spPr>
      </xdr:pic>
      <xdr:sp macro="[0]!MenuSelect" textlink="">
        <xdr:nvSpPr>
          <xdr:cNvPr id="9" name="Dashboard">
            <a:extLst>
              <a:ext uri="{FF2B5EF4-FFF2-40B4-BE49-F238E27FC236}">
                <a16:creationId xmlns:a16="http://schemas.microsoft.com/office/drawing/2014/main" id="{00000000-0008-0000-0500-000009000000}"/>
              </a:ext>
            </a:extLst>
          </xdr:cNvPr>
          <xdr:cNvSpPr/>
        </xdr:nvSpPr>
        <xdr:spPr>
          <a:xfrm>
            <a:off x="1216025" y="1022350"/>
            <a:ext cx="1220197"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DASHBOARD</a:t>
            </a:r>
          </a:p>
        </xdr:txBody>
      </xdr:sp>
      <xdr:pic macro="[0]!MenuSelect">
        <xdr:nvPicPr>
          <xdr:cNvPr id="10" name="Dashboard">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86942" y="1096150"/>
            <a:ext cx="457200" cy="457200"/>
          </a:xfrm>
          <a:prstGeom prst="rect">
            <a:avLst/>
          </a:prstGeom>
        </xdr:spPr>
      </xdr:pic>
      <xdr:sp macro="[0]!MenuSelect" textlink="">
        <xdr:nvSpPr>
          <xdr:cNvPr id="11" name="Customers">
            <a:extLst>
              <a:ext uri="{FF2B5EF4-FFF2-40B4-BE49-F238E27FC236}">
                <a16:creationId xmlns:a16="http://schemas.microsoft.com/office/drawing/2014/main" id="{00000000-0008-0000-0500-00000B000000}"/>
              </a:ext>
            </a:extLst>
          </xdr:cNvPr>
          <xdr:cNvSpPr/>
        </xdr:nvSpPr>
        <xdr:spPr>
          <a:xfrm>
            <a:off x="1216025" y="46736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CUSTOMERS</a:t>
            </a:r>
          </a:p>
        </xdr:txBody>
      </xdr:sp>
      <xdr:pic macro="[0]!MenuSelect">
        <xdr:nvPicPr>
          <xdr:cNvPr id="12" name="Customers">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86533" y="4735109"/>
            <a:ext cx="458019" cy="457404"/>
          </a:xfrm>
          <a:prstGeom prst="rect">
            <a:avLst/>
          </a:prstGeom>
        </xdr:spPr>
      </xdr:pic>
      <xdr:sp macro="[0]!MenuSelect" textlink="">
        <xdr:nvSpPr>
          <xdr:cNvPr id="13" name="Technicians">
            <a:extLst>
              <a:ext uri="{FF2B5EF4-FFF2-40B4-BE49-F238E27FC236}">
                <a16:creationId xmlns:a16="http://schemas.microsoft.com/office/drawing/2014/main" id="{00000000-0008-0000-0500-00000D000000}"/>
              </a:ext>
            </a:extLst>
          </xdr:cNvPr>
          <xdr:cNvSpPr/>
        </xdr:nvSpPr>
        <xdr:spPr>
          <a:xfrm>
            <a:off x="1216025" y="3943350"/>
            <a:ext cx="1431209" cy="730250"/>
          </a:xfrm>
          <a:prstGeom prst="rightArrow">
            <a:avLst>
              <a:gd name="adj1" fmla="val 100000"/>
              <a:gd name="adj2" fmla="val 31304"/>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TECHNICIANS</a:t>
            </a:r>
          </a:p>
        </xdr:txBody>
      </xdr:sp>
      <xdr:pic macro="[0]!MenuSelect">
        <xdr:nvPicPr>
          <xdr:cNvPr id="25" name="Technicians">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571702" y="4004424"/>
            <a:ext cx="487680" cy="457200"/>
          </a:xfrm>
          <a:prstGeom prst="rect">
            <a:avLst/>
          </a:prstGeom>
        </xdr:spPr>
      </xdr:pic>
      <xdr:pic macro="[0]!MenuSelect">
        <xdr:nvPicPr>
          <xdr:cNvPr id="14" name="Technicians">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571293" y="4007554"/>
            <a:ext cx="488499" cy="457405"/>
          </a:xfrm>
          <a:prstGeom prst="rect">
            <a:avLst/>
          </a:prstGeom>
        </xdr:spPr>
      </xdr:pic>
      <xdr:sp macro="[0]!MenuSelect" textlink="">
        <xdr:nvSpPr>
          <xdr:cNvPr id="17" name="Orders">
            <a:extLst>
              <a:ext uri="{FF2B5EF4-FFF2-40B4-BE49-F238E27FC236}">
                <a16:creationId xmlns:a16="http://schemas.microsoft.com/office/drawing/2014/main" id="{00000000-0008-0000-0500-000011000000}"/>
              </a:ext>
            </a:extLst>
          </xdr:cNvPr>
          <xdr:cNvSpPr/>
        </xdr:nvSpPr>
        <xdr:spPr>
          <a:xfrm>
            <a:off x="1216025" y="1752600"/>
            <a:ext cx="1217555"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baseline="0">
                <a:solidFill>
                  <a:schemeClr val="bg1"/>
                </a:solidFill>
              </a:rPr>
              <a:t>ORDERS</a:t>
            </a:r>
            <a:endParaRPr lang="en-US" sz="1200" b="1">
              <a:solidFill>
                <a:schemeClr val="bg1"/>
              </a:solidFill>
            </a:endParaRPr>
          </a:p>
        </xdr:txBody>
      </xdr:sp>
      <xdr:pic macro="[0]!MenuSelect">
        <xdr:nvPicPr>
          <xdr:cNvPr id="18" name="Orders">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586942" y="1799300"/>
            <a:ext cx="457200" cy="457200"/>
          </a:xfrm>
          <a:prstGeom prst="rect">
            <a:avLst/>
          </a:prstGeom>
        </xdr:spPr>
      </xdr:pic>
      <xdr:sp macro="[0]!MenuSelect" textlink="">
        <xdr:nvSpPr>
          <xdr:cNvPr id="19" name="Admin">
            <a:extLst>
              <a:ext uri="{FF2B5EF4-FFF2-40B4-BE49-F238E27FC236}">
                <a16:creationId xmlns:a16="http://schemas.microsoft.com/office/drawing/2014/main" id="{00000000-0008-0000-0500-000013000000}"/>
              </a:ext>
            </a:extLst>
          </xdr:cNvPr>
          <xdr:cNvSpPr/>
        </xdr:nvSpPr>
        <xdr:spPr>
          <a:xfrm>
            <a:off x="1216025" y="54102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ADMIN</a:t>
            </a:r>
          </a:p>
        </xdr:txBody>
      </xdr:sp>
      <xdr:pic>
        <xdr:nvPicPr>
          <xdr:cNvPr id="20" name="Logo">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44600" y="12700"/>
            <a:ext cx="1155700" cy="917841"/>
          </a:xfrm>
          <a:prstGeom prst="rect">
            <a:avLst/>
          </a:prstGeom>
        </xdr:spPr>
      </xdr:pic>
      <xdr:sp macro="" textlink="">
        <xdr:nvSpPr>
          <xdr:cNvPr id="21" name="Header">
            <a:extLst>
              <a:ext uri="{FF2B5EF4-FFF2-40B4-BE49-F238E27FC236}">
                <a16:creationId xmlns:a16="http://schemas.microsoft.com/office/drawing/2014/main" id="{00000000-0008-0000-0500-000015000000}"/>
              </a:ext>
            </a:extLst>
          </xdr:cNvPr>
          <xdr:cNvSpPr txBox="1"/>
        </xdr:nvSpPr>
        <xdr:spPr>
          <a:xfrm>
            <a:off x="2393950" y="0"/>
            <a:ext cx="1179368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000" b="1">
                <a:ln>
                  <a:solidFill>
                    <a:srgbClr val="368ECD"/>
                  </a:solidFill>
                </a:ln>
                <a:solidFill>
                  <a:schemeClr val="bg1"/>
                </a:solidFill>
                <a:latin typeface="Arial Rounded MT Bold" panose="020F0704030504030204" pitchFamily="34" charset="0"/>
              </a:rPr>
              <a:t>WORK</a:t>
            </a:r>
            <a:r>
              <a:rPr lang="en-US" sz="3000" b="1" baseline="0">
                <a:ln>
                  <a:solidFill>
                    <a:srgbClr val="368ECD"/>
                  </a:solidFill>
                </a:ln>
                <a:solidFill>
                  <a:schemeClr val="bg1"/>
                </a:solidFill>
                <a:latin typeface="Arial Rounded MT Bold" panose="020F0704030504030204" pitchFamily="34" charset="0"/>
              </a:rPr>
              <a:t> MAINTENANCE MANAGER</a:t>
            </a:r>
          </a:p>
        </xdr:txBody>
      </xdr:sp>
      <xdr:pic macro="[0]!MenuSelect">
        <xdr:nvPicPr>
          <xdr:cNvPr id="22" name="Customers">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586942" y="4735666"/>
            <a:ext cx="457200" cy="457404"/>
          </a:xfrm>
          <a:prstGeom prst="rect">
            <a:avLst/>
          </a:prstGeom>
        </xdr:spPr>
      </xdr:pic>
      <xdr:pic macro="[0]!MenuSelect">
        <xdr:nvPicPr>
          <xdr:cNvPr id="23" name="Admin">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611204" y="5460105"/>
            <a:ext cx="408677" cy="408549"/>
          </a:xfrm>
          <a:prstGeom prst="rect">
            <a:avLst/>
          </a:prstGeom>
        </xdr:spPr>
      </xdr:pic>
      <xdr:pic macro="[0]!MenuSelect">
        <xdr:nvPicPr>
          <xdr:cNvPr id="24" name="Admin">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611204" y="5463645"/>
            <a:ext cx="408677" cy="408549"/>
          </a:xfrm>
          <a:prstGeom prst="rect">
            <a:avLst/>
          </a:prstGeom>
        </xdr:spPr>
      </xdr:pic>
    </xdr:grpSp>
    <xdr:clientData/>
  </xdr:twoCellAnchor>
  <xdr:twoCellAnchor editAs="oneCell">
    <xdr:from>
      <xdr:col>24</xdr:col>
      <xdr:colOff>276225</xdr:colOff>
      <xdr:row>16</xdr:row>
      <xdr:rowOff>133350</xdr:rowOff>
    </xdr:from>
    <xdr:to>
      <xdr:col>29</xdr:col>
      <xdr:colOff>350310</xdr:colOff>
      <xdr:row>30</xdr:row>
      <xdr:rowOff>139705</xdr:rowOff>
    </xdr:to>
    <xdr:pic>
      <xdr:nvPicPr>
        <xdr:cNvPr id="28" name="Picture 27">
          <a:hlinkClick xmlns:r="http://schemas.openxmlformats.org/officeDocument/2006/relationships" r:id="rId16"/>
          <a:extLst>
            <a:ext uri="{FF2B5EF4-FFF2-40B4-BE49-F238E27FC236}">
              <a16:creationId xmlns:a16="http://schemas.microsoft.com/office/drawing/2014/main" id="{34077B3F-43B9-4DBB-88F0-B43832BA9E43}"/>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7811750" y="3505200"/>
          <a:ext cx="3122084" cy="2673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546099</xdr:colOff>
      <xdr:row>31</xdr:row>
      <xdr:rowOff>63500</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0" y="0"/>
          <a:ext cx="10115549" cy="6140450"/>
          <a:chOff x="1216024" y="0"/>
          <a:chExt cx="10149198" cy="6140450"/>
        </a:xfrm>
      </xdr:grpSpPr>
      <xdr:pic macro="[0]!MenuSelect">
        <xdr:nvPicPr>
          <xdr:cNvPr id="23" name="Customers">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86942" y="4735666"/>
            <a:ext cx="457200" cy="457404"/>
          </a:xfrm>
          <a:prstGeom prst="rect">
            <a:avLst/>
          </a:prstGeom>
        </xdr:spPr>
      </xdr:pic>
      <xdr:pic macro="[0]!MenuSelect">
        <xdr:nvPicPr>
          <xdr:cNvPr id="17" name="Technicians">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71293" y="4007554"/>
            <a:ext cx="488499" cy="457405"/>
          </a:xfrm>
          <a:prstGeom prst="rect">
            <a:avLst/>
          </a:prstGeom>
        </xdr:spPr>
      </xdr:pic>
      <xdr:pic macro="[0]!MenuSelect">
        <xdr:nvPicPr>
          <xdr:cNvPr id="3" name="Equipment">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86942" y="3295444"/>
            <a:ext cx="457200" cy="457200"/>
          </a:xfrm>
          <a:prstGeom prst="rect">
            <a:avLst/>
          </a:prstGeom>
        </xdr:spPr>
      </xdr:pic>
      <xdr:sp macro="[0]!MenuSelect" textlink="">
        <xdr:nvSpPr>
          <xdr:cNvPr id="4" name="Equipment">
            <a:extLst>
              <a:ext uri="{FF2B5EF4-FFF2-40B4-BE49-F238E27FC236}">
                <a16:creationId xmlns:a16="http://schemas.microsoft.com/office/drawing/2014/main" id="{00000000-0008-0000-0600-000004000000}"/>
              </a:ext>
            </a:extLst>
          </xdr:cNvPr>
          <xdr:cNvSpPr/>
        </xdr:nvSpPr>
        <xdr:spPr>
          <a:xfrm>
            <a:off x="1216025" y="3213100"/>
            <a:ext cx="1220197"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EQUIPMENT</a:t>
            </a:r>
          </a:p>
        </xdr:txBody>
      </xdr:sp>
      <xdr:pic macro="[0]!MenuSelect">
        <xdr:nvPicPr>
          <xdr:cNvPr id="5" name="Equipment">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86942" y="3293250"/>
            <a:ext cx="457200" cy="457200"/>
          </a:xfrm>
          <a:prstGeom prst="rect">
            <a:avLst/>
          </a:prstGeom>
        </xdr:spPr>
      </xdr:pic>
      <xdr:sp macro="[0]!MenuSelect" textlink="">
        <xdr:nvSpPr>
          <xdr:cNvPr id="6" name="Schedule">
            <a:extLst>
              <a:ext uri="{FF2B5EF4-FFF2-40B4-BE49-F238E27FC236}">
                <a16:creationId xmlns:a16="http://schemas.microsoft.com/office/drawing/2014/main" id="{00000000-0008-0000-0600-000006000000}"/>
              </a:ext>
            </a:extLst>
          </xdr:cNvPr>
          <xdr:cNvSpPr/>
        </xdr:nvSpPr>
        <xdr:spPr>
          <a:xfrm>
            <a:off x="1216024" y="2482850"/>
            <a:ext cx="1220197"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SCHEDULE</a:t>
            </a:r>
          </a:p>
        </xdr:txBody>
      </xdr:sp>
      <xdr:pic macro="[0]!MenuSelect">
        <xdr:nvPicPr>
          <xdr:cNvPr id="7" name="Schedule">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09802" y="2546871"/>
            <a:ext cx="411480" cy="411685"/>
          </a:xfrm>
          <a:prstGeom prst="rect">
            <a:avLst/>
          </a:prstGeom>
        </xdr:spPr>
      </xdr:pic>
      <xdr:pic macro="[0]!MenuSelect">
        <xdr:nvPicPr>
          <xdr:cNvPr id="8" name="Schedule">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609802" y="2546200"/>
            <a:ext cx="411480" cy="411480"/>
          </a:xfrm>
          <a:prstGeom prst="rect">
            <a:avLst/>
          </a:prstGeom>
        </xdr:spPr>
      </xdr:pic>
      <xdr:pic macro="[0]!MenuSelect">
        <xdr:nvPicPr>
          <xdr:cNvPr id="9" name="Dashboard">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86942" y="1098550"/>
            <a:ext cx="457200" cy="457200"/>
          </a:xfrm>
          <a:prstGeom prst="rect">
            <a:avLst/>
          </a:prstGeom>
        </xdr:spPr>
      </xdr:pic>
      <xdr:pic macro="[0]!MenuSelect">
        <xdr:nvPicPr>
          <xdr:cNvPr id="10" name="Orders">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86942" y="1795350"/>
            <a:ext cx="457200" cy="457200"/>
          </a:xfrm>
          <a:prstGeom prst="rect">
            <a:avLst/>
          </a:prstGeom>
        </xdr:spPr>
      </xdr:pic>
      <xdr:sp macro="[0]!MenuSelect" textlink="">
        <xdr:nvSpPr>
          <xdr:cNvPr id="11" name="Dashboard">
            <a:extLst>
              <a:ext uri="{FF2B5EF4-FFF2-40B4-BE49-F238E27FC236}">
                <a16:creationId xmlns:a16="http://schemas.microsoft.com/office/drawing/2014/main" id="{00000000-0008-0000-0600-00000B000000}"/>
              </a:ext>
            </a:extLst>
          </xdr:cNvPr>
          <xdr:cNvSpPr/>
        </xdr:nvSpPr>
        <xdr:spPr>
          <a:xfrm>
            <a:off x="1216025" y="1022350"/>
            <a:ext cx="1220197"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DASHBOARD</a:t>
            </a:r>
          </a:p>
        </xdr:txBody>
      </xdr:sp>
      <xdr:pic macro="[0]!MenuSelect">
        <xdr:nvPicPr>
          <xdr:cNvPr id="12" name="Dashboard">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586942" y="1096150"/>
            <a:ext cx="457200" cy="457200"/>
          </a:xfrm>
          <a:prstGeom prst="rect">
            <a:avLst/>
          </a:prstGeom>
        </xdr:spPr>
      </xdr:pic>
      <xdr:sp macro="[0]!MenuSelect" textlink="">
        <xdr:nvSpPr>
          <xdr:cNvPr id="13" name="Customers">
            <a:extLst>
              <a:ext uri="{FF2B5EF4-FFF2-40B4-BE49-F238E27FC236}">
                <a16:creationId xmlns:a16="http://schemas.microsoft.com/office/drawing/2014/main" id="{00000000-0008-0000-0600-00000D000000}"/>
              </a:ext>
            </a:extLst>
          </xdr:cNvPr>
          <xdr:cNvSpPr/>
        </xdr:nvSpPr>
        <xdr:spPr>
          <a:xfrm>
            <a:off x="1216025" y="4673600"/>
            <a:ext cx="1431209" cy="730250"/>
          </a:xfrm>
          <a:prstGeom prst="rightArrow">
            <a:avLst>
              <a:gd name="adj1" fmla="val 100000"/>
              <a:gd name="adj2" fmla="val 30434"/>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tx2">
                    <a:lumMod val="50000"/>
                  </a:schemeClr>
                </a:solidFill>
              </a:rPr>
              <a:t>CUSTOMERS</a:t>
            </a:r>
          </a:p>
        </xdr:txBody>
      </xdr:sp>
      <xdr:pic macro="[0]!MenuSelect">
        <xdr:nvPicPr>
          <xdr:cNvPr id="14" name="Customers">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586533" y="4735109"/>
            <a:ext cx="458019" cy="457404"/>
          </a:xfrm>
          <a:prstGeom prst="rect">
            <a:avLst/>
          </a:prstGeom>
        </xdr:spPr>
      </xdr:pic>
      <xdr:sp macro="[0]!MenuSelect" textlink="">
        <xdr:nvSpPr>
          <xdr:cNvPr id="15" name="Technicians">
            <a:extLst>
              <a:ext uri="{FF2B5EF4-FFF2-40B4-BE49-F238E27FC236}">
                <a16:creationId xmlns:a16="http://schemas.microsoft.com/office/drawing/2014/main" id="{00000000-0008-0000-0600-00000F000000}"/>
              </a:ext>
            </a:extLst>
          </xdr:cNvPr>
          <xdr:cNvSpPr/>
        </xdr:nvSpPr>
        <xdr:spPr>
          <a:xfrm>
            <a:off x="1216025" y="3943350"/>
            <a:ext cx="1220197"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TECHNICIANS</a:t>
            </a:r>
          </a:p>
        </xdr:txBody>
      </xdr:sp>
      <xdr:pic macro="[0]!MenuSelect">
        <xdr:nvPicPr>
          <xdr:cNvPr id="16" name="Technicians">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571702" y="4004424"/>
            <a:ext cx="487680" cy="457200"/>
          </a:xfrm>
          <a:prstGeom prst="rect">
            <a:avLst/>
          </a:prstGeom>
        </xdr:spPr>
      </xdr:pic>
      <xdr:sp macro="[0]!MenuSelect" textlink="">
        <xdr:nvSpPr>
          <xdr:cNvPr id="18" name="Orders">
            <a:extLst>
              <a:ext uri="{FF2B5EF4-FFF2-40B4-BE49-F238E27FC236}">
                <a16:creationId xmlns:a16="http://schemas.microsoft.com/office/drawing/2014/main" id="{00000000-0008-0000-0600-000012000000}"/>
              </a:ext>
            </a:extLst>
          </xdr:cNvPr>
          <xdr:cNvSpPr/>
        </xdr:nvSpPr>
        <xdr:spPr>
          <a:xfrm>
            <a:off x="1216025" y="1752600"/>
            <a:ext cx="1217555"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baseline="0">
                <a:solidFill>
                  <a:schemeClr val="bg1"/>
                </a:solidFill>
              </a:rPr>
              <a:t>ORDERS</a:t>
            </a:r>
            <a:endParaRPr lang="en-US" sz="1200" b="1">
              <a:solidFill>
                <a:schemeClr val="bg1"/>
              </a:solidFill>
            </a:endParaRPr>
          </a:p>
        </xdr:txBody>
      </xdr:sp>
      <xdr:pic macro="[0]!MenuSelect">
        <xdr:nvPicPr>
          <xdr:cNvPr id="19" name="Orders">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86942" y="1799300"/>
            <a:ext cx="457200" cy="457200"/>
          </a:xfrm>
          <a:prstGeom prst="rect">
            <a:avLst/>
          </a:prstGeom>
        </xdr:spPr>
      </xdr:pic>
      <xdr:sp macro="[0]!MenuSelect" textlink="">
        <xdr:nvSpPr>
          <xdr:cNvPr id="20" name="Admin">
            <a:extLst>
              <a:ext uri="{FF2B5EF4-FFF2-40B4-BE49-F238E27FC236}">
                <a16:creationId xmlns:a16="http://schemas.microsoft.com/office/drawing/2014/main" id="{00000000-0008-0000-0600-000014000000}"/>
              </a:ext>
            </a:extLst>
          </xdr:cNvPr>
          <xdr:cNvSpPr/>
        </xdr:nvSpPr>
        <xdr:spPr>
          <a:xfrm>
            <a:off x="1216025" y="5410200"/>
            <a:ext cx="1219200" cy="730250"/>
          </a:xfrm>
          <a:prstGeom prst="rightArrow">
            <a:avLst>
              <a:gd name="adj1" fmla="val 100000"/>
              <a:gd name="adj2" fmla="val 0"/>
            </a:avLst>
          </a:prstGeom>
          <a:solidFill>
            <a:srgbClr val="368ECD"/>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solidFill>
                  <a:schemeClr val="bg1"/>
                </a:solidFill>
              </a:rPr>
              <a:t>ADMIN</a:t>
            </a:r>
          </a:p>
        </xdr:txBody>
      </xdr:sp>
      <xdr:pic>
        <xdr:nvPicPr>
          <xdr:cNvPr id="21" name="Logo">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244600" y="12700"/>
            <a:ext cx="1155700" cy="917841"/>
          </a:xfrm>
          <a:prstGeom prst="rect">
            <a:avLst/>
          </a:prstGeom>
        </xdr:spPr>
      </xdr:pic>
      <xdr:sp macro="" textlink="">
        <xdr:nvSpPr>
          <xdr:cNvPr id="22" name="Header">
            <a:extLst>
              <a:ext uri="{FF2B5EF4-FFF2-40B4-BE49-F238E27FC236}">
                <a16:creationId xmlns:a16="http://schemas.microsoft.com/office/drawing/2014/main" id="{00000000-0008-0000-0600-000016000000}"/>
              </a:ext>
            </a:extLst>
          </xdr:cNvPr>
          <xdr:cNvSpPr txBox="1"/>
        </xdr:nvSpPr>
        <xdr:spPr>
          <a:xfrm>
            <a:off x="2393950" y="0"/>
            <a:ext cx="8971272"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000" b="1">
                <a:ln>
                  <a:solidFill>
                    <a:srgbClr val="368ECD"/>
                  </a:solidFill>
                </a:ln>
                <a:solidFill>
                  <a:schemeClr val="bg1"/>
                </a:solidFill>
                <a:latin typeface="Arial Rounded MT Bold" panose="020F0704030504030204" pitchFamily="34" charset="0"/>
              </a:rPr>
              <a:t>WORK</a:t>
            </a:r>
            <a:r>
              <a:rPr lang="en-US" sz="3000" b="1" baseline="0">
                <a:ln>
                  <a:solidFill>
                    <a:srgbClr val="368ECD"/>
                  </a:solidFill>
                </a:ln>
                <a:solidFill>
                  <a:schemeClr val="bg1"/>
                </a:solidFill>
                <a:latin typeface="Arial Rounded MT Bold" panose="020F0704030504030204" pitchFamily="34" charset="0"/>
              </a:rPr>
              <a:t> MAINTENANCE MANAGER</a:t>
            </a:r>
          </a:p>
        </xdr:txBody>
      </xdr:sp>
      <xdr:pic macro="[0]!MenuSelect">
        <xdr:nvPicPr>
          <xdr:cNvPr id="24" name="Admin">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611204" y="5460105"/>
            <a:ext cx="408677" cy="408549"/>
          </a:xfrm>
          <a:prstGeom prst="rect">
            <a:avLst/>
          </a:prstGeom>
        </xdr:spPr>
      </xdr:pic>
      <xdr:pic macro="[0]!MenuSelect">
        <xdr:nvPicPr>
          <xdr:cNvPr id="25" name="Admin">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611204" y="5463645"/>
            <a:ext cx="408677" cy="408549"/>
          </a:xfrm>
          <a:prstGeom prst="rect">
            <a:avLst/>
          </a:prstGeom>
        </xdr:spPr>
      </xdr:pic>
    </xdr:grpSp>
    <xdr:clientData/>
  </xdr:twoCellAnchor>
  <xdr:twoCellAnchor editAs="oneCell">
    <xdr:from>
      <xdr:col>15</xdr:col>
      <xdr:colOff>190500</xdr:colOff>
      <xdr:row>18</xdr:row>
      <xdr:rowOff>85725</xdr:rowOff>
    </xdr:from>
    <xdr:to>
      <xdr:col>20</xdr:col>
      <xdr:colOff>264584</xdr:colOff>
      <xdr:row>32</xdr:row>
      <xdr:rowOff>92080</xdr:rowOff>
    </xdr:to>
    <xdr:pic>
      <xdr:nvPicPr>
        <xdr:cNvPr id="28" name="Picture 27">
          <a:hlinkClick xmlns:r="http://schemas.openxmlformats.org/officeDocument/2006/relationships" r:id="rId16"/>
          <a:extLst>
            <a:ext uri="{FF2B5EF4-FFF2-40B4-BE49-F238E27FC236}">
              <a16:creationId xmlns:a16="http://schemas.microsoft.com/office/drawing/2014/main" id="{62E04371-B1FB-4115-A463-DE198A47DD8C}"/>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2372975" y="3867150"/>
          <a:ext cx="3122084" cy="2673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20</xdr:row>
      <xdr:rowOff>0</xdr:rowOff>
    </xdr:from>
    <xdr:to>
      <xdr:col>17</xdr:col>
      <xdr:colOff>285235</xdr:colOff>
      <xdr:row>32</xdr:row>
      <xdr:rowOff>13900</xdr:rowOff>
    </xdr:to>
    <xdr:grpSp>
      <xdr:nvGrpSpPr>
        <xdr:cNvPr id="73" name="Calendar">
          <a:extLst>
            <a:ext uri="{FF2B5EF4-FFF2-40B4-BE49-F238E27FC236}">
              <a16:creationId xmlns:a16="http://schemas.microsoft.com/office/drawing/2014/main" id="{00000000-0008-0000-0900-000049000000}"/>
            </a:ext>
          </a:extLst>
        </xdr:cNvPr>
        <xdr:cNvGrpSpPr/>
      </xdr:nvGrpSpPr>
      <xdr:grpSpPr>
        <a:xfrm>
          <a:off x="8534400" y="3683000"/>
          <a:ext cx="2114035" cy="2223700"/>
          <a:chOff x="4019550" y="3606800"/>
          <a:chExt cx="2114035" cy="2223700"/>
        </a:xfrm>
      </xdr:grpSpPr>
      <xdr:sp macro="" textlink="">
        <xdr:nvSpPr>
          <xdr:cNvPr id="74" name="CalBack">
            <a:extLst>
              <a:ext uri="{FF2B5EF4-FFF2-40B4-BE49-F238E27FC236}">
                <a16:creationId xmlns:a16="http://schemas.microsoft.com/office/drawing/2014/main" id="{00000000-0008-0000-0900-00004A000000}"/>
              </a:ext>
            </a:extLst>
          </xdr:cNvPr>
          <xdr:cNvSpPr/>
        </xdr:nvSpPr>
        <xdr:spPr>
          <a:xfrm>
            <a:off x="4019550" y="3606800"/>
            <a:ext cx="2112129" cy="1978717"/>
          </a:xfrm>
          <a:prstGeom prst="rect">
            <a:avLst/>
          </a:prstGeom>
          <a:solidFill>
            <a:srgbClr val="8E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0]!SelectDay" textlink="CalPopUp!$F$6">
        <xdr:nvSpPr>
          <xdr:cNvPr id="75" name="40Day" hidden="1">
            <a:extLst>
              <a:ext uri="{FF2B5EF4-FFF2-40B4-BE49-F238E27FC236}">
                <a16:creationId xmlns:a16="http://schemas.microsoft.com/office/drawing/2014/main" id="{00000000-0008-0000-0900-00004B000000}"/>
              </a:ext>
            </a:extLst>
          </xdr:cNvPr>
          <xdr:cNvSpPr/>
        </xdr:nvSpPr>
        <xdr:spPr>
          <a:xfrm>
            <a:off x="5210963" y="5177650"/>
            <a:ext cx="26536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484B6C8-4761-463E-8407-5CE2A129C16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6">
        <xdr:nvSpPr>
          <xdr:cNvPr id="76" name="41Day" hidden="1">
            <a:extLst>
              <a:ext uri="{FF2B5EF4-FFF2-40B4-BE49-F238E27FC236}">
                <a16:creationId xmlns:a16="http://schemas.microsoft.com/office/drawing/2014/main" id="{00000000-0008-0000-0900-00004C000000}"/>
              </a:ext>
            </a:extLst>
          </xdr:cNvPr>
          <xdr:cNvSpPr/>
        </xdr:nvSpPr>
        <xdr:spPr>
          <a:xfrm>
            <a:off x="5480908" y="517765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AD51743-A74F-4A99-9361-0C9AA6B6F70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6">
        <xdr:nvSpPr>
          <xdr:cNvPr id="77" name="39Day" hidden="1">
            <a:extLst>
              <a:ext uri="{FF2B5EF4-FFF2-40B4-BE49-F238E27FC236}">
                <a16:creationId xmlns:a16="http://schemas.microsoft.com/office/drawing/2014/main" id="{00000000-0008-0000-0900-00004D000000}"/>
              </a:ext>
            </a:extLst>
          </xdr:cNvPr>
          <xdr:cNvSpPr/>
        </xdr:nvSpPr>
        <xdr:spPr>
          <a:xfrm>
            <a:off x="4945313" y="517765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16F9FBD-E223-4D29-A320-9BCA967B3AA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6">
        <xdr:nvSpPr>
          <xdr:cNvPr id="78" name="38Day" hidden="1">
            <a:extLst>
              <a:ext uri="{FF2B5EF4-FFF2-40B4-BE49-F238E27FC236}">
                <a16:creationId xmlns:a16="http://schemas.microsoft.com/office/drawing/2014/main" id="{00000000-0008-0000-0900-00004E000000}"/>
              </a:ext>
            </a:extLst>
          </xdr:cNvPr>
          <xdr:cNvSpPr/>
        </xdr:nvSpPr>
        <xdr:spPr>
          <a:xfrm>
            <a:off x="4677135" y="5177650"/>
            <a:ext cx="2617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90F63F7-65D4-462E-9BD5-0D21A79AF0DE}"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H$6">
        <xdr:nvSpPr>
          <xdr:cNvPr id="79" name="42Day" hidden="1">
            <a:extLst>
              <a:ext uri="{FF2B5EF4-FFF2-40B4-BE49-F238E27FC236}">
                <a16:creationId xmlns:a16="http://schemas.microsoft.com/office/drawing/2014/main" id="{00000000-0008-0000-0900-00004F000000}"/>
              </a:ext>
            </a:extLst>
          </xdr:cNvPr>
          <xdr:cNvSpPr/>
        </xdr:nvSpPr>
        <xdr:spPr>
          <a:xfrm>
            <a:off x="5747855" y="5177650"/>
            <a:ext cx="264860"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73E559-93DF-4EFB-B796-27622D1C767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6">
        <xdr:nvSpPr>
          <xdr:cNvPr id="80" name="37Day" hidden="1">
            <a:extLst>
              <a:ext uri="{FF2B5EF4-FFF2-40B4-BE49-F238E27FC236}">
                <a16:creationId xmlns:a16="http://schemas.microsoft.com/office/drawing/2014/main" id="{00000000-0008-0000-0900-000050000000}"/>
              </a:ext>
            </a:extLst>
          </xdr:cNvPr>
          <xdr:cNvSpPr/>
        </xdr:nvSpPr>
        <xdr:spPr>
          <a:xfrm>
            <a:off x="4408681" y="517765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3CB388B-7FE1-4A19-953C-DFF5E2971763}"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6">
        <xdr:nvSpPr>
          <xdr:cNvPr id="81" name="36Day" hidden="1">
            <a:extLst>
              <a:ext uri="{FF2B5EF4-FFF2-40B4-BE49-F238E27FC236}">
                <a16:creationId xmlns:a16="http://schemas.microsoft.com/office/drawing/2014/main" id="{00000000-0008-0000-0900-000051000000}"/>
              </a:ext>
            </a:extLst>
          </xdr:cNvPr>
          <xdr:cNvSpPr/>
        </xdr:nvSpPr>
        <xdr:spPr>
          <a:xfrm>
            <a:off x="4141960" y="5177650"/>
            <a:ext cx="26069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BF25FB5-B408-4F2E-B273-6C15E0B60D3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82" name="Settings" hidden="1">
            <a:extLst>
              <a:ext uri="{FF2B5EF4-FFF2-40B4-BE49-F238E27FC236}">
                <a16:creationId xmlns:a16="http://schemas.microsoft.com/office/drawing/2014/main" id="{00000000-0008-0000-0900-000052000000}"/>
              </a:ext>
            </a:extLst>
          </xdr:cNvPr>
          <xdr:cNvSpPr/>
        </xdr:nvSpPr>
        <xdr:spPr>
          <a:xfrm>
            <a:off x="4021456" y="5594939"/>
            <a:ext cx="2112129" cy="235561"/>
          </a:xfrm>
          <a:prstGeom prst="rect">
            <a:avLst/>
          </a:prstGeom>
          <a:solidFill>
            <a:srgbClr val="8E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4">
        <xdr:nvSpPr>
          <xdr:cNvPr id="83" name="Month">
            <a:extLst>
              <a:ext uri="{FF2B5EF4-FFF2-40B4-BE49-F238E27FC236}">
                <a16:creationId xmlns:a16="http://schemas.microsoft.com/office/drawing/2014/main" id="{00000000-0008-0000-0900-000053000000}"/>
              </a:ext>
            </a:extLst>
          </xdr:cNvPr>
          <xdr:cNvSpPr txBox="1"/>
        </xdr:nvSpPr>
        <xdr:spPr>
          <a:xfrm>
            <a:off x="4309667" y="3801541"/>
            <a:ext cx="751283" cy="18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r"/>
            <a:fld id="{FBC1CB15-00F1-43BA-91B9-0D608D37DA82}" type="TxLink">
              <a:rPr lang="en-US" sz="1100" b="0" i="0" u="none" strike="noStrike">
                <a:solidFill>
                  <a:srgbClr val="000000"/>
                </a:solidFill>
                <a:latin typeface="Calibri"/>
                <a:cs typeface="Calibri"/>
              </a:rPr>
              <a:pPr algn="r"/>
              <a:t>September</a:t>
            </a:fld>
            <a:endParaRPr lang="en-US" sz="1100" b="1">
              <a:solidFill>
                <a:schemeClr val="tx1">
                  <a:lumMod val="75000"/>
                  <a:lumOff val="25000"/>
                </a:schemeClr>
              </a:solidFill>
            </a:endParaRPr>
          </a:p>
        </xdr:txBody>
      </xdr:sp>
      <xdr:sp macro="" textlink="">
        <xdr:nvSpPr>
          <xdr:cNvPr id="84" name="CalBorder">
            <a:extLst>
              <a:ext uri="{FF2B5EF4-FFF2-40B4-BE49-F238E27FC236}">
                <a16:creationId xmlns:a16="http://schemas.microsoft.com/office/drawing/2014/main" id="{00000000-0008-0000-0900-000054000000}"/>
              </a:ext>
            </a:extLst>
          </xdr:cNvPr>
          <xdr:cNvSpPr/>
        </xdr:nvSpPr>
        <xdr:spPr>
          <a:xfrm>
            <a:off x="4126354" y="3776106"/>
            <a:ext cx="1901591" cy="1614863"/>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SelectDay" textlink="CalPopUp!$B$1">
        <xdr:nvSpPr>
          <xdr:cNvPr id="85" name="1Day">
            <a:extLst>
              <a:ext uri="{FF2B5EF4-FFF2-40B4-BE49-F238E27FC236}">
                <a16:creationId xmlns:a16="http://schemas.microsoft.com/office/drawing/2014/main" id="{00000000-0008-0000-0900-000055000000}"/>
              </a:ext>
            </a:extLst>
          </xdr:cNvPr>
          <xdr:cNvSpPr/>
        </xdr:nvSpPr>
        <xdr:spPr>
          <a:xfrm>
            <a:off x="4141850" y="4201360"/>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5EB00DA-C0DB-4117-A1E3-9E06050A16B9}"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1">
        <xdr:nvSpPr>
          <xdr:cNvPr id="86" name="3Day">
            <a:extLst>
              <a:ext uri="{FF2B5EF4-FFF2-40B4-BE49-F238E27FC236}">
                <a16:creationId xmlns:a16="http://schemas.microsoft.com/office/drawing/2014/main" id="{00000000-0008-0000-0900-000056000000}"/>
              </a:ext>
            </a:extLst>
          </xdr:cNvPr>
          <xdr:cNvSpPr/>
        </xdr:nvSpPr>
        <xdr:spPr>
          <a:xfrm>
            <a:off x="4676543" y="4201360"/>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0007947-0A8E-4FE0-90DC-A0470EF08C59}" type="TxLink">
              <a:rPr lang="en-US" sz="1100" b="0" i="0" u="none" strike="noStrike">
                <a:solidFill>
                  <a:srgbClr val="000000"/>
                </a:solidFill>
                <a:latin typeface="Calibri"/>
                <a:cs typeface="Calibri"/>
              </a:rPr>
              <a:pPr algn="r"/>
              <a:t>3</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H$2">
        <xdr:nvSpPr>
          <xdr:cNvPr id="87" name="14Day">
            <a:extLst>
              <a:ext uri="{FF2B5EF4-FFF2-40B4-BE49-F238E27FC236}">
                <a16:creationId xmlns:a16="http://schemas.microsoft.com/office/drawing/2014/main" id="{00000000-0008-0000-0900-000057000000}"/>
              </a:ext>
            </a:extLst>
          </xdr:cNvPr>
          <xdr:cNvSpPr/>
        </xdr:nvSpPr>
        <xdr:spPr>
          <a:xfrm>
            <a:off x="5744765" y="4396209"/>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DC31FB1-D1D7-4A27-8EC1-20B228C3D17A}"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1">
        <xdr:nvSpPr>
          <xdr:cNvPr id="88" name="7Day">
            <a:extLst>
              <a:ext uri="{FF2B5EF4-FFF2-40B4-BE49-F238E27FC236}">
                <a16:creationId xmlns:a16="http://schemas.microsoft.com/office/drawing/2014/main" id="{00000000-0008-0000-0900-000058000000}"/>
              </a:ext>
            </a:extLst>
          </xdr:cNvPr>
          <xdr:cNvSpPr/>
        </xdr:nvSpPr>
        <xdr:spPr>
          <a:xfrm>
            <a:off x="5744765" y="4201360"/>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7B7234-FDA0-4157-897F-2004B88A4030}"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1">
        <xdr:nvSpPr>
          <xdr:cNvPr id="89" name="4Day">
            <a:extLst>
              <a:ext uri="{FF2B5EF4-FFF2-40B4-BE49-F238E27FC236}">
                <a16:creationId xmlns:a16="http://schemas.microsoft.com/office/drawing/2014/main" id="{00000000-0008-0000-0900-000059000000}"/>
              </a:ext>
            </a:extLst>
          </xdr:cNvPr>
          <xdr:cNvSpPr/>
        </xdr:nvSpPr>
        <xdr:spPr>
          <a:xfrm>
            <a:off x="4944480" y="4201360"/>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D4D189D-CD62-4658-B1A1-8571C20EC02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1">
        <xdr:nvSpPr>
          <xdr:cNvPr id="90" name="2Day">
            <a:extLst>
              <a:ext uri="{FF2B5EF4-FFF2-40B4-BE49-F238E27FC236}">
                <a16:creationId xmlns:a16="http://schemas.microsoft.com/office/drawing/2014/main" id="{00000000-0008-0000-0900-00005A000000}"/>
              </a:ext>
            </a:extLst>
          </xdr:cNvPr>
          <xdr:cNvSpPr/>
        </xdr:nvSpPr>
        <xdr:spPr>
          <a:xfrm>
            <a:off x="4408329" y="4201360"/>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4D3CB69-508C-4A50-8A1A-38B33634AE0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1">
        <xdr:nvSpPr>
          <xdr:cNvPr id="91" name="5Day">
            <a:extLst>
              <a:ext uri="{FF2B5EF4-FFF2-40B4-BE49-F238E27FC236}">
                <a16:creationId xmlns:a16="http://schemas.microsoft.com/office/drawing/2014/main" id="{00000000-0008-0000-0900-00005B000000}"/>
              </a:ext>
            </a:extLst>
          </xdr:cNvPr>
          <xdr:cNvSpPr/>
        </xdr:nvSpPr>
        <xdr:spPr>
          <a:xfrm>
            <a:off x="5208354" y="4201360"/>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9334EFF-C748-4EE2-9414-ABA6D2038B57}"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2">
        <xdr:nvSpPr>
          <xdr:cNvPr id="92" name="8Day">
            <a:extLst>
              <a:ext uri="{FF2B5EF4-FFF2-40B4-BE49-F238E27FC236}">
                <a16:creationId xmlns:a16="http://schemas.microsoft.com/office/drawing/2014/main" id="{00000000-0008-0000-0900-00005C000000}"/>
              </a:ext>
            </a:extLst>
          </xdr:cNvPr>
          <xdr:cNvSpPr/>
        </xdr:nvSpPr>
        <xdr:spPr>
          <a:xfrm>
            <a:off x="4141850" y="4396209"/>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206700C-B9D1-47CA-BFA9-B3C990F0A6F0}"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2">
        <xdr:nvSpPr>
          <xdr:cNvPr id="93" name="10Day">
            <a:extLst>
              <a:ext uri="{FF2B5EF4-FFF2-40B4-BE49-F238E27FC236}">
                <a16:creationId xmlns:a16="http://schemas.microsoft.com/office/drawing/2014/main" id="{00000000-0008-0000-0900-00005D000000}"/>
              </a:ext>
            </a:extLst>
          </xdr:cNvPr>
          <xdr:cNvSpPr/>
        </xdr:nvSpPr>
        <xdr:spPr>
          <a:xfrm>
            <a:off x="4676543" y="4396209"/>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1604D85-4A1B-417C-AB0A-F61233D26A0E}" type="TxLink">
              <a:rPr lang="en-US" sz="1100" b="0" i="0" u="none" strike="noStrike">
                <a:solidFill>
                  <a:srgbClr val="000000"/>
                </a:solidFill>
                <a:latin typeface="Calibri"/>
                <a:cs typeface="Calibri"/>
              </a:rPr>
              <a:pPr algn="r"/>
              <a:t>10</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1">
        <xdr:nvSpPr>
          <xdr:cNvPr id="94" name="6Day">
            <a:extLst>
              <a:ext uri="{FF2B5EF4-FFF2-40B4-BE49-F238E27FC236}">
                <a16:creationId xmlns:a16="http://schemas.microsoft.com/office/drawing/2014/main" id="{00000000-0008-0000-0900-00005E000000}"/>
              </a:ext>
            </a:extLst>
          </xdr:cNvPr>
          <xdr:cNvSpPr/>
        </xdr:nvSpPr>
        <xdr:spPr>
          <a:xfrm>
            <a:off x="5478058" y="4201360"/>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951FD8-0664-45CF-A8BF-43E5F01E57B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2">
        <xdr:nvSpPr>
          <xdr:cNvPr id="95" name="13Day">
            <a:extLst>
              <a:ext uri="{FF2B5EF4-FFF2-40B4-BE49-F238E27FC236}">
                <a16:creationId xmlns:a16="http://schemas.microsoft.com/office/drawing/2014/main" id="{00000000-0008-0000-0900-00005F000000}"/>
              </a:ext>
            </a:extLst>
          </xdr:cNvPr>
          <xdr:cNvSpPr/>
        </xdr:nvSpPr>
        <xdr:spPr>
          <a:xfrm>
            <a:off x="5478058" y="4396209"/>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2886BC2-598C-47BD-AFE0-C5D6777F1206}"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2">
        <xdr:nvSpPr>
          <xdr:cNvPr id="96" name="11Day">
            <a:extLst>
              <a:ext uri="{FF2B5EF4-FFF2-40B4-BE49-F238E27FC236}">
                <a16:creationId xmlns:a16="http://schemas.microsoft.com/office/drawing/2014/main" id="{00000000-0008-0000-0900-000060000000}"/>
              </a:ext>
            </a:extLst>
          </xdr:cNvPr>
          <xdr:cNvSpPr/>
        </xdr:nvSpPr>
        <xdr:spPr>
          <a:xfrm>
            <a:off x="4944480" y="4396209"/>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BC0980C-2417-496B-9105-25B36F0AB178}"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2">
        <xdr:nvSpPr>
          <xdr:cNvPr id="97" name="9Day">
            <a:extLst>
              <a:ext uri="{FF2B5EF4-FFF2-40B4-BE49-F238E27FC236}">
                <a16:creationId xmlns:a16="http://schemas.microsoft.com/office/drawing/2014/main" id="{00000000-0008-0000-0900-000061000000}"/>
              </a:ext>
            </a:extLst>
          </xdr:cNvPr>
          <xdr:cNvSpPr/>
        </xdr:nvSpPr>
        <xdr:spPr>
          <a:xfrm>
            <a:off x="4408329" y="4396209"/>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B47BE-7651-40A8-A910-0219140E0B8E}"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2">
        <xdr:nvSpPr>
          <xdr:cNvPr id="98" name="12Day">
            <a:extLst>
              <a:ext uri="{FF2B5EF4-FFF2-40B4-BE49-F238E27FC236}">
                <a16:creationId xmlns:a16="http://schemas.microsoft.com/office/drawing/2014/main" id="{00000000-0008-0000-0900-000062000000}"/>
              </a:ext>
            </a:extLst>
          </xdr:cNvPr>
          <xdr:cNvSpPr/>
        </xdr:nvSpPr>
        <xdr:spPr>
          <a:xfrm>
            <a:off x="5208354" y="4396209"/>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DB7A5FA-96F3-48F7-9B4B-97192B70406C}"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3">
        <xdr:nvSpPr>
          <xdr:cNvPr id="99" name="15Day">
            <a:extLst>
              <a:ext uri="{FF2B5EF4-FFF2-40B4-BE49-F238E27FC236}">
                <a16:creationId xmlns:a16="http://schemas.microsoft.com/office/drawing/2014/main" id="{00000000-0008-0000-0900-000063000000}"/>
              </a:ext>
            </a:extLst>
          </xdr:cNvPr>
          <xdr:cNvSpPr/>
        </xdr:nvSpPr>
        <xdr:spPr>
          <a:xfrm>
            <a:off x="4141850" y="4591152"/>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64D79B5-1A38-4F1E-987E-F3F43E58D967}"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3">
        <xdr:nvSpPr>
          <xdr:cNvPr id="100" name="17Day">
            <a:extLst>
              <a:ext uri="{FF2B5EF4-FFF2-40B4-BE49-F238E27FC236}">
                <a16:creationId xmlns:a16="http://schemas.microsoft.com/office/drawing/2014/main" id="{00000000-0008-0000-0900-000064000000}"/>
              </a:ext>
            </a:extLst>
          </xdr:cNvPr>
          <xdr:cNvSpPr/>
        </xdr:nvSpPr>
        <xdr:spPr>
          <a:xfrm>
            <a:off x="4676543" y="4591152"/>
            <a:ext cx="261553" cy="189958"/>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CC00F6-08DB-42E3-B798-C7FA5826E08C}" type="TxLink">
              <a:rPr lang="en-US" sz="1100" b="1" i="0" u="none" strike="noStrike">
                <a:solidFill>
                  <a:srgbClr val="000000"/>
                </a:solidFill>
                <a:latin typeface="Calibri"/>
                <a:cs typeface="Calibri"/>
              </a:rPr>
              <a:pPr algn="r"/>
              <a:t>17</a:t>
            </a:fld>
            <a:endParaRPr lang="en-US" sz="900" b="1" i="0" u="none" strike="noStrike">
              <a:solidFill>
                <a:schemeClr val="tx1">
                  <a:lumMod val="85000"/>
                  <a:lumOff val="15000"/>
                </a:schemeClr>
              </a:solidFill>
              <a:latin typeface="Tahoma" pitchFamily="34" charset="0"/>
              <a:cs typeface="Tahoma" pitchFamily="34" charset="0"/>
            </a:endParaRPr>
          </a:p>
        </xdr:txBody>
      </xdr:sp>
      <xdr:sp macro="[0]!SelectDay" textlink="CalPopUp!$G$3">
        <xdr:nvSpPr>
          <xdr:cNvPr id="101" name="20Day">
            <a:extLst>
              <a:ext uri="{FF2B5EF4-FFF2-40B4-BE49-F238E27FC236}">
                <a16:creationId xmlns:a16="http://schemas.microsoft.com/office/drawing/2014/main" id="{00000000-0008-0000-0900-000065000000}"/>
              </a:ext>
            </a:extLst>
          </xdr:cNvPr>
          <xdr:cNvSpPr/>
        </xdr:nvSpPr>
        <xdr:spPr>
          <a:xfrm>
            <a:off x="5478058" y="4591152"/>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EEE6C82-10FB-4E81-9DE7-104BC182EC84}"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3">
        <xdr:nvSpPr>
          <xdr:cNvPr id="102" name="21Day">
            <a:extLst>
              <a:ext uri="{FF2B5EF4-FFF2-40B4-BE49-F238E27FC236}">
                <a16:creationId xmlns:a16="http://schemas.microsoft.com/office/drawing/2014/main" id="{00000000-0008-0000-0900-000066000000}"/>
              </a:ext>
            </a:extLst>
          </xdr:cNvPr>
          <xdr:cNvSpPr/>
        </xdr:nvSpPr>
        <xdr:spPr>
          <a:xfrm>
            <a:off x="5744765" y="4591152"/>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1532D1D-BE32-4A37-ABC6-83BC4ECBD5FE}"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3">
        <xdr:nvSpPr>
          <xdr:cNvPr id="103" name="18Day">
            <a:extLst>
              <a:ext uri="{FF2B5EF4-FFF2-40B4-BE49-F238E27FC236}">
                <a16:creationId xmlns:a16="http://schemas.microsoft.com/office/drawing/2014/main" id="{00000000-0008-0000-0900-000067000000}"/>
              </a:ext>
            </a:extLst>
          </xdr:cNvPr>
          <xdr:cNvSpPr/>
        </xdr:nvSpPr>
        <xdr:spPr>
          <a:xfrm>
            <a:off x="4944480" y="4591152"/>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B1C3D64-890A-46F9-A628-F543B6A9EA64}"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3">
        <xdr:nvSpPr>
          <xdr:cNvPr id="104" name="16Day">
            <a:extLst>
              <a:ext uri="{FF2B5EF4-FFF2-40B4-BE49-F238E27FC236}">
                <a16:creationId xmlns:a16="http://schemas.microsoft.com/office/drawing/2014/main" id="{00000000-0008-0000-0900-000068000000}"/>
              </a:ext>
            </a:extLst>
          </xdr:cNvPr>
          <xdr:cNvSpPr/>
        </xdr:nvSpPr>
        <xdr:spPr>
          <a:xfrm>
            <a:off x="4408329" y="4591152"/>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78EB166-24D7-4E37-9185-A828E7C2975E}"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3">
        <xdr:nvSpPr>
          <xdr:cNvPr id="105" name="19Day">
            <a:extLst>
              <a:ext uri="{FF2B5EF4-FFF2-40B4-BE49-F238E27FC236}">
                <a16:creationId xmlns:a16="http://schemas.microsoft.com/office/drawing/2014/main" id="{00000000-0008-0000-0900-000069000000}"/>
              </a:ext>
            </a:extLst>
          </xdr:cNvPr>
          <xdr:cNvSpPr/>
        </xdr:nvSpPr>
        <xdr:spPr>
          <a:xfrm>
            <a:off x="5208354" y="4591152"/>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D7826F9-1565-4FE6-9C9C-D93C2E9535F8}"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4">
        <xdr:nvSpPr>
          <xdr:cNvPr id="106" name="22Day">
            <a:extLst>
              <a:ext uri="{FF2B5EF4-FFF2-40B4-BE49-F238E27FC236}">
                <a16:creationId xmlns:a16="http://schemas.microsoft.com/office/drawing/2014/main" id="{00000000-0008-0000-0900-00006A000000}"/>
              </a:ext>
            </a:extLst>
          </xdr:cNvPr>
          <xdr:cNvSpPr/>
        </xdr:nvSpPr>
        <xdr:spPr>
          <a:xfrm>
            <a:off x="4141850" y="4786331"/>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E0CB66-C354-4899-B202-06D234E5BBC2}"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4">
        <xdr:nvSpPr>
          <xdr:cNvPr id="107" name="24Day">
            <a:extLst>
              <a:ext uri="{FF2B5EF4-FFF2-40B4-BE49-F238E27FC236}">
                <a16:creationId xmlns:a16="http://schemas.microsoft.com/office/drawing/2014/main" id="{00000000-0008-0000-0900-00006B000000}"/>
              </a:ext>
            </a:extLst>
          </xdr:cNvPr>
          <xdr:cNvSpPr/>
        </xdr:nvSpPr>
        <xdr:spPr>
          <a:xfrm>
            <a:off x="4676543" y="4786331"/>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576DB4E-3875-4BF2-A5C5-C025D1BDD348}" type="TxLink">
              <a:rPr lang="en-US" sz="1100" b="0" i="0" u="none" strike="noStrike">
                <a:solidFill>
                  <a:srgbClr val="000000"/>
                </a:solidFill>
                <a:latin typeface="Calibri"/>
                <a:cs typeface="Calibri"/>
              </a:rPr>
              <a:pPr algn="r"/>
              <a:t>24</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F$4">
        <xdr:nvSpPr>
          <xdr:cNvPr id="108" name="26Day">
            <a:extLst>
              <a:ext uri="{FF2B5EF4-FFF2-40B4-BE49-F238E27FC236}">
                <a16:creationId xmlns:a16="http://schemas.microsoft.com/office/drawing/2014/main" id="{00000000-0008-0000-0900-00006C000000}"/>
              </a:ext>
            </a:extLst>
          </xdr:cNvPr>
          <xdr:cNvSpPr/>
        </xdr:nvSpPr>
        <xdr:spPr>
          <a:xfrm>
            <a:off x="5208354" y="4786331"/>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41D7B4F-2CCA-4242-9F80-38FB8CCE7D24}"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4">
        <xdr:nvSpPr>
          <xdr:cNvPr id="109" name="27Day">
            <a:extLst>
              <a:ext uri="{FF2B5EF4-FFF2-40B4-BE49-F238E27FC236}">
                <a16:creationId xmlns:a16="http://schemas.microsoft.com/office/drawing/2014/main" id="{00000000-0008-0000-0900-00006D000000}"/>
              </a:ext>
            </a:extLst>
          </xdr:cNvPr>
          <xdr:cNvSpPr/>
        </xdr:nvSpPr>
        <xdr:spPr>
          <a:xfrm>
            <a:off x="5478058" y="4786331"/>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6C1152A-6B9A-46F4-8A52-538A1A43C5CE}"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4">
        <xdr:nvSpPr>
          <xdr:cNvPr id="110" name="25Day">
            <a:extLst>
              <a:ext uri="{FF2B5EF4-FFF2-40B4-BE49-F238E27FC236}">
                <a16:creationId xmlns:a16="http://schemas.microsoft.com/office/drawing/2014/main" id="{00000000-0008-0000-0900-00006E000000}"/>
              </a:ext>
            </a:extLst>
          </xdr:cNvPr>
          <xdr:cNvSpPr/>
        </xdr:nvSpPr>
        <xdr:spPr>
          <a:xfrm>
            <a:off x="4944480" y="4786331"/>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E3F1F2F-7224-43D4-9980-3A2D57EED947}"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4">
        <xdr:nvSpPr>
          <xdr:cNvPr id="111" name="23Day">
            <a:extLst>
              <a:ext uri="{FF2B5EF4-FFF2-40B4-BE49-F238E27FC236}">
                <a16:creationId xmlns:a16="http://schemas.microsoft.com/office/drawing/2014/main" id="{00000000-0008-0000-0900-00006F000000}"/>
              </a:ext>
            </a:extLst>
          </xdr:cNvPr>
          <xdr:cNvSpPr/>
        </xdr:nvSpPr>
        <xdr:spPr>
          <a:xfrm>
            <a:off x="4408329" y="4786331"/>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22094DE-B29B-4438-9C5A-FD7C87AE4650}"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4">
        <xdr:nvSpPr>
          <xdr:cNvPr id="112" name="28Day">
            <a:extLst>
              <a:ext uri="{FF2B5EF4-FFF2-40B4-BE49-F238E27FC236}">
                <a16:creationId xmlns:a16="http://schemas.microsoft.com/office/drawing/2014/main" id="{00000000-0008-0000-0900-000070000000}"/>
              </a:ext>
            </a:extLst>
          </xdr:cNvPr>
          <xdr:cNvSpPr/>
        </xdr:nvSpPr>
        <xdr:spPr>
          <a:xfrm>
            <a:off x="5744765" y="4786331"/>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4C7658F-5D0B-4BDA-B1EB-19401D3C61C1}"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5">
        <xdr:nvSpPr>
          <xdr:cNvPr id="113" name="29Day">
            <a:extLst>
              <a:ext uri="{FF2B5EF4-FFF2-40B4-BE49-F238E27FC236}">
                <a16:creationId xmlns:a16="http://schemas.microsoft.com/office/drawing/2014/main" id="{00000000-0008-0000-0900-000071000000}"/>
              </a:ext>
            </a:extLst>
          </xdr:cNvPr>
          <xdr:cNvSpPr/>
        </xdr:nvSpPr>
        <xdr:spPr>
          <a:xfrm>
            <a:off x="4141850" y="4982474"/>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EF16AD5-B2E6-4A0E-BFED-5BCFE997621B}"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5">
        <xdr:nvSpPr>
          <xdr:cNvPr id="114" name="31Day">
            <a:extLst>
              <a:ext uri="{FF2B5EF4-FFF2-40B4-BE49-F238E27FC236}">
                <a16:creationId xmlns:a16="http://schemas.microsoft.com/office/drawing/2014/main" id="{00000000-0008-0000-0900-000072000000}"/>
              </a:ext>
            </a:extLst>
          </xdr:cNvPr>
          <xdr:cNvSpPr/>
        </xdr:nvSpPr>
        <xdr:spPr>
          <a:xfrm>
            <a:off x="4676543" y="4982474"/>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EC22FBA-5728-4FD5-88DF-B9A6F1FC6E9B}"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5">
        <xdr:nvSpPr>
          <xdr:cNvPr id="115" name="34Day">
            <a:extLst>
              <a:ext uri="{FF2B5EF4-FFF2-40B4-BE49-F238E27FC236}">
                <a16:creationId xmlns:a16="http://schemas.microsoft.com/office/drawing/2014/main" id="{00000000-0008-0000-0900-000073000000}"/>
              </a:ext>
            </a:extLst>
          </xdr:cNvPr>
          <xdr:cNvSpPr/>
        </xdr:nvSpPr>
        <xdr:spPr>
          <a:xfrm>
            <a:off x="5479591" y="4982474"/>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0934FD0-4D67-48A4-92DB-943C51F75AF3}"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5">
        <xdr:nvSpPr>
          <xdr:cNvPr id="116" name="35Day">
            <a:extLst>
              <a:ext uri="{FF2B5EF4-FFF2-40B4-BE49-F238E27FC236}">
                <a16:creationId xmlns:a16="http://schemas.microsoft.com/office/drawing/2014/main" id="{00000000-0008-0000-0900-000074000000}"/>
              </a:ext>
            </a:extLst>
          </xdr:cNvPr>
          <xdr:cNvSpPr/>
        </xdr:nvSpPr>
        <xdr:spPr>
          <a:xfrm>
            <a:off x="5746297" y="4982474"/>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22AF8D8-1D15-4E92-A7DE-807FE8EE297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5">
        <xdr:nvSpPr>
          <xdr:cNvPr id="117" name="32Day">
            <a:extLst>
              <a:ext uri="{FF2B5EF4-FFF2-40B4-BE49-F238E27FC236}">
                <a16:creationId xmlns:a16="http://schemas.microsoft.com/office/drawing/2014/main" id="{00000000-0008-0000-0900-000075000000}"/>
              </a:ext>
            </a:extLst>
          </xdr:cNvPr>
          <xdr:cNvSpPr/>
        </xdr:nvSpPr>
        <xdr:spPr>
          <a:xfrm>
            <a:off x="4944480" y="4982474"/>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431F3F3-EC48-46DB-ACA1-FF822A672B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5">
        <xdr:nvSpPr>
          <xdr:cNvPr id="118" name="30Day">
            <a:extLst>
              <a:ext uri="{FF2B5EF4-FFF2-40B4-BE49-F238E27FC236}">
                <a16:creationId xmlns:a16="http://schemas.microsoft.com/office/drawing/2014/main" id="{00000000-0008-0000-0900-000076000000}"/>
              </a:ext>
            </a:extLst>
          </xdr:cNvPr>
          <xdr:cNvSpPr/>
        </xdr:nvSpPr>
        <xdr:spPr>
          <a:xfrm>
            <a:off x="4408329" y="4982474"/>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BBE51EC-C15C-4F97-AF02-C9F71F32592F}"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5">
        <xdr:nvSpPr>
          <xdr:cNvPr id="119" name="33Day">
            <a:extLst>
              <a:ext uri="{FF2B5EF4-FFF2-40B4-BE49-F238E27FC236}">
                <a16:creationId xmlns:a16="http://schemas.microsoft.com/office/drawing/2014/main" id="{00000000-0008-0000-0900-000077000000}"/>
              </a:ext>
            </a:extLst>
          </xdr:cNvPr>
          <xdr:cNvSpPr/>
        </xdr:nvSpPr>
        <xdr:spPr>
          <a:xfrm>
            <a:off x="5209888" y="4982474"/>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29B4515-67B0-473A-9FCB-D7D774CFB1A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20" name="Sa">
            <a:extLst>
              <a:ext uri="{FF2B5EF4-FFF2-40B4-BE49-F238E27FC236}">
                <a16:creationId xmlns:a16="http://schemas.microsoft.com/office/drawing/2014/main" id="{00000000-0008-0000-0900-000078000000}"/>
              </a:ext>
            </a:extLst>
          </xdr:cNvPr>
          <xdr:cNvSpPr/>
        </xdr:nvSpPr>
        <xdr:spPr>
          <a:xfrm>
            <a:off x="5746188" y="4002576"/>
            <a:ext cx="264622"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21" name="Fr">
            <a:extLst>
              <a:ext uri="{FF2B5EF4-FFF2-40B4-BE49-F238E27FC236}">
                <a16:creationId xmlns:a16="http://schemas.microsoft.com/office/drawing/2014/main" id="{00000000-0008-0000-0900-000079000000}"/>
              </a:ext>
            </a:extLst>
          </xdr:cNvPr>
          <xdr:cNvSpPr/>
        </xdr:nvSpPr>
        <xdr:spPr>
          <a:xfrm>
            <a:off x="5479481" y="4002576"/>
            <a:ext cx="259588"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2" name="Th">
            <a:extLst>
              <a:ext uri="{FF2B5EF4-FFF2-40B4-BE49-F238E27FC236}">
                <a16:creationId xmlns:a16="http://schemas.microsoft.com/office/drawing/2014/main" id="{00000000-0008-0000-0900-00007A000000}"/>
              </a:ext>
            </a:extLst>
          </xdr:cNvPr>
          <xdr:cNvSpPr/>
        </xdr:nvSpPr>
        <xdr:spPr>
          <a:xfrm>
            <a:off x="5208896" y="4002576"/>
            <a:ext cx="265503"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3" name="We">
            <a:extLst>
              <a:ext uri="{FF2B5EF4-FFF2-40B4-BE49-F238E27FC236}">
                <a16:creationId xmlns:a16="http://schemas.microsoft.com/office/drawing/2014/main" id="{00000000-0008-0000-0900-00007B000000}"/>
              </a:ext>
            </a:extLst>
          </xdr:cNvPr>
          <xdr:cNvSpPr/>
        </xdr:nvSpPr>
        <xdr:spPr>
          <a:xfrm>
            <a:off x="4945902" y="4002576"/>
            <a:ext cx="258706"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4" name="Tu">
            <a:extLst>
              <a:ext uri="{FF2B5EF4-FFF2-40B4-BE49-F238E27FC236}">
                <a16:creationId xmlns:a16="http://schemas.microsoft.com/office/drawing/2014/main" id="{00000000-0008-0000-0900-00007C000000}"/>
              </a:ext>
            </a:extLst>
          </xdr:cNvPr>
          <xdr:cNvSpPr/>
        </xdr:nvSpPr>
        <xdr:spPr>
          <a:xfrm>
            <a:off x="4677085" y="4002576"/>
            <a:ext cx="262433"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5" name="Mo">
            <a:extLst>
              <a:ext uri="{FF2B5EF4-FFF2-40B4-BE49-F238E27FC236}">
                <a16:creationId xmlns:a16="http://schemas.microsoft.com/office/drawing/2014/main" id="{00000000-0008-0000-0900-00007D000000}"/>
              </a:ext>
            </a:extLst>
          </xdr:cNvPr>
          <xdr:cNvSpPr/>
        </xdr:nvSpPr>
        <xdr:spPr>
          <a:xfrm>
            <a:off x="4409752" y="4002576"/>
            <a:ext cx="258707"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6" name="Su">
            <a:extLst>
              <a:ext uri="{FF2B5EF4-FFF2-40B4-BE49-F238E27FC236}">
                <a16:creationId xmlns:a16="http://schemas.microsoft.com/office/drawing/2014/main" id="{00000000-0008-0000-0900-00007E000000}"/>
              </a:ext>
            </a:extLst>
          </xdr:cNvPr>
          <xdr:cNvSpPr/>
        </xdr:nvSpPr>
        <xdr:spPr>
          <a:xfrm>
            <a:off x="4143273" y="4002576"/>
            <a:ext cx="260459"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0]!ShowSettings">
        <xdr:nvPicPr>
          <xdr:cNvPr id="127" name="SetBtn">
            <a:extLst>
              <a:ext uri="{FF2B5EF4-FFF2-40B4-BE49-F238E27FC236}">
                <a16:creationId xmlns:a16="http://schemas.microsoft.com/office/drawing/2014/main" id="{00000000-0008-0000-0900-00007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3074" y="5439791"/>
            <a:ext cx="137046" cy="142785"/>
          </a:xfrm>
          <a:prstGeom prst="rect">
            <a:avLst/>
          </a:prstGeom>
        </xdr:spPr>
      </xdr:pic>
      <xdr:sp macro="[0]!CalCol" textlink="">
        <xdr:nvSpPr>
          <xdr:cNvPr id="128" name="CalCol1" hidden="1">
            <a:extLst>
              <a:ext uri="{FF2B5EF4-FFF2-40B4-BE49-F238E27FC236}">
                <a16:creationId xmlns:a16="http://schemas.microsoft.com/office/drawing/2014/main" id="{00000000-0008-0000-0900-000080000000}"/>
              </a:ext>
            </a:extLst>
          </xdr:cNvPr>
          <xdr:cNvSpPr/>
        </xdr:nvSpPr>
        <xdr:spPr>
          <a:xfrm>
            <a:off x="4121748" y="5636784"/>
            <a:ext cx="129878" cy="131914"/>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29" name="CalCol2" hidden="1">
            <a:extLst>
              <a:ext uri="{FF2B5EF4-FFF2-40B4-BE49-F238E27FC236}">
                <a16:creationId xmlns:a16="http://schemas.microsoft.com/office/drawing/2014/main" id="{00000000-0008-0000-0900-000081000000}"/>
              </a:ext>
            </a:extLst>
          </xdr:cNvPr>
          <xdr:cNvSpPr/>
        </xdr:nvSpPr>
        <xdr:spPr>
          <a:xfrm>
            <a:off x="4346634" y="5636784"/>
            <a:ext cx="129878" cy="131914"/>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0" name="CalCol3" hidden="1">
            <a:extLst>
              <a:ext uri="{FF2B5EF4-FFF2-40B4-BE49-F238E27FC236}">
                <a16:creationId xmlns:a16="http://schemas.microsoft.com/office/drawing/2014/main" id="{00000000-0008-0000-0900-000082000000}"/>
              </a:ext>
            </a:extLst>
          </xdr:cNvPr>
          <xdr:cNvSpPr/>
        </xdr:nvSpPr>
        <xdr:spPr>
          <a:xfrm>
            <a:off x="4571519" y="5636784"/>
            <a:ext cx="130717" cy="131914"/>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1" name="CalCol4" hidden="1">
            <a:extLst>
              <a:ext uri="{FF2B5EF4-FFF2-40B4-BE49-F238E27FC236}">
                <a16:creationId xmlns:a16="http://schemas.microsoft.com/office/drawing/2014/main" id="{00000000-0008-0000-0900-000083000000}"/>
              </a:ext>
            </a:extLst>
          </xdr:cNvPr>
          <xdr:cNvSpPr/>
        </xdr:nvSpPr>
        <xdr:spPr>
          <a:xfrm>
            <a:off x="4797242" y="5636784"/>
            <a:ext cx="129878" cy="131914"/>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2" name="CalCol5" hidden="1">
            <a:extLst>
              <a:ext uri="{FF2B5EF4-FFF2-40B4-BE49-F238E27FC236}">
                <a16:creationId xmlns:a16="http://schemas.microsoft.com/office/drawing/2014/main" id="{00000000-0008-0000-0900-000084000000}"/>
              </a:ext>
            </a:extLst>
          </xdr:cNvPr>
          <xdr:cNvSpPr/>
        </xdr:nvSpPr>
        <xdr:spPr>
          <a:xfrm>
            <a:off x="5022127" y="5636784"/>
            <a:ext cx="129878" cy="131914"/>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3" name="CalCol6" hidden="1">
            <a:extLst>
              <a:ext uri="{FF2B5EF4-FFF2-40B4-BE49-F238E27FC236}">
                <a16:creationId xmlns:a16="http://schemas.microsoft.com/office/drawing/2014/main" id="{00000000-0008-0000-0900-000085000000}"/>
              </a:ext>
            </a:extLst>
          </xdr:cNvPr>
          <xdr:cNvSpPr/>
        </xdr:nvSpPr>
        <xdr:spPr>
          <a:xfrm>
            <a:off x="5247850" y="5636784"/>
            <a:ext cx="129878" cy="131914"/>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4" name="CalCol7" hidden="1">
            <a:extLst>
              <a:ext uri="{FF2B5EF4-FFF2-40B4-BE49-F238E27FC236}">
                <a16:creationId xmlns:a16="http://schemas.microsoft.com/office/drawing/2014/main" id="{00000000-0008-0000-0900-000086000000}"/>
              </a:ext>
            </a:extLst>
          </xdr:cNvPr>
          <xdr:cNvSpPr/>
        </xdr:nvSpPr>
        <xdr:spPr>
          <a:xfrm>
            <a:off x="5472735" y="5636784"/>
            <a:ext cx="129878" cy="131914"/>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5" name="CalCol8" hidden="1">
            <a:extLst>
              <a:ext uri="{FF2B5EF4-FFF2-40B4-BE49-F238E27FC236}">
                <a16:creationId xmlns:a16="http://schemas.microsoft.com/office/drawing/2014/main" id="{00000000-0008-0000-0900-000087000000}"/>
              </a:ext>
            </a:extLst>
          </xdr:cNvPr>
          <xdr:cNvSpPr/>
        </xdr:nvSpPr>
        <xdr:spPr>
          <a:xfrm>
            <a:off x="5697621" y="5636784"/>
            <a:ext cx="130715" cy="131914"/>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6" name="CalCol9" hidden="1">
            <a:extLst>
              <a:ext uri="{FF2B5EF4-FFF2-40B4-BE49-F238E27FC236}">
                <a16:creationId xmlns:a16="http://schemas.microsoft.com/office/drawing/2014/main" id="{00000000-0008-0000-0900-000088000000}"/>
              </a:ext>
            </a:extLst>
          </xdr:cNvPr>
          <xdr:cNvSpPr/>
        </xdr:nvSpPr>
        <xdr:spPr>
          <a:xfrm>
            <a:off x="5923344" y="5636784"/>
            <a:ext cx="129878" cy="131914"/>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7" name="PrevMonth">
            <a:extLst>
              <a:ext uri="{FF2B5EF4-FFF2-40B4-BE49-F238E27FC236}">
                <a16:creationId xmlns:a16="http://schemas.microsoft.com/office/drawing/2014/main" id="{00000000-0008-0000-0900-000089000000}"/>
              </a:ext>
            </a:extLst>
          </xdr:cNvPr>
          <xdr:cNvGrpSpPr/>
        </xdr:nvGrpSpPr>
        <xdr:grpSpPr>
          <a:xfrm>
            <a:off x="4173995" y="3842361"/>
            <a:ext cx="104183" cy="108546"/>
            <a:chOff x="4173995" y="3842361"/>
            <a:chExt cx="104183" cy="108546"/>
          </a:xfrm>
        </xdr:grpSpPr>
        <xdr:sp macro="[0]!PrevMonth" textlink="">
          <xdr:nvSpPr>
            <xdr:cNvPr id="144" name="PrevRec">
              <a:extLst>
                <a:ext uri="{FF2B5EF4-FFF2-40B4-BE49-F238E27FC236}">
                  <a16:creationId xmlns:a16="http://schemas.microsoft.com/office/drawing/2014/main" id="{00000000-0008-0000-0900-000090000000}"/>
                </a:ext>
              </a:extLst>
            </xdr:cNvPr>
            <xdr:cNvSpPr/>
          </xdr:nvSpPr>
          <xdr:spPr>
            <a:xfrm>
              <a:off x="4173995" y="3842361"/>
              <a:ext cx="104183" cy="10854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PrevMonth" textlink="">
          <xdr:nvSpPr>
            <xdr:cNvPr id="145" name="PrevTri">
              <a:extLst>
                <a:ext uri="{FF2B5EF4-FFF2-40B4-BE49-F238E27FC236}">
                  <a16:creationId xmlns:a16="http://schemas.microsoft.com/office/drawing/2014/main" id="{00000000-0008-0000-0900-000091000000}"/>
                </a:ext>
              </a:extLst>
            </xdr:cNvPr>
            <xdr:cNvSpPr/>
          </xdr:nvSpPr>
          <xdr:spPr>
            <a:xfrm rot="16200000">
              <a:off x="4184523" y="3868824"/>
              <a:ext cx="72077" cy="55621"/>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8" name="NextMonth">
            <a:extLst>
              <a:ext uri="{FF2B5EF4-FFF2-40B4-BE49-F238E27FC236}">
                <a16:creationId xmlns:a16="http://schemas.microsoft.com/office/drawing/2014/main" id="{00000000-0008-0000-0900-00008A000000}"/>
              </a:ext>
            </a:extLst>
          </xdr:cNvPr>
          <xdr:cNvGrpSpPr/>
        </xdr:nvGrpSpPr>
        <xdr:grpSpPr>
          <a:xfrm>
            <a:off x="5874803" y="3842361"/>
            <a:ext cx="104183" cy="108546"/>
            <a:chOff x="5874803" y="3842361"/>
            <a:chExt cx="104183" cy="108546"/>
          </a:xfrm>
        </xdr:grpSpPr>
        <xdr:sp macro="[0]!NextMonth" textlink="">
          <xdr:nvSpPr>
            <xdr:cNvPr id="142" name="NextRec">
              <a:extLst>
                <a:ext uri="{FF2B5EF4-FFF2-40B4-BE49-F238E27FC236}">
                  <a16:creationId xmlns:a16="http://schemas.microsoft.com/office/drawing/2014/main" id="{00000000-0008-0000-0900-00008E000000}"/>
                </a:ext>
              </a:extLst>
            </xdr:cNvPr>
            <xdr:cNvSpPr/>
          </xdr:nvSpPr>
          <xdr:spPr>
            <a:xfrm>
              <a:off x="5874803" y="3842361"/>
              <a:ext cx="104183" cy="10854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NextMonth" textlink="">
          <xdr:nvSpPr>
            <xdr:cNvPr id="143" name="NextTri">
              <a:extLst>
                <a:ext uri="{FF2B5EF4-FFF2-40B4-BE49-F238E27FC236}">
                  <a16:creationId xmlns:a16="http://schemas.microsoft.com/office/drawing/2014/main" id="{00000000-0008-0000-0900-00008F000000}"/>
                </a:ext>
              </a:extLst>
            </xdr:cNvPr>
            <xdr:cNvSpPr/>
          </xdr:nvSpPr>
          <xdr:spPr>
            <a:xfrm rot="5400000">
              <a:off x="5894372" y="3868824"/>
              <a:ext cx="72077" cy="55621"/>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 textlink="CalPopUp!$A$2">
        <xdr:nvSpPr>
          <xdr:cNvPr id="139" name="Year">
            <a:extLst>
              <a:ext uri="{FF2B5EF4-FFF2-40B4-BE49-F238E27FC236}">
                <a16:creationId xmlns:a16="http://schemas.microsoft.com/office/drawing/2014/main" id="{00000000-0008-0000-0900-00008B000000}"/>
              </a:ext>
            </a:extLst>
          </xdr:cNvPr>
          <xdr:cNvSpPr txBox="1"/>
        </xdr:nvSpPr>
        <xdr:spPr>
          <a:xfrm>
            <a:off x="5201449" y="3801541"/>
            <a:ext cx="340794" cy="18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55604C2A-86EB-46EE-967A-67DBA96A6EF3}" type="TxLink">
              <a:rPr lang="en-US" sz="1100" b="0" i="0" u="none" strike="noStrike">
                <a:solidFill>
                  <a:srgbClr val="000000"/>
                </a:solidFill>
                <a:latin typeface="Calibri"/>
                <a:cs typeface="Calibri"/>
              </a:rPr>
              <a:pPr algn="ctr"/>
              <a:t>2024</a:t>
            </a:fld>
            <a:endParaRPr lang="en-US" sz="1100" b="1">
              <a:solidFill>
                <a:schemeClr val="tx1">
                  <a:lumMod val="75000"/>
                  <a:lumOff val="25000"/>
                </a:schemeClr>
              </a:solidFill>
            </a:endParaRPr>
          </a:p>
        </xdr:txBody>
      </xdr:sp>
      <xdr:sp macro="[0]!NextYear" textlink="">
        <xdr:nvSpPr>
          <xdr:cNvPr id="140" name="NextYr">
            <a:extLst>
              <a:ext uri="{FF2B5EF4-FFF2-40B4-BE49-F238E27FC236}">
                <a16:creationId xmlns:a16="http://schemas.microsoft.com/office/drawing/2014/main" id="{00000000-0008-0000-0900-00008C000000}"/>
              </a:ext>
            </a:extLst>
          </xdr:cNvPr>
          <xdr:cNvSpPr/>
        </xdr:nvSpPr>
        <xdr:spPr>
          <a:xfrm>
            <a:off x="5131269" y="3850175"/>
            <a:ext cx="91440" cy="91180"/>
          </a:xfrm>
          <a:prstGeom prst="triangl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PrevYear" textlink="">
        <xdr:nvSpPr>
          <xdr:cNvPr id="141" name="PrevYr">
            <a:extLst>
              <a:ext uri="{FF2B5EF4-FFF2-40B4-BE49-F238E27FC236}">
                <a16:creationId xmlns:a16="http://schemas.microsoft.com/office/drawing/2014/main" id="{00000000-0008-0000-0900-00008D000000}"/>
              </a:ext>
            </a:extLst>
          </xdr:cNvPr>
          <xdr:cNvSpPr/>
        </xdr:nvSpPr>
        <xdr:spPr>
          <a:xfrm flipV="1">
            <a:off x="5539560" y="3850175"/>
            <a:ext cx="91440" cy="91180"/>
          </a:xfrm>
          <a:prstGeom prst="triangl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196850</xdr:colOff>
      <xdr:row>10</xdr:row>
      <xdr:rowOff>177800</xdr:rowOff>
    </xdr:from>
    <xdr:to>
      <xdr:col>12</xdr:col>
      <xdr:colOff>304800</xdr:colOff>
      <xdr:row>18</xdr:row>
      <xdr:rowOff>76200</xdr:rowOff>
    </xdr:to>
    <mc:AlternateContent xmlns:mc="http://schemas.openxmlformats.org/markup-compatibility/2006" xmlns:tsle="http://schemas.microsoft.com/office/drawing/2012/timeslicer">
      <mc:Choice Requires="tsle">
        <xdr:graphicFrame macro="">
          <xdr:nvGraphicFramePr>
            <xdr:cNvPr id="12" name="Comp. Date">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microsoft.com/office/drawing/2012/timeslicer">
              <tsle:timeslicer name="Comp. Date"/>
            </a:graphicData>
          </a:graphic>
        </xdr:graphicFrame>
      </mc:Choice>
      <mc:Fallback xmlns="">
        <xdr:sp macro="" textlink="">
          <xdr:nvSpPr>
            <xdr:cNvPr id="0" name=""/>
            <xdr:cNvSpPr>
              <a:spLocks noTextEdit="1"/>
            </xdr:cNvSpPr>
          </xdr:nvSpPr>
          <xdr:spPr>
            <a:xfrm>
              <a:off x="3587750" y="2019300"/>
              <a:ext cx="46926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14</xdr:col>
      <xdr:colOff>114300</xdr:colOff>
      <xdr:row>17</xdr:row>
      <xdr:rowOff>69851</xdr:rowOff>
    </xdr:from>
    <xdr:to>
      <xdr:col>15</xdr:col>
      <xdr:colOff>1016000</xdr:colOff>
      <xdr:row>25</xdr:row>
      <xdr:rowOff>57151</xdr:rowOff>
    </xdr:to>
    <mc:AlternateContent xmlns:mc="http://schemas.openxmlformats.org/markup-compatibility/2006" xmlns:a14="http://schemas.microsoft.com/office/drawing/2010/main">
      <mc:Choice Requires="a14">
        <xdr:graphicFrame macro="">
          <xdr:nvGraphicFramePr>
            <xdr:cNvPr id="18" name="Status">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734550" y="3200401"/>
              <a:ext cx="18288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139700</xdr:colOff>
      <xdr:row>8</xdr:row>
      <xdr:rowOff>146051</xdr:rowOff>
    </xdr:from>
    <xdr:to>
      <xdr:col>2</xdr:col>
      <xdr:colOff>0</xdr:colOff>
      <xdr:row>16</xdr:row>
      <xdr:rowOff>133351</xdr:rowOff>
    </xdr:to>
    <mc:AlternateContent xmlns:mc="http://schemas.openxmlformats.org/markup-compatibility/2006" xmlns:a14="http://schemas.microsoft.com/office/drawing/2010/main">
      <mc:Choice Requires="a14">
        <xdr:graphicFrame macro="">
          <xdr:nvGraphicFramePr>
            <xdr:cNvPr id="20" name="Priority">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139700" y="1619251"/>
              <a:ext cx="18288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ndy Austin" refreshedDate="44610.441992708336" createdVersion="7" refreshedVersion="7" minRefreshableVersion="3" recordCount="769" xr:uid="{4338BBE6-B41C-4361-B4D7-3C1D1615AE3F}">
  <cacheSource type="worksheet">
    <worksheetSource name="Orders"/>
  </cacheSource>
  <cacheFields count="15">
    <cacheField name="Order ID" numFmtId="0">
      <sharedItems containsString="0" containsBlank="1" containsNumber="1" containsInteger="1" minValue="1" maxValue="497"/>
    </cacheField>
    <cacheField name="Customer" numFmtId="0">
      <sharedItems containsBlank="1"/>
    </cacheField>
    <cacheField name="Sched. Date" numFmtId="14">
      <sharedItems containsDate="1" containsBlank="1" containsMixedTypes="1" minDate="2022-01-05T00:00:00" maxDate="2023-05-19T00:00:00"/>
    </cacheField>
    <cacheField name="Time" numFmtId="169">
      <sharedItems containsNonDate="0" containsDate="1" containsString="0" containsBlank="1" minDate="1899-12-30T06:00:00" maxDate="1900-01-03T04:00:00"/>
    </cacheField>
    <cacheField name="Duration" numFmtId="168">
      <sharedItems containsNonDate="0" containsDate="1" containsString="0" containsBlank="1" minDate="1899-12-30T01:45:00" maxDate="1899-12-30T01:45:00"/>
    </cacheField>
    <cacheField name="Technician" numFmtId="0">
      <sharedItems containsBlank="1" count="15">
        <s v="Fred Fredders"/>
        <s v="Dave Davidson"/>
        <s v="Peter Parker"/>
        <s v="Mary Smith"/>
        <s v="Mark Mason"/>
        <s v="Jack Johnson"/>
        <s v="Lisa Mathews"/>
        <s v="Greg Perkins"/>
        <s v="Anita Withers"/>
        <s v="Kay Hopkins"/>
        <s v="Larry Daniels"/>
        <s v="Tim Simmons"/>
        <m/>
        <s v="Jimmy James" u="1"/>
        <s v="Tina James" u="1"/>
      </sharedItems>
    </cacheField>
    <cacheField name="Status" numFmtId="0">
      <sharedItems containsBlank="1" count="5">
        <s v="Pending"/>
        <s v="Scheduled"/>
        <s v="Completed"/>
        <s v="In Process"/>
        <m/>
      </sharedItems>
    </cacheField>
    <cacheField name="Priority" numFmtId="0">
      <sharedItems containsBlank="1" count="5">
        <s v="Urgent"/>
        <s v="High"/>
        <s v="Regular"/>
        <s v="Low"/>
        <m/>
      </sharedItems>
    </cacheField>
    <cacheField name="Comp. Date" numFmtId="14">
      <sharedItems containsNonDate="0" containsDate="1" containsString="0" containsBlank="1" minDate="2022-01-15T00:00:00" maxDate="2023-05-29T00:00:00"/>
    </cacheField>
    <cacheField name="Freq. Qty" numFmtId="0">
      <sharedItems containsString="0" containsBlank="1" containsNumber="1" containsInteger="1" minValue="1" maxValue="100"/>
    </cacheField>
    <cacheField name="Freq. Type" numFmtId="0">
      <sharedItems containsBlank="1"/>
    </cacheField>
    <cacheField name="Next Date" numFmtId="14">
      <sharedItems containsDate="1" containsBlank="1" containsMixedTypes="1" minDate="2022-03-31T00:00:00" maxDate="2024-10-11T00:00:00"/>
    </cacheField>
    <cacheField name="Req. Skill 1" numFmtId="0">
      <sharedItems containsBlank="1" count="11">
        <s v="Plumbing"/>
        <s v="HVAC"/>
        <s v="Electrical"/>
        <s v="Low Voltage"/>
        <s v="Computer Board"/>
        <s v="Sysem Boards"/>
        <s v="Pumps &amp; Motors"/>
        <s v="Machining"/>
        <s v="Rewiring"/>
        <s v="AC Replacement"/>
        <m/>
      </sharedItems>
    </cacheField>
    <cacheField name="Req. Skill 2" numFmtId="0">
      <sharedItems containsBlank="1"/>
    </cacheField>
    <cacheField name="Notes" numFmtId="0">
      <sharedItems containsBlank="1"/>
    </cacheField>
  </cacheFields>
  <extLst>
    <ext xmlns:x14="http://schemas.microsoft.com/office/spreadsheetml/2009/9/main" uri="{725AE2AE-9491-48be-B2B4-4EB974FC3084}">
      <x14:pivotCacheDefinition pivotCacheId="11305507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noj Deshpande" refreshedDate="45558.904758217592" createdVersion="7" refreshedVersion="8" minRefreshableVersion="3" recordCount="498" xr:uid="{F35838E9-007E-4864-B51F-6434FE6C8307}">
  <cacheSource type="worksheet">
    <worksheetSource name="Orders"/>
  </cacheSource>
  <cacheFields count="15">
    <cacheField name="Order ID" numFmtId="0">
      <sharedItems containsSemiMixedTypes="0" containsString="0" containsNumber="1" containsInteger="1" minValue="1" maxValue="499"/>
    </cacheField>
    <cacheField name="Customer" numFmtId="0">
      <sharedItems/>
    </cacheField>
    <cacheField name="Sched. Date" numFmtId="14">
      <sharedItems containsSemiMixedTypes="0" containsNonDate="0" containsDate="1" containsString="0" minDate="2022-01-05T00:00:00" maxDate="2024-09-23T00:00:00"/>
    </cacheField>
    <cacheField name="Time" numFmtId="169">
      <sharedItems containsSemiMixedTypes="0" containsNonDate="0" containsDate="1" containsString="0" minDate="1899-12-30T06:00:00" maxDate="1900-01-03T04:00:00"/>
    </cacheField>
    <cacheField name="Duration" numFmtId="168">
      <sharedItems containsSemiMixedTypes="0" containsNonDate="0" containsDate="1" containsString="0" minDate="1899-12-30T00:30:00" maxDate="1899-12-30T03:15:00"/>
    </cacheField>
    <cacheField name="Technician" numFmtId="0">
      <sharedItems containsBlank="1"/>
    </cacheField>
    <cacheField name="Status" numFmtId="0">
      <sharedItems/>
    </cacheField>
    <cacheField name="Priority" numFmtId="0">
      <sharedItems containsBlank="1" count="5">
        <s v="Urgent"/>
        <s v="High"/>
        <s v="Regular"/>
        <s v="Low"/>
        <m u="1"/>
      </sharedItems>
    </cacheField>
    <cacheField name="Comp. Date" numFmtId="14">
      <sharedItems containsNonDate="0" containsDate="1" containsString="0" containsBlank="1" minDate="2022-01-15T00:00:00" maxDate="2024-09-24T00:00:00" count="453">
        <d v="2022-02-11T00:00:00"/>
        <d v="2022-02-12T00:00:00"/>
        <d v="2022-01-15T00:00:00"/>
        <d v="2022-02-14T00:00:00"/>
        <m/>
        <d v="2022-01-30T00:00:00"/>
        <d v="2022-01-25T00:00:00"/>
        <d v="2022-03-02T00:00:00"/>
        <d v="2022-03-03T00:00:00"/>
        <d v="2022-03-04T00:00:00"/>
        <d v="2022-02-02T00:00:00"/>
        <d v="2022-03-06T00:00:00"/>
        <d v="2022-03-07T00:00:00"/>
        <d v="2022-02-13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2-03-01T00:00:00"/>
        <d v="2022-03-14T00:00:00"/>
        <d v="2022-03-15T00:00:00"/>
        <d v="2022-03-16T00:00:00"/>
        <d v="2022-03-17T00:00:00"/>
        <d v="2022-03-18T00:00:00"/>
        <d v="2022-03-19T00:00:00"/>
        <d v="2022-03-20T00:00:00"/>
        <d v="2022-03-21T00:00:00"/>
        <d v="2022-03-22T00:00:00"/>
        <d v="2022-03-23T00:00:00"/>
        <d v="2022-03-24T00:00:00"/>
        <d v="2022-03-25T00:00:00"/>
        <d v="2022-03-26T00:00:00"/>
        <d v="2022-03-27T00:00:00"/>
        <d v="2022-03-28T00:00:00"/>
        <d v="2022-03-29T00:00:00"/>
        <d v="2022-03-30T00:00:00"/>
        <d v="2022-03-31T00:00:00"/>
        <d v="2022-04-01T00:00:00"/>
        <d v="2022-04-02T00:00:00"/>
        <d v="2022-04-03T00:00:00"/>
        <d v="2022-04-04T00:00:00"/>
        <d v="2022-04-05T00:00:00"/>
        <d v="2022-04-06T00:00:00"/>
        <d v="2022-04-07T00:00:00"/>
        <d v="2022-04-08T00:00:00"/>
        <d v="2022-04-09T00:00:00"/>
        <d v="2022-04-10T00:00:00"/>
        <d v="2022-04-11T00:00:00"/>
        <d v="2022-04-12T00:00:00"/>
        <d v="2022-04-13T00:00:00"/>
        <d v="2022-04-14T00:00:00"/>
        <d v="2022-04-15T00:00:00"/>
        <d v="2022-04-16T00:00:00"/>
        <d v="2022-04-17T00:00:00"/>
        <d v="2022-04-18T00:00:00"/>
        <d v="2022-04-19T00:00:00"/>
        <d v="2022-04-20T00:00:00"/>
        <d v="2022-04-21T00:00:00"/>
        <d v="2022-04-22T00:00:00"/>
        <d v="2022-04-23T00:00:00"/>
        <d v="2022-04-24T00:00:00"/>
        <d v="2022-04-25T00:00:00"/>
        <d v="2022-04-26T00:00:00"/>
        <d v="2022-04-27T00:00:00"/>
        <d v="2022-04-28T00:00:00"/>
        <d v="2022-04-29T00:00:00"/>
        <d v="2022-04-30T00:00:00"/>
        <d v="2022-05-01T00:00:00"/>
        <d v="2022-05-02T00:00:00"/>
        <d v="2022-05-03T00:00:00"/>
        <d v="2022-05-04T00:00:00"/>
        <d v="2022-05-05T00:00:00"/>
        <d v="2022-05-06T00:00:00"/>
        <d v="2022-05-07T00:00:00"/>
        <d v="2022-05-08T00:00:00"/>
        <d v="2022-05-09T00:00:00"/>
        <d v="2022-05-10T00:00:00"/>
        <d v="2022-05-11T00:00:00"/>
        <d v="2022-05-17T00:00:00"/>
        <d v="2022-05-18T00:00:00"/>
        <d v="2022-05-19T00:00:00"/>
        <d v="2022-05-20T00:00:00"/>
        <d v="2022-05-21T00:00:00"/>
        <d v="2022-05-22T00:00:00"/>
        <d v="2022-05-23T00:00:00"/>
        <d v="2022-05-24T00:00:00"/>
        <d v="2022-05-25T00:00:00"/>
        <d v="2022-05-26T00:00:00"/>
        <d v="2022-05-27T00:00:00"/>
        <d v="2022-05-28T00:00:00"/>
        <d v="2022-05-29T00:00:00"/>
        <d v="2022-05-30T00:00:00"/>
        <d v="2022-05-31T00:00:00"/>
        <d v="2022-06-01T00:00:00"/>
        <d v="2022-06-02T00:00:00"/>
        <d v="2022-06-03T00:00:00"/>
        <d v="2022-06-04T00:00:00"/>
        <d v="2022-06-05T00:00:00"/>
        <d v="2022-06-06T00:00:00"/>
        <d v="2022-06-07T00:00:00"/>
        <d v="2022-06-08T00:00:00"/>
        <d v="2022-06-09T00:00:00"/>
        <d v="2022-06-10T00:00:00"/>
        <d v="2022-06-11T00:00:00"/>
        <d v="2022-06-12T00:00:00"/>
        <d v="2022-06-13T00:00:00"/>
        <d v="2022-06-14T00:00:00"/>
        <d v="2022-06-15T00:00:00"/>
        <d v="2022-06-16T00:00:00"/>
        <d v="2022-06-17T00:00:00"/>
        <d v="2022-06-18T00:00:00"/>
        <d v="2022-06-19T00:00:00"/>
        <d v="2022-06-20T00:00:00"/>
        <d v="2022-06-21T00:00:00"/>
        <d v="2022-06-22T00:00:00"/>
        <d v="2022-06-23T00:00:00"/>
        <d v="2022-06-24T00:00:00"/>
        <d v="2022-06-25T00:00:00"/>
        <d v="2022-06-26T00:00:00"/>
        <d v="2022-06-27T00:00:00"/>
        <d v="2022-06-28T00:00:00"/>
        <d v="2022-06-29T00:00:00"/>
        <d v="2022-06-30T00:00:00"/>
        <d v="2022-07-01T00:00:00"/>
        <d v="2022-07-02T00:00:00"/>
        <d v="2022-07-03T00:00:00"/>
        <d v="2022-07-04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19T00:00:00"/>
        <d v="2022-07-28T00:00:00"/>
        <d v="2022-07-29T00:00:00"/>
        <d v="2022-07-30T00:00:00"/>
        <d v="2022-07-31T00:00:00"/>
        <d v="2022-08-01T00:00:00"/>
        <d v="2022-08-02T00:00:00"/>
        <d v="2022-08-03T00:00:00"/>
        <d v="2022-08-04T00:00:00"/>
        <d v="2022-08-05T00:00:00"/>
        <d v="2022-08-06T00:00:00"/>
        <d v="2022-08-07T00:00:00"/>
        <d v="2022-08-08T00:00:00"/>
        <d v="2022-08-09T00:00:00"/>
        <d v="2022-08-10T00:00:00"/>
        <d v="2022-08-11T00:00:00"/>
        <d v="2022-08-12T00:00:00"/>
        <d v="2022-08-13T00:00:00"/>
        <d v="2022-08-14T00:00:00"/>
        <d v="2022-08-15T00:00:00"/>
        <d v="2022-08-16T00:00:00"/>
        <d v="2022-08-17T00:00:00"/>
        <d v="2022-08-18T00:00:00"/>
        <d v="2022-08-19T00:00:00"/>
        <d v="2022-08-20T00:00:00"/>
        <d v="2022-08-21T00:00:00"/>
        <d v="2022-08-22T00:00:00"/>
        <d v="2022-08-23T00:00:00"/>
        <d v="2022-08-24T00:00:00"/>
        <d v="2022-08-25T00:00:00"/>
        <d v="2022-08-26T00:00:00"/>
        <d v="2022-08-27T00:00:00"/>
        <d v="2022-08-28T00:00:00"/>
        <d v="2022-08-29T00:00:00"/>
        <d v="2022-08-30T00:00:00"/>
        <d v="2022-08-31T00:00:00"/>
        <d v="2022-09-01T00:00:00"/>
        <d v="2022-09-02T00:00:00"/>
        <d v="2022-09-03T00:00:00"/>
        <d v="2022-09-04T00:00:00"/>
        <d v="2022-09-05T00:00:00"/>
        <d v="2022-09-06T00:00:00"/>
        <d v="2022-09-07T00:00:00"/>
        <d v="2022-09-08T00:00:00"/>
        <d v="2022-09-09T00:00:00"/>
        <d v="2022-09-10T00:00:00"/>
        <d v="2022-09-16T00:00:00"/>
        <d v="2022-09-17T00:00:00"/>
        <d v="2022-09-18T00:00:00"/>
        <d v="2022-09-19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d v="2022-10-18T00:00:00"/>
        <d v="2022-10-19T00:00:00"/>
        <d v="2022-10-20T00:00:00"/>
        <d v="2022-10-21T00:00:00"/>
        <d v="2022-10-22T00:00:00"/>
        <d v="2022-10-23T00:00:00"/>
        <d v="2022-10-24T00:00:00"/>
        <d v="2022-10-25T00:00:00"/>
        <d v="2022-10-26T00:00:00"/>
        <d v="2022-10-27T00:00:00"/>
        <d v="2022-10-28T00:00:00"/>
        <d v="2022-10-29T00:00:00"/>
        <d v="2022-10-30T00:00:00"/>
        <d v="2022-10-31T00:00:00"/>
        <d v="2022-11-01T00:00:00"/>
        <d v="2022-11-02T00:00:00"/>
        <d v="2022-11-03T00:00:00"/>
        <d v="2022-11-04T00:00:00"/>
        <d v="2022-11-05T00:00:00"/>
        <d v="2022-11-06T00:00:00"/>
        <d v="2022-11-07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1-30T00:00:00"/>
        <d v="2022-12-01T00:00:00"/>
        <d v="2022-12-02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2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4-09-23T00:00:00"/>
      </sharedItems>
    </cacheField>
    <cacheField name="Freq. Qty" numFmtId="0">
      <sharedItems containsString="0" containsBlank="1" containsNumber="1" containsInteger="1" minValue="1" maxValue="100"/>
    </cacheField>
    <cacheField name="Freq. Type" numFmtId="0">
      <sharedItems containsBlank="1"/>
    </cacheField>
    <cacheField name="Next Date" numFmtId="14">
      <sharedItems containsNonDate="0" containsDate="1" containsString="0" containsBlank="1" minDate="2022-03-31T00:00:00" maxDate="2024-10-11T00:00:00"/>
    </cacheField>
    <cacheField name="Req. Skill 1" numFmtId="0">
      <sharedItems containsBlank="1"/>
    </cacheField>
    <cacheField name="Req. Skill 2" numFmtId="0">
      <sharedItems containsBlank="1"/>
    </cacheField>
    <cacheField name="Notes" numFmtId="0">
      <sharedItems containsBlank="1"/>
    </cacheField>
  </cacheFields>
  <extLst>
    <ext xmlns:x14="http://schemas.microsoft.com/office/spreadsheetml/2009/9/main" uri="{725AE2AE-9491-48be-B2B4-4EB974FC3084}">
      <x14:pivotCacheDefinition pivotCacheId="4418633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9">
  <r>
    <n v="1"/>
    <s v="Betty White"/>
    <s v="2/1/2022"/>
    <d v="1899-12-30T06:00:00"/>
    <d v="1899-12-30T01:45:00"/>
    <x v="0"/>
    <x v="0"/>
    <x v="0"/>
    <d v="2022-02-11T00:00:00"/>
    <n v="1"/>
    <s v="Year(s)"/>
    <s v="3/31/2022"/>
    <x v="0"/>
    <s v="Computer Board"/>
    <s v="Please make sure to keep area clean"/>
  </r>
  <r>
    <n v="2"/>
    <s v="Dolores Richman"/>
    <d v="2022-02-02T00:00:00"/>
    <d v="1899-12-30T07:00:00"/>
    <d v="1899-12-30T01:45:00"/>
    <x v="1"/>
    <x v="1"/>
    <x v="1"/>
    <d v="2022-02-12T00:00:00"/>
    <n v="6"/>
    <s v="Month(s)"/>
    <d v="2022-04-02T00:00:00"/>
    <x v="1"/>
    <s v="Sysem Boards"/>
    <s v="Please make sure to keep area clean"/>
  </r>
  <r>
    <n v="3"/>
    <s v="Jackie Tubman"/>
    <d v="2022-01-05T00:00:00"/>
    <d v="1899-12-30T08:00:00"/>
    <d v="1899-12-30T01:45:00"/>
    <x v="2"/>
    <x v="2"/>
    <x v="2"/>
    <d v="2022-01-15T00:00:00"/>
    <n v="1"/>
    <s v="Month(s)"/>
    <d v="2022-04-04T00:00:00"/>
    <x v="2"/>
    <s v="Pumps &amp; Motors"/>
    <s v="Take out trash when done"/>
  </r>
  <r>
    <n v="4"/>
    <s v="John James"/>
    <d v="2022-02-04T00:00:00"/>
    <d v="1899-12-30T09:00:00"/>
    <d v="1899-12-30T01:45:00"/>
    <x v="3"/>
    <x v="2"/>
    <x v="3"/>
    <d v="2022-02-14T00:00:00"/>
    <n v="2"/>
    <s v="Year(s)"/>
    <d v="2022-04-06T00:00:00"/>
    <x v="3"/>
    <s v="Machining"/>
    <s v="Please make sure to keep area clean"/>
  </r>
  <r>
    <n v="5"/>
    <s v="Lisia Perkins"/>
    <d v="2022-02-05T00:00:00"/>
    <d v="1899-12-30T13:00:00"/>
    <d v="1899-12-30T01:45:00"/>
    <x v="4"/>
    <x v="0"/>
    <x v="0"/>
    <m/>
    <n v="100"/>
    <s v="Day(s)"/>
    <d v="2022-04-08T00:00:00"/>
    <x v="4"/>
    <s v="Rewiring"/>
    <s v="Take out trash when done"/>
  </r>
  <r>
    <n v="6"/>
    <s v="Mary Badger"/>
    <d v="2022-02-06T00:00:00"/>
    <d v="1899-12-30T15:00:00"/>
    <d v="1899-12-30T01:45:00"/>
    <x v="5"/>
    <x v="1"/>
    <x v="1"/>
    <m/>
    <n v="12"/>
    <s v="Week(s)"/>
    <d v="2022-04-10T00:00:00"/>
    <x v="5"/>
    <s v="Plumbing"/>
    <s v="Please make sure to keep area clean"/>
  </r>
  <r>
    <n v="7"/>
    <s v="Nancy Smith"/>
    <d v="2022-02-07T00:00:00"/>
    <d v="1899-12-30T06:00:00"/>
    <d v="1899-12-30T01:45:00"/>
    <x v="6"/>
    <x v="3"/>
    <x v="2"/>
    <m/>
    <n v="12"/>
    <s v="Month(s)"/>
    <d v="2022-04-12T00:00:00"/>
    <x v="6"/>
    <s v="HVAC"/>
    <s v="Use side entrance"/>
  </r>
  <r>
    <n v="8"/>
    <s v="Sandy Beach"/>
    <d v="2022-02-08T00:00:00"/>
    <d v="1899-12-30T07:00:00"/>
    <d v="1899-12-30T01:45:00"/>
    <x v="7"/>
    <x v="2"/>
    <x v="3"/>
    <m/>
    <n v="1"/>
    <s v="Year(s)"/>
    <d v="2022-04-14T00:00:00"/>
    <x v="7"/>
    <s v="Electrical"/>
    <s v="Please make sure to keep area clean"/>
  </r>
  <r>
    <n v="9"/>
    <s v="Sandy Beach"/>
    <d v="2022-02-09T00:00:00"/>
    <d v="1899-12-30T08:00:00"/>
    <d v="1899-12-30T01:45:00"/>
    <x v="8"/>
    <x v="0"/>
    <x v="0"/>
    <m/>
    <n v="6"/>
    <s v="Month(s)"/>
    <d v="2022-04-16T00:00:00"/>
    <x v="8"/>
    <s v="Low Voltage"/>
    <s v="Please make sure to keep area clean"/>
  </r>
  <r>
    <n v="10"/>
    <s v="Betty White"/>
    <d v="2022-02-10T00:00:00"/>
    <d v="1899-12-30T09:00:00"/>
    <d v="1899-12-30T01:45:00"/>
    <x v="9"/>
    <x v="1"/>
    <x v="1"/>
    <m/>
    <n v="1"/>
    <s v="Month(s)"/>
    <d v="2022-04-18T00:00:00"/>
    <x v="0"/>
    <s v="Computer Board"/>
    <s v="Take out trash when done"/>
  </r>
  <r>
    <n v="11"/>
    <s v="Dolores Richman"/>
    <d v="2022-01-15T00:00:00"/>
    <d v="1899-12-30T13:00:00"/>
    <d v="1899-12-30T01:45:00"/>
    <x v="10"/>
    <x v="3"/>
    <x v="2"/>
    <m/>
    <n v="2"/>
    <s v="Year(s)"/>
    <d v="2022-04-20T00:00:00"/>
    <x v="1"/>
    <s v="Sysem Boards"/>
    <s v="Please make sure to keep area clean"/>
  </r>
  <r>
    <n v="12"/>
    <s v="Jackie Tubman"/>
    <d v="2022-02-12T00:00:00"/>
    <d v="1899-12-30T15:00:00"/>
    <d v="1899-12-30T01:45:00"/>
    <x v="11"/>
    <x v="2"/>
    <x v="3"/>
    <m/>
    <n v="100"/>
    <s v="Day(s)"/>
    <d v="2022-04-22T00:00:00"/>
    <x v="2"/>
    <s v="Pumps &amp; Motors"/>
    <s v="Please make sure to keep area clean"/>
  </r>
  <r>
    <n v="13"/>
    <s v="John James"/>
    <d v="2022-02-13T00:00:00"/>
    <d v="1899-12-30T06:00:00"/>
    <d v="1899-12-30T01:45:00"/>
    <x v="0"/>
    <x v="2"/>
    <x v="0"/>
    <m/>
    <n v="12"/>
    <s v="Week(s)"/>
    <d v="2022-04-24T00:00:00"/>
    <x v="3"/>
    <s v="Machining"/>
    <s v="Please make sure to keep area clean"/>
  </r>
  <r>
    <n v="14"/>
    <s v="Lisia Perkins"/>
    <d v="2022-02-14T00:00:00"/>
    <d v="1899-12-30T07:00:00"/>
    <d v="1899-12-30T01:45:00"/>
    <x v="1"/>
    <x v="1"/>
    <x v="1"/>
    <m/>
    <n v="12"/>
    <s v="Month(s)"/>
    <d v="2022-04-26T00:00:00"/>
    <x v="4"/>
    <s v="Rewiring"/>
    <s v="Please make sure to keep area clean"/>
  </r>
  <r>
    <n v="15"/>
    <s v="Mary Badger"/>
    <d v="2022-02-15T00:00:00"/>
    <d v="1899-12-30T08:00:00"/>
    <d v="1899-12-30T01:45:00"/>
    <x v="2"/>
    <x v="3"/>
    <x v="2"/>
    <m/>
    <n v="1"/>
    <s v="Year(s)"/>
    <d v="2022-04-28T00:00:00"/>
    <x v="5"/>
    <s v="Plumbing"/>
    <s v="Please make sure to keep area clean"/>
  </r>
  <r>
    <n v="16"/>
    <s v="Nancy Smith"/>
    <d v="2022-02-16T00:00:00"/>
    <d v="1899-12-30T09:00:00"/>
    <d v="1899-12-30T01:45:00"/>
    <x v="3"/>
    <x v="2"/>
    <x v="3"/>
    <m/>
    <n v="6"/>
    <s v="Month(s)"/>
    <d v="2022-04-30T00:00:00"/>
    <x v="6"/>
    <s v="HVAC"/>
    <s v="Use side entrance"/>
  </r>
  <r>
    <n v="17"/>
    <s v="Sandy Beach"/>
    <d v="2022-02-17T00:00:00"/>
    <d v="1899-12-30T13:00:00"/>
    <d v="1899-12-30T01:45:00"/>
    <x v="4"/>
    <x v="2"/>
    <x v="0"/>
    <m/>
    <n v="1"/>
    <s v="Month(s)"/>
    <d v="2022-05-02T00:00:00"/>
    <x v="7"/>
    <s v="Electrical"/>
    <s v="Please make sure to keep area clean"/>
  </r>
  <r>
    <n v="18"/>
    <s v="Betty White"/>
    <d v="2022-01-20T00:00:00"/>
    <d v="1899-12-30T15:00:00"/>
    <d v="1899-12-30T01:45:00"/>
    <x v="5"/>
    <x v="1"/>
    <x v="0"/>
    <d v="2022-01-30T00:00:00"/>
    <n v="1"/>
    <s v="Year(s)"/>
    <d v="2022-03-31T00:00:00"/>
    <x v="8"/>
    <s v="Low Voltage"/>
    <s v="Please make sure to keep area clean"/>
  </r>
  <r>
    <n v="19"/>
    <s v="Dolores Richman"/>
    <d v="2022-01-15T00:00:00"/>
    <d v="1899-12-30T06:00:00"/>
    <d v="1899-12-30T01:45:00"/>
    <x v="6"/>
    <x v="3"/>
    <x v="1"/>
    <d v="2022-01-25T00:00:00"/>
    <n v="6"/>
    <s v="Month(s)"/>
    <d v="2022-04-02T00:00:00"/>
    <x v="0"/>
    <s v="Computer Board"/>
    <s v="Please make sure to keep area clean"/>
  </r>
  <r>
    <n v="20"/>
    <s v="Jackie Tubman"/>
    <d v="2022-02-20T00:00:00"/>
    <d v="1899-12-30T07:00:00"/>
    <d v="1899-12-30T01:45:00"/>
    <x v="7"/>
    <x v="2"/>
    <x v="2"/>
    <d v="2022-03-02T00:00:00"/>
    <n v="1"/>
    <s v="Month(s)"/>
    <d v="2022-04-04T00:00:00"/>
    <x v="1"/>
    <s v="Sysem Boards"/>
    <s v="Take out trash when done"/>
  </r>
  <r>
    <n v="21"/>
    <s v="John James"/>
    <d v="2022-02-21T00:00:00"/>
    <d v="1899-12-30T08:00:00"/>
    <d v="1899-12-30T01:45:00"/>
    <x v="8"/>
    <x v="0"/>
    <x v="3"/>
    <d v="2022-03-03T00:00:00"/>
    <n v="2"/>
    <s v="Year(s)"/>
    <d v="2022-04-06T00:00:00"/>
    <x v="2"/>
    <s v="Pumps &amp; Motors"/>
    <s v="Please make sure to keep area clean"/>
  </r>
  <r>
    <n v="22"/>
    <s v="Lisia Perkins"/>
    <d v="2022-02-22T00:00:00"/>
    <d v="1899-12-30T09:00:00"/>
    <d v="1899-12-30T01:45:00"/>
    <x v="9"/>
    <x v="1"/>
    <x v="0"/>
    <d v="2022-03-04T00:00:00"/>
    <n v="100"/>
    <s v="Day(s)"/>
    <d v="2022-04-08T00:00:00"/>
    <x v="3"/>
    <s v="Machining"/>
    <s v="Use side entrance"/>
  </r>
  <r>
    <n v="23"/>
    <s v="Mary Badger"/>
    <d v="2022-01-23T00:00:00"/>
    <d v="1899-12-30T13:00:00"/>
    <d v="1899-12-30T01:45:00"/>
    <x v="10"/>
    <x v="3"/>
    <x v="1"/>
    <d v="2022-02-02T00:00:00"/>
    <n v="12"/>
    <s v="Week(s)"/>
    <d v="2022-04-10T00:00:00"/>
    <x v="4"/>
    <s v="Rewiring"/>
    <s v="Please make sure to keep area clean"/>
  </r>
  <r>
    <n v="24"/>
    <s v="Nancy Smith"/>
    <d v="2022-02-24T00:00:00"/>
    <d v="1899-12-30T15:00:00"/>
    <d v="1899-12-30T01:45:00"/>
    <x v="11"/>
    <x v="2"/>
    <x v="2"/>
    <d v="2022-03-06T00:00:00"/>
    <n v="12"/>
    <s v="Month(s)"/>
    <d v="2022-04-12T00:00:00"/>
    <x v="5"/>
    <s v="Plumbing"/>
    <s v="Please make sure to keep area clean"/>
  </r>
  <r>
    <n v="25"/>
    <s v="Sandy Beach"/>
    <d v="2022-02-25T00:00:00"/>
    <d v="1899-12-30T06:00:00"/>
    <d v="1899-12-30T01:45:00"/>
    <x v="0"/>
    <x v="2"/>
    <x v="3"/>
    <d v="2022-03-07T00:00:00"/>
    <n v="1"/>
    <s v="Year(s)"/>
    <d v="2022-04-14T00:00:00"/>
    <x v="6"/>
    <s v="HVAC"/>
    <s v="Please make sure to keep area clean"/>
  </r>
  <r>
    <n v="26"/>
    <s v="Fred Fredders"/>
    <d v="2022-02-01T00:00:00"/>
    <d v="1899-12-30T07:00:00"/>
    <d v="1899-12-30T01:45:00"/>
    <x v="1"/>
    <x v="1"/>
    <x v="0"/>
    <d v="2022-02-11T00:00:00"/>
    <n v="6"/>
    <s v="Month(s)"/>
    <d v="2022-04-16T00:00:00"/>
    <x v="7"/>
    <s v="Electrical"/>
    <s v="Please make sure to keep area clean"/>
  </r>
  <r>
    <n v="27"/>
    <s v="Betty White"/>
    <d v="2022-02-02T00:00:00"/>
    <d v="1899-12-30T08:00:00"/>
    <d v="1899-12-30T01:45:00"/>
    <x v="2"/>
    <x v="3"/>
    <x v="1"/>
    <d v="2022-02-12T00:00:00"/>
    <n v="1"/>
    <s v="Month(s)"/>
    <d v="2022-04-18T00:00:00"/>
    <x v="8"/>
    <s v="Low Voltage"/>
    <s v="Please make sure to keep area clean"/>
  </r>
  <r>
    <n v="28"/>
    <s v="Dolores Richman"/>
    <d v="2022-02-03T00:00:00"/>
    <d v="1899-12-30T09:00:00"/>
    <d v="1899-12-30T01:45:00"/>
    <x v="3"/>
    <x v="2"/>
    <x v="2"/>
    <d v="2022-02-13T00:00:00"/>
    <n v="2"/>
    <s v="Year(s)"/>
    <d v="2022-04-20T00:00:00"/>
    <x v="0"/>
    <s v="Computer Board"/>
    <s v="Take out trash when done"/>
  </r>
  <r>
    <n v="29"/>
    <s v="Jackie Tubman"/>
    <d v="2022-02-04T00:00:00"/>
    <d v="1899-12-30T13:00:00"/>
    <d v="1899-12-30T01:45:00"/>
    <x v="4"/>
    <x v="2"/>
    <x v="3"/>
    <d v="2022-02-14T00:00:00"/>
    <n v="100"/>
    <s v="Day(s)"/>
    <d v="2022-04-22T00:00:00"/>
    <x v="1"/>
    <s v="Sysem Boards"/>
    <s v="Please make sure to keep area clean"/>
  </r>
  <r>
    <n v="30"/>
    <s v="John James"/>
    <d v="2022-02-05T00:00:00"/>
    <d v="1899-12-30T15:00:00"/>
    <d v="1899-12-30T01:45:00"/>
    <x v="5"/>
    <x v="0"/>
    <x v="0"/>
    <d v="2022-02-15T00:00:00"/>
    <n v="12"/>
    <s v="Week(s)"/>
    <d v="2022-04-24T00:00:00"/>
    <x v="2"/>
    <s v="Pumps &amp; Motors"/>
    <s v="Use side entrance"/>
  </r>
  <r>
    <n v="31"/>
    <s v="Lisia Perkins"/>
    <d v="2022-02-06T00:00:00"/>
    <d v="1899-12-30T06:00:00"/>
    <d v="1899-12-30T01:45:00"/>
    <x v="6"/>
    <x v="1"/>
    <x v="1"/>
    <d v="2022-02-16T00:00:00"/>
    <n v="12"/>
    <s v="Month(s)"/>
    <d v="2022-04-26T00:00:00"/>
    <x v="3"/>
    <s v="Machining"/>
    <s v="Use side entrance"/>
  </r>
  <r>
    <n v="32"/>
    <s v="Mary Badger"/>
    <d v="2022-02-07T00:00:00"/>
    <d v="1899-12-30T07:00:00"/>
    <d v="1899-12-30T01:45:00"/>
    <x v="7"/>
    <x v="2"/>
    <x v="2"/>
    <d v="2022-02-17T00:00:00"/>
    <n v="1"/>
    <s v="Year(s)"/>
    <d v="2022-04-28T00:00:00"/>
    <x v="4"/>
    <s v="Rewiring"/>
    <s v="Please make sure to keep area clean"/>
  </r>
  <r>
    <n v="33"/>
    <s v="Nancy Smith"/>
    <d v="2022-02-08T00:00:00"/>
    <d v="1899-12-30T08:00:00"/>
    <d v="1899-12-30T01:45:00"/>
    <x v="8"/>
    <x v="2"/>
    <x v="3"/>
    <d v="2022-02-18T00:00:00"/>
    <n v="6"/>
    <s v="Month(s)"/>
    <d v="2022-04-30T00:00:00"/>
    <x v="5"/>
    <s v="Plumbing"/>
    <s v="Please make sure to keep area clean"/>
  </r>
  <r>
    <n v="34"/>
    <s v="Sandy Beach"/>
    <d v="2022-02-09T00:00:00"/>
    <d v="1899-12-30T09:00:00"/>
    <d v="1899-12-30T01:45:00"/>
    <x v="9"/>
    <x v="0"/>
    <x v="0"/>
    <d v="2022-02-19T00:00:00"/>
    <n v="1"/>
    <s v="Month(s)"/>
    <d v="2022-05-02T00:00:00"/>
    <x v="6"/>
    <s v="HVAC"/>
    <s v="Please make sure to keep area clean"/>
  </r>
  <r>
    <n v="35"/>
    <s v="Betty White"/>
    <d v="2022-02-10T00:00:00"/>
    <d v="1899-12-30T13:00:00"/>
    <d v="1899-12-30T01:45:00"/>
    <x v="10"/>
    <x v="1"/>
    <x v="1"/>
    <d v="2022-02-20T00:00:00"/>
    <n v="12"/>
    <s v="Week(s)"/>
    <d v="2022-03-31T00:00:00"/>
    <x v="7"/>
    <s v="Electrical"/>
    <s v="Please make sure to keep area clean"/>
  </r>
  <r>
    <n v="36"/>
    <s v="Dolores Richman"/>
    <d v="2022-02-11T00:00:00"/>
    <d v="1899-12-30T15:00:00"/>
    <d v="1899-12-30T01:45:00"/>
    <x v="11"/>
    <x v="3"/>
    <x v="2"/>
    <d v="2022-02-21T00:00:00"/>
    <n v="12"/>
    <s v="Month(s)"/>
    <d v="2022-04-02T00:00:00"/>
    <x v="8"/>
    <s v="Low Voltage"/>
    <s v="Use side entrance"/>
  </r>
  <r>
    <n v="37"/>
    <s v="Jackie Tubman"/>
    <d v="2022-02-12T00:00:00"/>
    <d v="1899-12-30T10:00:00"/>
    <d v="1899-12-30T01:45:00"/>
    <x v="0"/>
    <x v="2"/>
    <x v="3"/>
    <d v="2022-02-22T00:00:00"/>
    <n v="1"/>
    <s v="Year(s)"/>
    <d v="2022-04-04T00:00:00"/>
    <x v="0"/>
    <s v="Computer Board"/>
    <s v="Please make sure to keep area clean"/>
  </r>
  <r>
    <n v="38"/>
    <s v="John James"/>
    <d v="2022-02-13T00:00:00"/>
    <d v="1899-12-30T10:00:00"/>
    <d v="1899-12-30T01:45:00"/>
    <x v="1"/>
    <x v="0"/>
    <x v="0"/>
    <d v="2022-02-23T00:00:00"/>
    <n v="6"/>
    <s v="Month(s)"/>
    <d v="2022-04-06T00:00:00"/>
    <x v="1"/>
    <s v="Sysem Boards"/>
    <s v="Please make sure to keep area clean"/>
  </r>
  <r>
    <n v="39"/>
    <s v="Lisia Perkins"/>
    <d v="2022-02-14T00:00:00"/>
    <d v="1899-12-30T16:00:00"/>
    <d v="1899-12-30T01:45:00"/>
    <x v="2"/>
    <x v="1"/>
    <x v="1"/>
    <d v="2022-02-24T00:00:00"/>
    <n v="1"/>
    <s v="Month(s)"/>
    <d v="2022-04-08T00:00:00"/>
    <x v="2"/>
    <s v="Pumps &amp; Motors"/>
    <s v="Take out trash when done"/>
  </r>
  <r>
    <n v="40"/>
    <s v="John James"/>
    <d v="2022-02-15T00:00:00"/>
    <d v="1899-12-30T22:00:00"/>
    <d v="1899-12-30T01:45:00"/>
    <x v="3"/>
    <x v="3"/>
    <x v="2"/>
    <d v="2022-02-25T00:00:00"/>
    <n v="1"/>
    <s v="Year(s)"/>
    <d v="2022-04-10T00:00:00"/>
    <x v="3"/>
    <s v="Machining"/>
    <s v="Please make sure to keep area clean"/>
  </r>
  <r>
    <n v="41"/>
    <s v="Lisia Perkins"/>
    <d v="2022-02-16T00:00:00"/>
    <d v="1899-12-31T04:00:00"/>
    <d v="1899-12-30T01:45:00"/>
    <x v="4"/>
    <x v="2"/>
    <x v="3"/>
    <d v="2022-02-26T00:00:00"/>
    <n v="6"/>
    <s v="Month(s)"/>
    <d v="2022-04-12T00:00:00"/>
    <x v="4"/>
    <s v="Rewiring"/>
    <s v="Take out trash when done"/>
  </r>
  <r>
    <n v="42"/>
    <s v="John James"/>
    <d v="2022-02-17T00:00:00"/>
    <d v="1899-12-31T10:00:00"/>
    <d v="1899-12-30T01:45:00"/>
    <x v="5"/>
    <x v="2"/>
    <x v="0"/>
    <d v="2022-02-27T00:00:00"/>
    <n v="1"/>
    <s v="Month(s)"/>
    <d v="2022-04-14T00:00:00"/>
    <x v="5"/>
    <s v="Plumbing"/>
    <s v="Please make sure to keep area clean"/>
  </r>
  <r>
    <n v="43"/>
    <s v="Lisia Perkins"/>
    <d v="2022-02-18T00:00:00"/>
    <d v="1899-12-31T16:00:00"/>
    <d v="1899-12-30T01:45:00"/>
    <x v="6"/>
    <x v="1"/>
    <x v="1"/>
    <d v="2022-02-28T00:00:00"/>
    <n v="2"/>
    <s v="Year(s)"/>
    <d v="2022-04-16T00:00:00"/>
    <x v="6"/>
    <s v="HVAC"/>
    <s v="Take out trash when done"/>
  </r>
  <r>
    <n v="44"/>
    <s v="John James"/>
    <d v="2022-02-19T00:00:00"/>
    <d v="1899-12-31T22:00:00"/>
    <d v="1899-12-30T01:45:00"/>
    <x v="7"/>
    <x v="3"/>
    <x v="2"/>
    <d v="2022-03-01T00:00:00"/>
    <n v="100"/>
    <s v="Day(s)"/>
    <d v="2022-04-18T00:00:00"/>
    <x v="7"/>
    <s v="Electrical"/>
    <s v="Please make sure to keep area clean"/>
  </r>
  <r>
    <n v="45"/>
    <s v="Lisia Perkins"/>
    <d v="2022-02-20T00:00:00"/>
    <d v="1900-01-01T04:00:00"/>
    <d v="1899-12-30T01:45:00"/>
    <x v="8"/>
    <x v="2"/>
    <x v="3"/>
    <d v="2022-03-02T00:00:00"/>
    <n v="12"/>
    <s v="Week(s)"/>
    <d v="2022-04-20T00:00:00"/>
    <x v="8"/>
    <s v="Low Voltage"/>
    <s v="Take out trash when done"/>
  </r>
  <r>
    <n v="46"/>
    <s v="John James"/>
    <d v="2022-02-21T00:00:00"/>
    <d v="1900-01-01T10:00:00"/>
    <d v="1899-12-30T01:45:00"/>
    <x v="9"/>
    <x v="2"/>
    <x v="0"/>
    <d v="2022-03-03T00:00:00"/>
    <n v="12"/>
    <s v="Month(s)"/>
    <d v="2022-04-22T00:00:00"/>
    <x v="0"/>
    <s v="Computer Board"/>
    <s v="Please make sure to keep area clean"/>
  </r>
  <r>
    <n v="47"/>
    <s v="Lisia Perkins"/>
    <d v="2022-02-22T00:00:00"/>
    <d v="1900-01-01T16:00:00"/>
    <d v="1899-12-30T01:45:00"/>
    <x v="10"/>
    <x v="1"/>
    <x v="1"/>
    <m/>
    <n v="1"/>
    <s v="Year(s)"/>
    <d v="2022-04-24T00:00:00"/>
    <x v="1"/>
    <s v="Sysem Boards"/>
    <s v="Take out trash when done"/>
  </r>
  <r>
    <n v="48"/>
    <s v="John James"/>
    <d v="2022-02-23T00:00:00"/>
    <d v="1900-01-01T22:00:00"/>
    <d v="1899-12-30T01:45:00"/>
    <x v="11"/>
    <x v="3"/>
    <x v="2"/>
    <m/>
    <n v="6"/>
    <s v="Month(s)"/>
    <d v="2022-04-26T00:00:00"/>
    <x v="2"/>
    <s v="Pumps &amp; Motors"/>
    <s v="Please make sure to keep area clean"/>
  </r>
  <r>
    <n v="49"/>
    <s v="Lisia Perkins"/>
    <d v="2022-02-24T00:00:00"/>
    <d v="1900-01-02T04:00:00"/>
    <d v="1899-12-30T01:45:00"/>
    <x v="0"/>
    <x v="2"/>
    <x v="3"/>
    <m/>
    <n v="1"/>
    <s v="Month(s)"/>
    <d v="2022-04-28T00:00:00"/>
    <x v="3"/>
    <s v="Machining"/>
    <s v="Take out trash when done"/>
  </r>
  <r>
    <n v="50"/>
    <s v="John James"/>
    <d v="2022-02-25T00:00:00"/>
    <d v="1900-01-02T10:00:00"/>
    <d v="1899-12-30T01:45:00"/>
    <x v="1"/>
    <x v="0"/>
    <x v="0"/>
    <m/>
    <n v="2"/>
    <s v="Year(s)"/>
    <d v="2022-04-30T00:00:00"/>
    <x v="4"/>
    <s v="Rewiring"/>
    <s v="Please make sure to keep area clean"/>
  </r>
  <r>
    <n v="51"/>
    <s v="Lisia Perkins"/>
    <d v="2022-02-26T00:00:00"/>
    <d v="1900-01-02T16:00:00"/>
    <d v="1899-12-30T01:45:00"/>
    <x v="2"/>
    <x v="1"/>
    <x v="0"/>
    <m/>
    <n v="100"/>
    <s v="Day(s)"/>
    <d v="2022-05-02T00:00:00"/>
    <x v="5"/>
    <s v="Plumbing"/>
    <s v="Take out trash when done"/>
  </r>
  <r>
    <n v="52"/>
    <s v="John James"/>
    <d v="2022-02-27T00:00:00"/>
    <d v="1900-01-02T22:00:00"/>
    <d v="1899-12-30T01:45:00"/>
    <x v="3"/>
    <x v="3"/>
    <x v="1"/>
    <m/>
    <n v="12"/>
    <s v="Week(s)"/>
    <d v="2022-05-04T00:00:00"/>
    <x v="6"/>
    <s v="HVAC"/>
    <s v="Please make sure to keep area clean"/>
  </r>
  <r>
    <n v="53"/>
    <s v="Lisia Perkins"/>
    <d v="2022-02-28T00:00:00"/>
    <d v="1900-01-03T04:00:00"/>
    <d v="1899-12-30T01:45:00"/>
    <x v="4"/>
    <x v="2"/>
    <x v="2"/>
    <m/>
    <n v="12"/>
    <s v="Month(s)"/>
    <d v="2022-05-06T00:00:00"/>
    <x v="7"/>
    <s v="Electrical"/>
    <s v="Take out trash when done"/>
  </r>
  <r>
    <n v="54"/>
    <s v="John James"/>
    <d v="2022-03-01T00:00:00"/>
    <d v="1899-12-30T10:00:00"/>
    <d v="1899-12-30T01:45:00"/>
    <x v="5"/>
    <x v="2"/>
    <x v="3"/>
    <m/>
    <n v="1"/>
    <s v="Year(s)"/>
    <d v="2022-05-08T00:00:00"/>
    <x v="8"/>
    <s v="Low Voltage"/>
    <s v="Please make sure to keep area clean"/>
  </r>
  <r>
    <n v="55"/>
    <s v="Lisia Perkins"/>
    <d v="2022-03-02T00:00:00"/>
    <d v="1899-12-30T16:00:00"/>
    <d v="1899-12-30T01:45:00"/>
    <x v="6"/>
    <x v="1"/>
    <x v="0"/>
    <m/>
    <n v="6"/>
    <s v="Month(s)"/>
    <d v="2022-05-10T00:00:00"/>
    <x v="0"/>
    <s v="Computer Board"/>
    <s v="Take out trash when done"/>
  </r>
  <r>
    <n v="56"/>
    <s v="John James"/>
    <d v="2022-03-03T00:00:00"/>
    <d v="1899-12-30T22:00:00"/>
    <d v="1899-12-30T01:45:00"/>
    <x v="7"/>
    <x v="3"/>
    <x v="1"/>
    <m/>
    <n v="1"/>
    <s v="Month(s)"/>
    <d v="2022-05-12T00:00:00"/>
    <x v="1"/>
    <s v="Sysem Boards"/>
    <s v="Please make sure to keep area clean"/>
  </r>
  <r>
    <n v="57"/>
    <s v="Lisia Perkins"/>
    <d v="2022-03-04T00:00:00"/>
    <d v="1899-12-31T04:00:00"/>
    <d v="1899-12-30T01:45:00"/>
    <x v="8"/>
    <x v="2"/>
    <x v="2"/>
    <d v="2022-03-14T00:00:00"/>
    <n v="1"/>
    <s v="Year(s)"/>
    <d v="2022-05-14T00:00:00"/>
    <x v="2"/>
    <s v="Pumps &amp; Motors"/>
    <s v="Take out trash when done"/>
  </r>
  <r>
    <n v="58"/>
    <s v="John James"/>
    <d v="2022-03-05T00:00:00"/>
    <d v="1899-12-31T10:00:00"/>
    <d v="1899-12-30T01:45:00"/>
    <x v="9"/>
    <x v="2"/>
    <x v="3"/>
    <d v="2022-03-15T00:00:00"/>
    <n v="6"/>
    <s v="Month(s)"/>
    <d v="2022-05-16T00:00:00"/>
    <x v="3"/>
    <s v="Machining"/>
    <s v="Please make sure to keep area clean"/>
  </r>
  <r>
    <n v="59"/>
    <s v="Lisia Perkins"/>
    <d v="2022-03-06T00:00:00"/>
    <d v="1899-12-31T16:00:00"/>
    <d v="1899-12-30T01:45:00"/>
    <x v="10"/>
    <x v="0"/>
    <x v="0"/>
    <d v="2022-03-16T00:00:00"/>
    <n v="1"/>
    <s v="Month(s)"/>
    <d v="2022-05-18T00:00:00"/>
    <x v="4"/>
    <s v="Rewiring"/>
    <s v="Take out trash when done"/>
  </r>
  <r>
    <n v="60"/>
    <s v="John James"/>
    <d v="2022-03-07T00:00:00"/>
    <d v="1899-12-31T22:00:00"/>
    <d v="1899-12-30T01:45:00"/>
    <x v="11"/>
    <x v="1"/>
    <x v="1"/>
    <d v="2022-03-17T00:00:00"/>
    <n v="2"/>
    <s v="Year(s)"/>
    <d v="2022-05-20T00:00:00"/>
    <x v="5"/>
    <s v="Plumbing"/>
    <s v="Please make sure to keep area clean"/>
  </r>
  <r>
    <n v="61"/>
    <s v="Lisia Perkins"/>
    <d v="2022-03-08T00:00:00"/>
    <d v="1900-01-01T04:00:00"/>
    <d v="1899-12-30T01:45:00"/>
    <x v="0"/>
    <x v="2"/>
    <x v="2"/>
    <d v="2022-03-18T00:00:00"/>
    <n v="100"/>
    <s v="Day(s)"/>
    <d v="2022-05-22T00:00:00"/>
    <x v="6"/>
    <s v="HVAC"/>
    <s v="Take out trash when done"/>
  </r>
  <r>
    <n v="62"/>
    <s v="John James"/>
    <d v="2022-03-09T00:00:00"/>
    <d v="1900-01-01T10:00:00"/>
    <d v="1899-12-30T01:45:00"/>
    <x v="1"/>
    <x v="2"/>
    <x v="3"/>
    <d v="2022-03-19T00:00:00"/>
    <n v="12"/>
    <s v="Week(s)"/>
    <d v="2022-05-24T00:00:00"/>
    <x v="7"/>
    <s v="Electrical"/>
    <s v="Please make sure to keep area clean"/>
  </r>
  <r>
    <n v="63"/>
    <s v="Lisia Perkins"/>
    <d v="2022-03-10T00:00:00"/>
    <d v="1900-01-01T16:00:00"/>
    <d v="1899-12-30T01:45:00"/>
    <x v="2"/>
    <x v="0"/>
    <x v="0"/>
    <d v="2022-03-20T00:00:00"/>
    <n v="12"/>
    <s v="Month(s)"/>
    <d v="2022-05-26T00:00:00"/>
    <x v="8"/>
    <s v="Low Voltage"/>
    <s v="Take out trash when done"/>
  </r>
  <r>
    <n v="64"/>
    <s v="John James"/>
    <d v="2022-03-11T00:00:00"/>
    <d v="1900-01-01T22:00:00"/>
    <d v="1899-12-30T01:45:00"/>
    <x v="3"/>
    <x v="1"/>
    <x v="1"/>
    <d v="2022-03-21T00:00:00"/>
    <n v="1"/>
    <s v="Year(s)"/>
    <d v="2022-05-28T00:00:00"/>
    <x v="0"/>
    <s v="Computer Board"/>
    <s v="Please make sure to keep area clean"/>
  </r>
  <r>
    <n v="65"/>
    <s v="Lisia Perkins"/>
    <d v="2022-03-12T00:00:00"/>
    <d v="1900-01-02T04:00:00"/>
    <d v="1899-12-30T01:45:00"/>
    <x v="4"/>
    <x v="3"/>
    <x v="2"/>
    <d v="2022-03-22T00:00:00"/>
    <n v="6"/>
    <s v="Month(s)"/>
    <d v="2022-05-30T00:00:00"/>
    <x v="1"/>
    <s v="Sysem Boards"/>
    <s v="Take out trash when done"/>
  </r>
  <r>
    <n v="66"/>
    <s v="John James"/>
    <d v="2022-03-13T00:00:00"/>
    <d v="1900-01-02T10:00:00"/>
    <d v="1899-12-30T01:45:00"/>
    <x v="10"/>
    <x v="2"/>
    <x v="3"/>
    <d v="2022-03-23T00:00:00"/>
    <n v="1"/>
    <s v="Month(s)"/>
    <d v="2022-06-01T00:00:00"/>
    <x v="2"/>
    <s v="Pumps &amp; Motors"/>
    <s v="Please make sure to keep area clean"/>
  </r>
  <r>
    <n v="67"/>
    <s v="Lisia Perkins"/>
    <d v="2022-03-14T00:00:00"/>
    <d v="1900-01-02T16:00:00"/>
    <d v="1899-12-30T01:45:00"/>
    <x v="11"/>
    <x v="0"/>
    <x v="0"/>
    <d v="2022-03-24T00:00:00"/>
    <n v="2"/>
    <s v="Year(s)"/>
    <d v="2022-06-03T00:00:00"/>
    <x v="3"/>
    <s v="Machining"/>
    <s v="Take out trash when done"/>
  </r>
  <r>
    <n v="68"/>
    <s v="John James"/>
    <d v="2022-03-15T00:00:00"/>
    <d v="1900-01-02T22:00:00"/>
    <d v="1899-12-30T01:45:00"/>
    <x v="0"/>
    <x v="1"/>
    <x v="1"/>
    <d v="2022-03-25T00:00:00"/>
    <n v="100"/>
    <s v="Day(s)"/>
    <d v="2022-06-05T00:00:00"/>
    <x v="4"/>
    <s v="Rewiring"/>
    <s v="Please make sure to keep area clean"/>
  </r>
  <r>
    <n v="69"/>
    <s v="Lisia Perkins"/>
    <d v="2022-03-16T00:00:00"/>
    <d v="1900-01-03T04:00:00"/>
    <d v="1899-12-30T01:45:00"/>
    <x v="1"/>
    <x v="3"/>
    <x v="2"/>
    <d v="2022-03-26T00:00:00"/>
    <n v="12"/>
    <s v="Week(s)"/>
    <d v="2022-06-07T00:00:00"/>
    <x v="5"/>
    <s v="Plumbing"/>
    <s v="Take out trash when done"/>
  </r>
  <r>
    <n v="70"/>
    <s v="John James"/>
    <d v="2022-03-17T00:00:00"/>
    <d v="1899-12-30T10:00:00"/>
    <d v="1899-12-30T01:45:00"/>
    <x v="2"/>
    <x v="2"/>
    <x v="3"/>
    <d v="2022-03-27T00:00:00"/>
    <n v="12"/>
    <s v="Month(s)"/>
    <d v="2022-06-09T00:00:00"/>
    <x v="6"/>
    <s v="HVAC"/>
    <s v="Please make sure to keep area clean"/>
  </r>
  <r>
    <n v="71"/>
    <s v="Lisia Perkins"/>
    <d v="2022-03-18T00:00:00"/>
    <d v="1899-12-30T16:00:00"/>
    <d v="1899-12-30T01:45:00"/>
    <x v="3"/>
    <x v="2"/>
    <x v="0"/>
    <d v="2022-03-28T00:00:00"/>
    <n v="1"/>
    <s v="Year(s)"/>
    <d v="2022-06-11T00:00:00"/>
    <x v="7"/>
    <s v="Electrical"/>
    <s v="Take out trash when done"/>
  </r>
  <r>
    <n v="72"/>
    <s v="John James"/>
    <d v="2022-03-19T00:00:00"/>
    <d v="1899-12-30T22:00:00"/>
    <d v="1899-12-30T01:45:00"/>
    <x v="4"/>
    <x v="1"/>
    <x v="1"/>
    <d v="2022-03-29T00:00:00"/>
    <n v="6"/>
    <s v="Month(s)"/>
    <d v="2022-06-13T00:00:00"/>
    <x v="8"/>
    <s v="Low Voltage"/>
    <s v="Please make sure to keep area clean"/>
  </r>
  <r>
    <n v="73"/>
    <s v="Lisia Perkins"/>
    <d v="2022-03-20T00:00:00"/>
    <d v="1899-12-31T04:00:00"/>
    <d v="1899-12-30T01:45:00"/>
    <x v="5"/>
    <x v="3"/>
    <x v="2"/>
    <d v="2022-03-30T00:00:00"/>
    <n v="1"/>
    <s v="Month(s)"/>
    <d v="2022-06-15T00:00:00"/>
    <x v="0"/>
    <s v="Computer Board"/>
    <s v="Take out trash when done"/>
  </r>
  <r>
    <n v="74"/>
    <s v="John James"/>
    <d v="2022-03-21T00:00:00"/>
    <d v="1899-12-31T10:00:00"/>
    <d v="1899-12-30T01:45:00"/>
    <x v="6"/>
    <x v="2"/>
    <x v="3"/>
    <d v="2022-03-31T00:00:00"/>
    <n v="12"/>
    <s v="Week(s)"/>
    <d v="2022-06-17T00:00:00"/>
    <x v="1"/>
    <s v="Sysem Boards"/>
    <s v="Please make sure to keep area clean"/>
  </r>
  <r>
    <n v="75"/>
    <s v="Lisia Perkins"/>
    <d v="2022-03-22T00:00:00"/>
    <d v="1899-12-31T16:00:00"/>
    <d v="1899-12-30T01:45:00"/>
    <x v="7"/>
    <x v="2"/>
    <x v="0"/>
    <d v="2022-04-01T00:00:00"/>
    <n v="12"/>
    <s v="Month(s)"/>
    <d v="2022-06-19T00:00:00"/>
    <x v="2"/>
    <s v="Pumps &amp; Motors"/>
    <s v="Take out trash when done"/>
  </r>
  <r>
    <n v="76"/>
    <s v="John James"/>
    <d v="2022-03-23T00:00:00"/>
    <d v="1899-12-31T22:00:00"/>
    <d v="1899-12-30T01:45:00"/>
    <x v="8"/>
    <x v="1"/>
    <x v="1"/>
    <d v="2022-04-02T00:00:00"/>
    <n v="1"/>
    <s v="Year(s)"/>
    <d v="2022-06-21T00:00:00"/>
    <x v="3"/>
    <s v="Machining"/>
    <s v="Please make sure to keep area clean"/>
  </r>
  <r>
    <n v="77"/>
    <s v="Lisia Perkins"/>
    <d v="2022-03-24T00:00:00"/>
    <d v="1900-01-01T04:00:00"/>
    <d v="1899-12-30T01:45:00"/>
    <x v="9"/>
    <x v="3"/>
    <x v="2"/>
    <d v="2022-04-03T00:00:00"/>
    <n v="6"/>
    <s v="Month(s)"/>
    <d v="2022-06-23T00:00:00"/>
    <x v="4"/>
    <s v="Rewiring"/>
    <s v="Take out trash when done"/>
  </r>
  <r>
    <n v="78"/>
    <s v="John James"/>
    <d v="2022-03-25T00:00:00"/>
    <d v="1900-01-01T10:00:00"/>
    <d v="1899-12-30T01:45:00"/>
    <x v="10"/>
    <x v="2"/>
    <x v="3"/>
    <d v="2022-04-04T00:00:00"/>
    <n v="1"/>
    <s v="Month(s)"/>
    <d v="2022-06-25T00:00:00"/>
    <x v="5"/>
    <s v="Plumbing"/>
    <s v="Please make sure to keep area clean"/>
  </r>
  <r>
    <n v="79"/>
    <s v="Lisia Perkins"/>
    <d v="2022-03-26T00:00:00"/>
    <d v="1900-01-01T16:00:00"/>
    <d v="1899-12-30T01:45:00"/>
    <x v="11"/>
    <x v="0"/>
    <x v="0"/>
    <d v="2022-04-05T00:00:00"/>
    <n v="1"/>
    <s v="Year(s)"/>
    <d v="2022-06-27T00:00:00"/>
    <x v="6"/>
    <s v="HVAC"/>
    <s v="Take out trash when done"/>
  </r>
  <r>
    <n v="80"/>
    <s v="John James"/>
    <d v="2022-03-27T00:00:00"/>
    <d v="1900-01-01T22:00:00"/>
    <d v="1899-12-30T01:45:00"/>
    <x v="0"/>
    <x v="1"/>
    <x v="1"/>
    <d v="2022-04-06T00:00:00"/>
    <n v="6"/>
    <s v="Month(s)"/>
    <d v="2022-06-29T00:00:00"/>
    <x v="7"/>
    <s v="Electrical"/>
    <s v="Please make sure to keep area clean"/>
  </r>
  <r>
    <n v="81"/>
    <s v="Lisia Perkins"/>
    <d v="2022-03-28T00:00:00"/>
    <d v="1900-01-02T04:00:00"/>
    <d v="1899-12-30T01:45:00"/>
    <x v="8"/>
    <x v="3"/>
    <x v="2"/>
    <d v="2022-04-07T00:00:00"/>
    <n v="1"/>
    <s v="Month(s)"/>
    <d v="2022-07-01T00:00:00"/>
    <x v="8"/>
    <s v="Low Voltage"/>
    <s v="Take out trash when done"/>
  </r>
  <r>
    <n v="82"/>
    <s v="John James"/>
    <d v="2022-03-29T00:00:00"/>
    <d v="1900-01-02T10:00:00"/>
    <d v="1899-12-30T01:45:00"/>
    <x v="9"/>
    <x v="2"/>
    <x v="3"/>
    <d v="2022-04-08T00:00:00"/>
    <n v="2"/>
    <s v="Year(s)"/>
    <d v="2022-07-03T00:00:00"/>
    <x v="0"/>
    <s v="Computer Board"/>
    <s v="Please make sure to keep area clean"/>
  </r>
  <r>
    <n v="83"/>
    <s v="Lisia Perkins"/>
    <d v="2022-03-30T00:00:00"/>
    <d v="1900-01-02T16:00:00"/>
    <d v="1899-12-30T01:45:00"/>
    <x v="10"/>
    <x v="2"/>
    <x v="0"/>
    <d v="2022-04-09T00:00:00"/>
    <n v="100"/>
    <s v="Day(s)"/>
    <d v="2022-07-05T00:00:00"/>
    <x v="1"/>
    <s v="Sysem Boards"/>
    <s v="Take out trash when done"/>
  </r>
  <r>
    <n v="84"/>
    <s v="John James"/>
    <d v="2022-03-31T00:00:00"/>
    <d v="1900-01-02T22:00:00"/>
    <d v="1899-12-30T01:45:00"/>
    <x v="11"/>
    <x v="1"/>
    <x v="0"/>
    <d v="2022-04-10T00:00:00"/>
    <n v="12"/>
    <s v="Week(s)"/>
    <d v="2022-07-07T00:00:00"/>
    <x v="2"/>
    <s v="Pumps &amp; Motors"/>
    <s v="Please make sure to keep area clean"/>
  </r>
  <r>
    <n v="85"/>
    <s v="Lisia Perkins"/>
    <d v="2022-04-01T00:00:00"/>
    <d v="1900-01-03T04:00:00"/>
    <d v="1899-12-30T01:45:00"/>
    <x v="0"/>
    <x v="3"/>
    <x v="1"/>
    <d v="2022-04-11T00:00:00"/>
    <n v="12"/>
    <s v="Month(s)"/>
    <d v="2022-07-09T00:00:00"/>
    <x v="3"/>
    <s v="Machining"/>
    <s v="Take out trash when done"/>
  </r>
  <r>
    <n v="86"/>
    <s v="John James"/>
    <d v="2022-04-02T00:00:00"/>
    <d v="1899-12-30T10:00:00"/>
    <d v="1899-12-30T01:45:00"/>
    <x v="1"/>
    <x v="2"/>
    <x v="2"/>
    <d v="2022-04-12T00:00:00"/>
    <n v="1"/>
    <s v="Year(s)"/>
    <d v="2022-07-11T00:00:00"/>
    <x v="4"/>
    <s v="Rewiring"/>
    <s v="Please make sure to keep area clean"/>
  </r>
  <r>
    <n v="87"/>
    <s v="Lisia Perkins"/>
    <d v="2022-04-03T00:00:00"/>
    <d v="1899-12-30T16:00:00"/>
    <d v="1899-12-30T01:45:00"/>
    <x v="2"/>
    <x v="2"/>
    <x v="3"/>
    <d v="2022-04-13T00:00:00"/>
    <n v="6"/>
    <s v="Month(s)"/>
    <d v="2022-07-13T00:00:00"/>
    <x v="5"/>
    <s v="Plumbing"/>
    <s v="Take out trash when done"/>
  </r>
  <r>
    <n v="88"/>
    <s v="John James"/>
    <d v="2022-04-04T00:00:00"/>
    <d v="1899-12-30T22:00:00"/>
    <d v="1899-12-30T01:45:00"/>
    <x v="3"/>
    <x v="0"/>
    <x v="0"/>
    <d v="2022-04-14T00:00:00"/>
    <n v="1"/>
    <s v="Month(s)"/>
    <d v="2022-07-15T00:00:00"/>
    <x v="6"/>
    <s v="HVAC"/>
    <s v="Please make sure to keep area clean"/>
  </r>
  <r>
    <n v="89"/>
    <s v="Lisia Perkins"/>
    <d v="2022-04-05T00:00:00"/>
    <d v="1899-12-31T04:00:00"/>
    <d v="1899-12-30T01:45:00"/>
    <x v="4"/>
    <x v="1"/>
    <x v="1"/>
    <d v="2022-04-15T00:00:00"/>
    <n v="2"/>
    <s v="Year(s)"/>
    <d v="2022-07-17T00:00:00"/>
    <x v="7"/>
    <s v="Electrical"/>
    <s v="Take out trash when done"/>
  </r>
  <r>
    <n v="90"/>
    <s v="John James"/>
    <d v="2022-04-06T00:00:00"/>
    <d v="1899-12-31T10:00:00"/>
    <d v="1899-12-30T01:45:00"/>
    <x v="10"/>
    <x v="2"/>
    <x v="2"/>
    <d v="2022-04-16T00:00:00"/>
    <n v="100"/>
    <s v="Day(s)"/>
    <d v="2022-07-19T00:00:00"/>
    <x v="8"/>
    <s v="Low Voltage"/>
    <s v="Please make sure to keep area clean"/>
  </r>
  <r>
    <n v="91"/>
    <s v="Lisia Perkins"/>
    <d v="2022-04-07T00:00:00"/>
    <d v="1899-12-31T16:00:00"/>
    <d v="1899-12-30T01:45:00"/>
    <x v="11"/>
    <x v="2"/>
    <x v="3"/>
    <d v="2022-04-17T00:00:00"/>
    <n v="12"/>
    <s v="Week(s)"/>
    <d v="2022-07-21T00:00:00"/>
    <x v="0"/>
    <s v="Computer Board"/>
    <s v="Take out trash when done"/>
  </r>
  <r>
    <n v="92"/>
    <s v="John James"/>
    <d v="2022-04-08T00:00:00"/>
    <d v="1899-12-31T22:00:00"/>
    <d v="1899-12-30T01:45:00"/>
    <x v="0"/>
    <x v="0"/>
    <x v="0"/>
    <d v="2022-04-18T00:00:00"/>
    <n v="12"/>
    <s v="Month(s)"/>
    <d v="2022-07-23T00:00:00"/>
    <x v="1"/>
    <s v="Sysem Boards"/>
    <s v="Please make sure to keep area clean"/>
  </r>
  <r>
    <n v="93"/>
    <s v="Lisia Perkins"/>
    <d v="2022-04-09T00:00:00"/>
    <d v="1900-01-01T04:00:00"/>
    <d v="1899-12-30T01:45:00"/>
    <x v="1"/>
    <x v="1"/>
    <x v="1"/>
    <d v="2022-04-19T00:00:00"/>
    <n v="1"/>
    <s v="Year(s)"/>
    <d v="2022-07-25T00:00:00"/>
    <x v="2"/>
    <s v="Pumps &amp; Motors"/>
    <s v="Take out trash when done"/>
  </r>
  <r>
    <n v="94"/>
    <s v="John James"/>
    <d v="2022-04-10T00:00:00"/>
    <d v="1900-01-01T10:00:00"/>
    <d v="1899-12-30T01:45:00"/>
    <x v="2"/>
    <x v="3"/>
    <x v="2"/>
    <d v="2022-04-20T00:00:00"/>
    <n v="6"/>
    <s v="Month(s)"/>
    <d v="2022-07-27T00:00:00"/>
    <x v="3"/>
    <s v="Machining"/>
    <s v="Please make sure to keep area clean"/>
  </r>
  <r>
    <n v="95"/>
    <s v="Lisia Perkins"/>
    <d v="2022-04-11T00:00:00"/>
    <d v="1900-01-01T16:00:00"/>
    <d v="1899-12-30T01:45:00"/>
    <x v="8"/>
    <x v="2"/>
    <x v="3"/>
    <d v="2022-04-21T00:00:00"/>
    <n v="1"/>
    <s v="Month(s)"/>
    <d v="2022-07-29T00:00:00"/>
    <x v="4"/>
    <s v="Rewiring"/>
    <s v="Take out trash when done"/>
  </r>
  <r>
    <n v="96"/>
    <s v="John James"/>
    <d v="2022-04-12T00:00:00"/>
    <d v="1900-01-01T22:00:00"/>
    <d v="1899-12-30T01:45:00"/>
    <x v="9"/>
    <x v="0"/>
    <x v="0"/>
    <d v="2022-04-22T00:00:00"/>
    <n v="1"/>
    <s v="Year(s)"/>
    <d v="2022-07-31T00:00:00"/>
    <x v="5"/>
    <s v="Plumbing"/>
    <s v="Please make sure to keep area clean"/>
  </r>
  <r>
    <n v="97"/>
    <s v="Lisia Perkins"/>
    <d v="2022-04-13T00:00:00"/>
    <d v="1900-01-02T04:00:00"/>
    <d v="1899-12-30T01:45:00"/>
    <x v="10"/>
    <x v="1"/>
    <x v="1"/>
    <d v="2022-04-23T00:00:00"/>
    <n v="6"/>
    <s v="Month(s)"/>
    <d v="2022-08-02T00:00:00"/>
    <x v="6"/>
    <s v="HVAC"/>
    <s v="Take out trash when done"/>
  </r>
  <r>
    <n v="98"/>
    <s v="John James"/>
    <d v="2022-04-14T00:00:00"/>
    <d v="1900-01-02T10:00:00"/>
    <d v="1899-12-30T01:45:00"/>
    <x v="11"/>
    <x v="3"/>
    <x v="2"/>
    <d v="2022-04-24T00:00:00"/>
    <n v="1"/>
    <s v="Month(s)"/>
    <d v="2022-08-04T00:00:00"/>
    <x v="7"/>
    <s v="Electrical"/>
    <s v="Please make sure to keep area clean"/>
  </r>
  <r>
    <n v="99"/>
    <s v="Lisia Perkins"/>
    <d v="2022-04-15T00:00:00"/>
    <d v="1900-01-02T16:00:00"/>
    <d v="1899-12-30T01:45:00"/>
    <x v="0"/>
    <x v="2"/>
    <x v="3"/>
    <d v="2022-04-25T00:00:00"/>
    <n v="2"/>
    <s v="Year(s)"/>
    <d v="2022-08-06T00:00:00"/>
    <x v="8"/>
    <s v="Low Voltage"/>
    <s v="Take out trash when done"/>
  </r>
  <r>
    <n v="100"/>
    <s v="John James"/>
    <d v="2022-04-16T00:00:00"/>
    <d v="1900-01-02T22:00:00"/>
    <d v="1899-12-30T01:45:00"/>
    <x v="1"/>
    <x v="2"/>
    <x v="0"/>
    <d v="2022-04-26T00:00:00"/>
    <n v="100"/>
    <s v="Day(s)"/>
    <d v="2022-08-08T00:00:00"/>
    <x v="0"/>
    <s v="Computer Board"/>
    <s v="Please make sure to keep area clean"/>
  </r>
  <r>
    <n v="101"/>
    <s v="Lisia Perkins"/>
    <d v="2022-04-17T00:00:00"/>
    <d v="1900-01-03T04:00:00"/>
    <d v="1899-12-30T01:45:00"/>
    <x v="2"/>
    <x v="1"/>
    <x v="1"/>
    <d v="2022-04-27T00:00:00"/>
    <n v="12"/>
    <s v="Week(s)"/>
    <d v="2022-08-10T00:00:00"/>
    <x v="1"/>
    <s v="Sysem Boards"/>
    <s v="Take out trash when done"/>
  </r>
  <r>
    <n v="102"/>
    <s v="John James"/>
    <d v="2022-04-18T00:00:00"/>
    <d v="1899-12-30T10:00:00"/>
    <d v="1899-12-30T01:45:00"/>
    <x v="3"/>
    <x v="3"/>
    <x v="2"/>
    <d v="2022-04-28T00:00:00"/>
    <n v="12"/>
    <s v="Month(s)"/>
    <d v="2022-08-12T00:00:00"/>
    <x v="2"/>
    <s v="Pumps &amp; Motors"/>
    <s v="Please make sure to keep area clean"/>
  </r>
  <r>
    <n v="103"/>
    <s v="Lisia Perkins"/>
    <d v="2022-04-19T00:00:00"/>
    <d v="1899-12-30T16:00:00"/>
    <d v="1899-12-30T01:45:00"/>
    <x v="4"/>
    <x v="2"/>
    <x v="3"/>
    <d v="2022-04-29T00:00:00"/>
    <n v="1"/>
    <s v="Year(s)"/>
    <d v="2022-08-14T00:00:00"/>
    <x v="3"/>
    <s v="Machining"/>
    <s v="Take out trash when done"/>
  </r>
  <r>
    <n v="104"/>
    <s v="John James"/>
    <d v="2022-04-20T00:00:00"/>
    <d v="1899-12-30T22:00:00"/>
    <d v="1899-12-30T01:45:00"/>
    <x v="10"/>
    <x v="2"/>
    <x v="0"/>
    <d v="2022-04-30T00:00:00"/>
    <n v="6"/>
    <s v="Month(s)"/>
    <d v="2022-08-16T00:00:00"/>
    <x v="4"/>
    <s v="Rewiring"/>
    <s v="Please make sure to keep area clean"/>
  </r>
  <r>
    <n v="105"/>
    <s v="Lisia Perkins"/>
    <d v="2022-04-21T00:00:00"/>
    <d v="1899-12-31T04:00:00"/>
    <d v="1899-12-30T01:45:00"/>
    <x v="11"/>
    <x v="1"/>
    <x v="1"/>
    <d v="2022-05-01T00:00:00"/>
    <n v="1"/>
    <s v="Month(s)"/>
    <d v="2022-08-18T00:00:00"/>
    <x v="5"/>
    <s v="Plumbing"/>
    <s v="Take out trash when done"/>
  </r>
  <r>
    <n v="106"/>
    <s v="John James"/>
    <d v="2022-04-22T00:00:00"/>
    <d v="1899-12-31T10:00:00"/>
    <d v="1899-12-30T01:45:00"/>
    <x v="0"/>
    <x v="3"/>
    <x v="2"/>
    <d v="2022-05-02T00:00:00"/>
    <n v="2"/>
    <s v="Year(s)"/>
    <d v="2022-08-20T00:00:00"/>
    <x v="6"/>
    <s v="HVAC"/>
    <s v="Please make sure to keep area clean"/>
  </r>
  <r>
    <n v="107"/>
    <s v="Lisia Perkins"/>
    <d v="2022-04-23T00:00:00"/>
    <d v="1899-12-31T16:00:00"/>
    <d v="1899-12-30T01:45:00"/>
    <x v="1"/>
    <x v="2"/>
    <x v="3"/>
    <d v="2022-05-03T00:00:00"/>
    <n v="100"/>
    <s v="Day(s)"/>
    <d v="2022-08-22T00:00:00"/>
    <x v="7"/>
    <s v="Electrical"/>
    <s v="Take out trash when done"/>
  </r>
  <r>
    <n v="108"/>
    <s v="John James"/>
    <d v="2022-04-24T00:00:00"/>
    <d v="1899-12-31T22:00:00"/>
    <d v="1899-12-30T01:45:00"/>
    <x v="2"/>
    <x v="0"/>
    <x v="0"/>
    <d v="2022-05-04T00:00:00"/>
    <n v="12"/>
    <s v="Week(s)"/>
    <d v="2022-08-24T00:00:00"/>
    <x v="8"/>
    <s v="Low Voltage"/>
    <s v="Please make sure to keep area clean"/>
  </r>
  <r>
    <n v="109"/>
    <s v="Lisia Perkins"/>
    <d v="2022-04-25T00:00:00"/>
    <d v="1900-01-01T04:00:00"/>
    <d v="1899-12-30T01:45:00"/>
    <x v="8"/>
    <x v="1"/>
    <x v="1"/>
    <d v="2022-05-05T00:00:00"/>
    <n v="12"/>
    <s v="Month(s)"/>
    <d v="2022-08-26T00:00:00"/>
    <x v="0"/>
    <s v="Computer Board"/>
    <s v="Take out trash when done"/>
  </r>
  <r>
    <n v="110"/>
    <s v="John James"/>
    <d v="2022-04-26T00:00:00"/>
    <d v="1900-01-01T10:00:00"/>
    <d v="1899-12-30T01:45:00"/>
    <x v="9"/>
    <x v="3"/>
    <x v="2"/>
    <d v="2022-05-06T00:00:00"/>
    <n v="1"/>
    <s v="Year(s)"/>
    <d v="2022-08-28T00:00:00"/>
    <x v="1"/>
    <s v="Sysem Boards"/>
    <s v="Please make sure to keep area clean"/>
  </r>
  <r>
    <n v="111"/>
    <s v="Lisia Perkins"/>
    <d v="2022-04-27T00:00:00"/>
    <d v="1900-01-01T16:00:00"/>
    <d v="1899-12-30T01:45:00"/>
    <x v="10"/>
    <x v="2"/>
    <x v="3"/>
    <d v="2022-05-07T00:00:00"/>
    <n v="6"/>
    <s v="Month(s)"/>
    <d v="2022-08-30T00:00:00"/>
    <x v="2"/>
    <s v="Pumps &amp; Motors"/>
    <s v="Take out trash when done"/>
  </r>
  <r>
    <n v="112"/>
    <s v="John James"/>
    <d v="2022-04-28T00:00:00"/>
    <d v="1900-01-01T22:00:00"/>
    <d v="1899-12-30T01:45:00"/>
    <x v="11"/>
    <x v="2"/>
    <x v="0"/>
    <d v="2022-05-08T00:00:00"/>
    <n v="1"/>
    <s v="Month(s)"/>
    <d v="2022-09-01T00:00:00"/>
    <x v="3"/>
    <s v="Machining"/>
    <s v="Please make sure to keep area clean"/>
  </r>
  <r>
    <n v="113"/>
    <s v="Lisia Perkins"/>
    <d v="2022-04-29T00:00:00"/>
    <d v="1900-01-02T04:00:00"/>
    <d v="1899-12-30T01:45:00"/>
    <x v="0"/>
    <x v="1"/>
    <x v="1"/>
    <d v="2022-05-09T00:00:00"/>
    <n v="12"/>
    <s v="Week(s)"/>
    <m/>
    <x v="4"/>
    <s v="Rewiring"/>
    <s v="Take out trash when done"/>
  </r>
  <r>
    <n v="114"/>
    <s v="John James"/>
    <d v="2022-04-30T00:00:00"/>
    <d v="1900-01-02T10:00:00"/>
    <d v="1899-12-30T01:45:00"/>
    <x v="1"/>
    <x v="3"/>
    <x v="2"/>
    <d v="2022-05-10T00:00:00"/>
    <n v="12"/>
    <s v="Month(s)"/>
    <m/>
    <x v="5"/>
    <s v="Plumbing"/>
    <s v="Please make sure to keep area clean"/>
  </r>
  <r>
    <n v="115"/>
    <s v="Lisia Perkins"/>
    <d v="2022-05-01T00:00:00"/>
    <d v="1900-01-02T16:00:00"/>
    <d v="1899-12-30T01:45:00"/>
    <x v="2"/>
    <x v="2"/>
    <x v="3"/>
    <d v="2022-05-11T00:00:00"/>
    <n v="1"/>
    <s v="Year(s)"/>
    <m/>
    <x v="6"/>
    <s v="HVAC"/>
    <s v="Take out trash when done"/>
  </r>
  <r>
    <n v="116"/>
    <s v="John James"/>
    <d v="2022-05-02T00:00:00"/>
    <d v="1900-01-02T22:00:00"/>
    <d v="1899-12-30T01:45:00"/>
    <x v="3"/>
    <x v="2"/>
    <x v="0"/>
    <m/>
    <n v="6"/>
    <s v="Month(s)"/>
    <m/>
    <x v="7"/>
    <s v="Electrical"/>
    <s v="Please make sure to keep area clean"/>
  </r>
  <r>
    <n v="117"/>
    <s v="Lisia Perkins"/>
    <d v="2022-05-03T00:00:00"/>
    <d v="1900-01-03T04:00:00"/>
    <d v="1899-12-30T01:45:00"/>
    <x v="4"/>
    <x v="0"/>
    <x v="0"/>
    <m/>
    <n v="1"/>
    <s v="Month(s)"/>
    <m/>
    <x v="8"/>
    <s v="Low Voltage"/>
    <s v="Take out trash when done"/>
  </r>
  <r>
    <n v="118"/>
    <s v="John James"/>
    <d v="2022-05-04T00:00:00"/>
    <d v="1899-12-30T10:00:00"/>
    <d v="1899-12-30T01:45:00"/>
    <x v="10"/>
    <x v="1"/>
    <x v="1"/>
    <m/>
    <n v="1"/>
    <s v="Year(s)"/>
    <d v="2022-09-13T00:00:00"/>
    <x v="0"/>
    <s v="Computer Board"/>
    <s v="Please make sure to keep area clean"/>
  </r>
  <r>
    <n v="119"/>
    <s v="Lisia Perkins"/>
    <d v="2022-05-05T00:00:00"/>
    <d v="1899-12-30T16:00:00"/>
    <d v="1899-12-30T01:45:00"/>
    <x v="11"/>
    <x v="2"/>
    <x v="2"/>
    <m/>
    <n v="6"/>
    <s v="Month(s)"/>
    <d v="2022-09-15T00:00:00"/>
    <x v="1"/>
    <s v="Sysem Boards"/>
    <s v="Take out trash when done"/>
  </r>
  <r>
    <n v="120"/>
    <s v="John James"/>
    <d v="2022-05-06T00:00:00"/>
    <d v="1899-12-30T22:00:00"/>
    <d v="1899-12-30T01:45:00"/>
    <x v="0"/>
    <x v="2"/>
    <x v="3"/>
    <m/>
    <n v="1"/>
    <s v="Month(s)"/>
    <d v="2022-09-17T00:00:00"/>
    <x v="2"/>
    <s v="Pumps &amp; Motors"/>
    <s v="Please make sure to keep area clean"/>
  </r>
  <r>
    <n v="121"/>
    <s v="Lisia Perkins"/>
    <d v="2022-05-07T00:00:00"/>
    <d v="1899-12-31T04:00:00"/>
    <d v="1899-12-30T01:45:00"/>
    <x v="1"/>
    <x v="0"/>
    <x v="0"/>
    <d v="2022-05-17T00:00:00"/>
    <n v="2"/>
    <s v="Year(s)"/>
    <d v="2022-09-19T00:00:00"/>
    <x v="3"/>
    <s v="Machining"/>
    <s v="Take out trash when done"/>
  </r>
  <r>
    <n v="122"/>
    <s v="John James"/>
    <d v="2022-05-08T00:00:00"/>
    <d v="1899-12-31T10:00:00"/>
    <d v="1899-12-30T01:45:00"/>
    <x v="0"/>
    <x v="1"/>
    <x v="1"/>
    <d v="2022-05-18T00:00:00"/>
    <n v="100"/>
    <s v="Day(s)"/>
    <d v="2022-09-21T00:00:00"/>
    <x v="4"/>
    <s v="Rewiring"/>
    <s v="Please make sure to keep area clean"/>
  </r>
  <r>
    <n v="123"/>
    <s v="Lisia Perkins"/>
    <d v="2022-05-09T00:00:00"/>
    <d v="1899-12-31T16:00:00"/>
    <d v="1899-12-30T01:45:00"/>
    <x v="1"/>
    <x v="3"/>
    <x v="2"/>
    <d v="2022-05-19T00:00:00"/>
    <n v="12"/>
    <s v="Week(s)"/>
    <d v="2022-09-23T00:00:00"/>
    <x v="5"/>
    <s v="Plumbing"/>
    <s v="Take out trash when done"/>
  </r>
  <r>
    <n v="124"/>
    <s v="John James"/>
    <d v="2022-05-10T00:00:00"/>
    <d v="1899-12-31T22:00:00"/>
    <d v="1899-12-30T01:45:00"/>
    <x v="2"/>
    <x v="2"/>
    <x v="3"/>
    <d v="2022-05-20T00:00:00"/>
    <n v="12"/>
    <s v="Month(s)"/>
    <d v="2022-09-25T00:00:00"/>
    <x v="6"/>
    <s v="HVAC"/>
    <s v="Please make sure to keep area clean"/>
  </r>
  <r>
    <n v="125"/>
    <s v="Lisia Perkins"/>
    <d v="2022-05-11T00:00:00"/>
    <d v="1900-01-01T04:00:00"/>
    <d v="1899-12-30T01:45:00"/>
    <x v="3"/>
    <x v="0"/>
    <x v="0"/>
    <d v="2022-05-21T00:00:00"/>
    <n v="1"/>
    <s v="Year(s)"/>
    <d v="2022-09-27T00:00:00"/>
    <x v="7"/>
    <s v="Electrical"/>
    <s v="Take out trash when done"/>
  </r>
  <r>
    <n v="126"/>
    <s v="John James"/>
    <d v="2022-05-12T00:00:00"/>
    <d v="1900-01-01T10:00:00"/>
    <d v="1899-12-30T01:45:00"/>
    <x v="4"/>
    <x v="1"/>
    <x v="1"/>
    <d v="2022-05-22T00:00:00"/>
    <n v="6"/>
    <s v="Month(s)"/>
    <d v="2022-09-29T00:00:00"/>
    <x v="8"/>
    <s v="Low Voltage"/>
    <s v="Please make sure to keep area clean"/>
  </r>
  <r>
    <n v="127"/>
    <s v="Lisia Perkins"/>
    <d v="2022-05-13T00:00:00"/>
    <d v="1900-01-01T16:00:00"/>
    <d v="1899-12-30T01:45:00"/>
    <x v="5"/>
    <x v="3"/>
    <x v="2"/>
    <d v="2022-05-23T00:00:00"/>
    <n v="1"/>
    <s v="Month(s)"/>
    <d v="2022-10-01T00:00:00"/>
    <x v="0"/>
    <s v="Computer Board"/>
    <s v="Take out trash when done"/>
  </r>
  <r>
    <n v="128"/>
    <s v="John James"/>
    <d v="2022-05-14T00:00:00"/>
    <d v="1900-01-01T22:00:00"/>
    <d v="1899-12-30T01:45:00"/>
    <x v="6"/>
    <x v="2"/>
    <x v="3"/>
    <d v="2022-05-24T00:00:00"/>
    <n v="2"/>
    <s v="Year(s)"/>
    <d v="2022-10-03T00:00:00"/>
    <x v="1"/>
    <s v="Sysem Boards"/>
    <s v="Please make sure to keep area clean"/>
  </r>
  <r>
    <n v="129"/>
    <s v="Lisia Perkins"/>
    <d v="2022-05-15T00:00:00"/>
    <d v="1900-01-02T04:00:00"/>
    <d v="1899-12-30T01:45:00"/>
    <x v="7"/>
    <x v="2"/>
    <x v="0"/>
    <d v="2022-05-25T00:00:00"/>
    <n v="100"/>
    <s v="Day(s)"/>
    <d v="2022-10-05T00:00:00"/>
    <x v="2"/>
    <s v="Pumps &amp; Motors"/>
    <s v="Take out trash when done"/>
  </r>
  <r>
    <n v="130"/>
    <s v="John James"/>
    <d v="2022-05-16T00:00:00"/>
    <d v="1900-01-02T10:00:00"/>
    <d v="1899-12-30T01:45:00"/>
    <x v="8"/>
    <x v="1"/>
    <x v="1"/>
    <d v="2022-05-26T00:00:00"/>
    <n v="12"/>
    <s v="Week(s)"/>
    <d v="2022-10-07T00:00:00"/>
    <x v="3"/>
    <s v="Machining"/>
    <s v="Please make sure to keep area clean"/>
  </r>
  <r>
    <n v="131"/>
    <s v="Lisia Perkins"/>
    <d v="2022-05-17T00:00:00"/>
    <d v="1900-01-02T16:00:00"/>
    <d v="1899-12-30T01:45:00"/>
    <x v="9"/>
    <x v="3"/>
    <x v="2"/>
    <d v="2022-05-27T00:00:00"/>
    <n v="12"/>
    <s v="Month(s)"/>
    <d v="2022-10-09T00:00:00"/>
    <x v="4"/>
    <s v="Rewiring"/>
    <s v="Take out trash when done"/>
  </r>
  <r>
    <n v="132"/>
    <s v="John James"/>
    <d v="2022-05-18T00:00:00"/>
    <d v="1900-01-02T22:00:00"/>
    <d v="1899-12-30T01:45:00"/>
    <x v="10"/>
    <x v="2"/>
    <x v="3"/>
    <d v="2022-05-28T00:00:00"/>
    <n v="1"/>
    <s v="Year(s)"/>
    <d v="2022-10-11T00:00:00"/>
    <x v="5"/>
    <s v="Plumbing"/>
    <s v="Please make sure to keep area clean"/>
  </r>
  <r>
    <n v="133"/>
    <s v="Lisia Perkins"/>
    <d v="2022-05-19T00:00:00"/>
    <d v="1900-01-03T04:00:00"/>
    <d v="1899-12-30T01:45:00"/>
    <x v="11"/>
    <x v="2"/>
    <x v="0"/>
    <d v="2022-05-29T00:00:00"/>
    <n v="6"/>
    <s v="Month(s)"/>
    <d v="2022-10-13T00:00:00"/>
    <x v="6"/>
    <s v="HVAC"/>
    <s v="Take out trash when done"/>
  </r>
  <r>
    <n v="134"/>
    <s v="John James"/>
    <d v="2022-05-20T00:00:00"/>
    <d v="1899-12-30T10:00:00"/>
    <d v="1899-12-30T01:45:00"/>
    <x v="0"/>
    <x v="1"/>
    <x v="1"/>
    <d v="2022-05-30T00:00:00"/>
    <n v="1"/>
    <s v="Month(s)"/>
    <d v="2022-10-15T00:00:00"/>
    <x v="7"/>
    <s v="Electrical"/>
    <s v="Please make sure to keep area clean"/>
  </r>
  <r>
    <n v="135"/>
    <s v="Lisia Perkins"/>
    <d v="2022-05-21T00:00:00"/>
    <d v="1899-12-30T16:00:00"/>
    <d v="1899-12-30T01:45:00"/>
    <x v="1"/>
    <x v="3"/>
    <x v="2"/>
    <d v="2022-05-31T00:00:00"/>
    <n v="1"/>
    <s v="Year(s)"/>
    <d v="2022-10-17T00:00:00"/>
    <x v="8"/>
    <s v="Low Voltage"/>
    <s v="Take out trash when done"/>
  </r>
  <r>
    <n v="136"/>
    <s v="John James"/>
    <d v="2022-05-22T00:00:00"/>
    <d v="1899-12-30T22:00:00"/>
    <d v="1899-12-30T01:45:00"/>
    <x v="2"/>
    <x v="2"/>
    <x v="3"/>
    <d v="2022-06-01T00:00:00"/>
    <n v="6"/>
    <s v="Month(s)"/>
    <d v="2022-10-19T00:00:00"/>
    <x v="0"/>
    <s v="Computer Board"/>
    <s v="Please make sure to keep area clean"/>
  </r>
  <r>
    <n v="137"/>
    <s v="Lisia Perkins"/>
    <d v="2022-05-23T00:00:00"/>
    <d v="1899-12-31T04:00:00"/>
    <d v="1899-12-30T01:45:00"/>
    <x v="3"/>
    <x v="0"/>
    <x v="0"/>
    <d v="2022-06-02T00:00:00"/>
    <n v="1"/>
    <s v="Month(s)"/>
    <d v="2022-10-21T00:00:00"/>
    <x v="1"/>
    <s v="Sysem Boards"/>
    <s v="Take out trash when done"/>
  </r>
  <r>
    <n v="138"/>
    <s v="John James"/>
    <d v="2022-05-24T00:00:00"/>
    <d v="1899-12-31T10:00:00"/>
    <d v="1899-12-30T01:45:00"/>
    <x v="4"/>
    <x v="1"/>
    <x v="1"/>
    <d v="2022-06-03T00:00:00"/>
    <n v="2"/>
    <s v="Year(s)"/>
    <d v="2022-10-23T00:00:00"/>
    <x v="2"/>
    <s v="Pumps &amp; Motors"/>
    <s v="Please make sure to keep area clean"/>
  </r>
  <r>
    <n v="139"/>
    <s v="Lisia Perkins"/>
    <d v="2022-05-25T00:00:00"/>
    <d v="1899-12-31T16:00:00"/>
    <d v="1899-12-30T01:45:00"/>
    <x v="5"/>
    <x v="3"/>
    <x v="2"/>
    <d v="2022-06-04T00:00:00"/>
    <n v="100"/>
    <s v="Day(s)"/>
    <d v="2022-10-25T00:00:00"/>
    <x v="3"/>
    <s v="Machining"/>
    <s v="Take out trash when done"/>
  </r>
  <r>
    <n v="140"/>
    <s v="John James"/>
    <d v="2022-05-26T00:00:00"/>
    <d v="1899-12-31T22:00:00"/>
    <d v="1899-12-30T01:45:00"/>
    <x v="6"/>
    <x v="2"/>
    <x v="3"/>
    <d v="2022-06-05T00:00:00"/>
    <n v="12"/>
    <s v="Week(s)"/>
    <d v="2022-10-27T00:00:00"/>
    <x v="4"/>
    <s v="Rewiring"/>
    <s v="Please make sure to keep area clean"/>
  </r>
  <r>
    <n v="141"/>
    <s v="Lisia Perkins"/>
    <d v="2022-05-27T00:00:00"/>
    <d v="1900-01-01T04:00:00"/>
    <d v="1899-12-30T01:45:00"/>
    <x v="7"/>
    <x v="2"/>
    <x v="0"/>
    <d v="2022-06-06T00:00:00"/>
    <n v="12"/>
    <s v="Month(s)"/>
    <d v="2022-10-29T00:00:00"/>
    <x v="5"/>
    <s v="Plumbing"/>
    <s v="Take out trash when done"/>
  </r>
  <r>
    <n v="142"/>
    <s v="John James"/>
    <d v="2022-05-28T00:00:00"/>
    <d v="1900-01-01T10:00:00"/>
    <d v="1899-12-30T01:45:00"/>
    <x v="8"/>
    <x v="1"/>
    <x v="1"/>
    <d v="2022-06-07T00:00:00"/>
    <n v="1"/>
    <s v="Year(s)"/>
    <d v="2022-10-31T00:00:00"/>
    <x v="6"/>
    <s v="HVAC"/>
    <s v="Please make sure to keep area clean"/>
  </r>
  <r>
    <n v="143"/>
    <s v="Lisia Perkins"/>
    <d v="2022-05-29T00:00:00"/>
    <d v="1900-01-01T16:00:00"/>
    <d v="1899-12-30T01:45:00"/>
    <x v="9"/>
    <x v="3"/>
    <x v="2"/>
    <d v="2022-06-08T00:00:00"/>
    <n v="6"/>
    <s v="Month(s)"/>
    <d v="2022-11-02T00:00:00"/>
    <x v="7"/>
    <s v="Electrical"/>
    <s v="Take out trash when done"/>
  </r>
  <r>
    <n v="144"/>
    <s v="John James"/>
    <d v="2022-05-30T00:00:00"/>
    <d v="1900-01-01T22:00:00"/>
    <d v="1899-12-30T01:45:00"/>
    <x v="10"/>
    <x v="2"/>
    <x v="3"/>
    <d v="2022-06-09T00:00:00"/>
    <n v="1"/>
    <s v="Month(s)"/>
    <d v="2022-11-04T00:00:00"/>
    <x v="8"/>
    <s v="Low Voltage"/>
    <s v="Please make sure to keep area clean"/>
  </r>
  <r>
    <n v="145"/>
    <s v="Lisia Perkins"/>
    <d v="2022-05-31T00:00:00"/>
    <d v="1900-01-02T04:00:00"/>
    <d v="1899-12-30T01:45:00"/>
    <x v="11"/>
    <x v="2"/>
    <x v="0"/>
    <d v="2022-06-10T00:00:00"/>
    <n v="2"/>
    <s v="Year(s)"/>
    <d v="2022-11-06T00:00:00"/>
    <x v="0"/>
    <s v="Computer Board"/>
    <s v="Take out trash when done"/>
  </r>
  <r>
    <n v="146"/>
    <s v="John James"/>
    <d v="2022-06-01T00:00:00"/>
    <d v="1900-01-02T10:00:00"/>
    <d v="1899-12-30T01:45:00"/>
    <x v="0"/>
    <x v="1"/>
    <x v="1"/>
    <d v="2022-06-11T00:00:00"/>
    <n v="100"/>
    <s v="Day(s)"/>
    <d v="2022-11-08T00:00:00"/>
    <x v="1"/>
    <s v="Sysem Boards"/>
    <s v="Please make sure to keep area clean"/>
  </r>
  <r>
    <n v="147"/>
    <s v="Lisia Perkins"/>
    <d v="2022-06-02T00:00:00"/>
    <d v="1900-01-02T16:00:00"/>
    <d v="1899-12-30T01:45:00"/>
    <x v="1"/>
    <x v="3"/>
    <x v="2"/>
    <d v="2022-06-12T00:00:00"/>
    <n v="12"/>
    <s v="Week(s)"/>
    <d v="2022-11-10T00:00:00"/>
    <x v="2"/>
    <s v="Pumps &amp; Motors"/>
    <s v="Take out trash when done"/>
  </r>
  <r>
    <n v="148"/>
    <s v="John James"/>
    <d v="2022-06-03T00:00:00"/>
    <d v="1900-01-02T22:00:00"/>
    <d v="1899-12-30T01:45:00"/>
    <x v="2"/>
    <x v="1"/>
    <x v="3"/>
    <d v="2022-06-13T00:00:00"/>
    <n v="12"/>
    <s v="Month(s)"/>
    <d v="2022-11-12T00:00:00"/>
    <x v="3"/>
    <s v="Machining"/>
    <s v="Please make sure to keep area clean"/>
  </r>
  <r>
    <n v="149"/>
    <s v="Lisia Perkins"/>
    <d v="2022-06-04T00:00:00"/>
    <d v="1900-01-03T04:00:00"/>
    <d v="1899-12-30T01:45:00"/>
    <x v="3"/>
    <x v="3"/>
    <x v="0"/>
    <d v="2022-06-14T00:00:00"/>
    <n v="1"/>
    <s v="Year(s)"/>
    <d v="2022-11-14T00:00:00"/>
    <x v="4"/>
    <s v="Rewiring"/>
    <s v="Take out trash when done"/>
  </r>
  <r>
    <n v="150"/>
    <s v="John James"/>
    <d v="2022-06-05T00:00:00"/>
    <d v="1899-12-30T10:00:00"/>
    <d v="1899-12-30T01:45:00"/>
    <x v="4"/>
    <x v="1"/>
    <x v="0"/>
    <d v="2022-06-15T00:00:00"/>
    <n v="6"/>
    <s v="Month(s)"/>
    <d v="2022-11-16T00:00:00"/>
    <x v="5"/>
    <s v="Plumbing"/>
    <s v="Please make sure to keep area clean"/>
  </r>
  <r>
    <n v="151"/>
    <s v="Lisia Perkins"/>
    <d v="2022-06-06T00:00:00"/>
    <d v="1899-12-30T16:00:00"/>
    <d v="1899-12-30T01:45:00"/>
    <x v="5"/>
    <x v="3"/>
    <x v="1"/>
    <d v="2022-06-16T00:00:00"/>
    <n v="1"/>
    <s v="Month(s)"/>
    <d v="2022-11-18T00:00:00"/>
    <x v="6"/>
    <s v="HVAC"/>
    <s v="Take out trash when done"/>
  </r>
  <r>
    <n v="152"/>
    <s v="John James"/>
    <d v="2022-06-07T00:00:00"/>
    <d v="1899-12-30T22:00:00"/>
    <d v="1899-12-30T01:45:00"/>
    <x v="6"/>
    <x v="1"/>
    <x v="2"/>
    <d v="2022-06-17T00:00:00"/>
    <n v="12"/>
    <s v="Week(s)"/>
    <d v="2022-11-20T00:00:00"/>
    <x v="7"/>
    <s v="Electrical"/>
    <s v="Please make sure to keep area clean"/>
  </r>
  <r>
    <n v="153"/>
    <s v="Lisia Perkins"/>
    <d v="2022-06-08T00:00:00"/>
    <d v="1899-12-31T04:00:00"/>
    <d v="1899-12-30T01:45:00"/>
    <x v="7"/>
    <x v="3"/>
    <x v="3"/>
    <d v="2022-06-18T00:00:00"/>
    <n v="12"/>
    <s v="Month(s)"/>
    <d v="2022-11-22T00:00:00"/>
    <x v="8"/>
    <s v="Low Voltage"/>
    <s v="Take out trash when done"/>
  </r>
  <r>
    <n v="154"/>
    <s v="John James"/>
    <d v="2022-06-09T00:00:00"/>
    <d v="1899-12-31T10:00:00"/>
    <d v="1899-12-30T01:45:00"/>
    <x v="8"/>
    <x v="1"/>
    <x v="0"/>
    <d v="2022-06-19T00:00:00"/>
    <n v="1"/>
    <s v="Year(s)"/>
    <d v="2022-11-24T00:00:00"/>
    <x v="0"/>
    <s v="Computer Board"/>
    <s v="Please make sure to keep area clean"/>
  </r>
  <r>
    <n v="155"/>
    <s v="Lisia Perkins"/>
    <d v="2022-06-10T00:00:00"/>
    <d v="1899-12-31T16:00:00"/>
    <d v="1899-12-30T01:45:00"/>
    <x v="9"/>
    <x v="3"/>
    <x v="1"/>
    <d v="2022-06-20T00:00:00"/>
    <n v="6"/>
    <s v="Month(s)"/>
    <d v="2022-11-26T00:00:00"/>
    <x v="1"/>
    <s v="Computer Board"/>
    <s v="Take out trash when done"/>
  </r>
  <r>
    <n v="156"/>
    <s v="John James"/>
    <d v="2022-06-11T00:00:00"/>
    <d v="1899-12-31T22:00:00"/>
    <d v="1899-12-30T01:45:00"/>
    <x v="10"/>
    <x v="1"/>
    <x v="2"/>
    <d v="2022-06-21T00:00:00"/>
    <n v="1"/>
    <s v="Month(s)"/>
    <d v="2022-11-28T00:00:00"/>
    <x v="2"/>
    <s v="Sysem Boards"/>
    <s v="Please make sure to keep area clean"/>
  </r>
  <r>
    <n v="157"/>
    <s v="Lisia Perkins"/>
    <d v="2022-06-12T00:00:00"/>
    <d v="1900-01-01T04:00:00"/>
    <d v="1899-12-30T01:45:00"/>
    <x v="11"/>
    <x v="3"/>
    <x v="3"/>
    <d v="2022-06-22T00:00:00"/>
    <n v="1"/>
    <s v="Year(s)"/>
    <d v="2022-11-30T00:00:00"/>
    <x v="3"/>
    <s v="Pumps &amp; Motors"/>
    <s v="Take out trash when done"/>
  </r>
  <r>
    <n v="158"/>
    <s v="John James"/>
    <d v="2022-06-13T00:00:00"/>
    <d v="1900-01-01T10:00:00"/>
    <d v="1899-12-30T01:45:00"/>
    <x v="0"/>
    <x v="1"/>
    <x v="0"/>
    <d v="2022-06-23T00:00:00"/>
    <n v="6"/>
    <s v="Month(s)"/>
    <d v="2022-12-02T00:00:00"/>
    <x v="4"/>
    <s v="Machining"/>
    <s v="Please make sure to keep area clean"/>
  </r>
  <r>
    <n v="159"/>
    <s v="Lisia Perkins"/>
    <d v="2022-06-14T00:00:00"/>
    <d v="1900-01-01T16:00:00"/>
    <d v="1899-12-30T01:45:00"/>
    <x v="1"/>
    <x v="3"/>
    <x v="1"/>
    <d v="2022-06-24T00:00:00"/>
    <n v="1"/>
    <s v="Month(s)"/>
    <d v="2022-12-04T00:00:00"/>
    <x v="5"/>
    <s v="Rewiring"/>
    <s v="Take out trash when done"/>
  </r>
  <r>
    <n v="160"/>
    <s v="John James"/>
    <d v="2022-06-15T00:00:00"/>
    <d v="1900-01-01T22:00:00"/>
    <d v="1899-12-30T01:45:00"/>
    <x v="2"/>
    <x v="1"/>
    <x v="2"/>
    <d v="2022-06-25T00:00:00"/>
    <n v="2"/>
    <s v="Year(s)"/>
    <d v="2022-12-06T00:00:00"/>
    <x v="6"/>
    <s v="Plumbing"/>
    <s v="Please make sure to keep area clean"/>
  </r>
  <r>
    <n v="161"/>
    <s v="Lisia Perkins"/>
    <d v="2022-06-16T00:00:00"/>
    <d v="1900-01-02T04:00:00"/>
    <d v="1899-12-30T01:45:00"/>
    <x v="3"/>
    <x v="3"/>
    <x v="3"/>
    <d v="2022-06-26T00:00:00"/>
    <n v="100"/>
    <s v="Day(s)"/>
    <d v="2022-12-08T00:00:00"/>
    <x v="7"/>
    <s v="HVAC"/>
    <s v="Take out trash when done"/>
  </r>
  <r>
    <n v="162"/>
    <s v="John James"/>
    <d v="2022-06-17T00:00:00"/>
    <d v="1900-01-02T10:00:00"/>
    <d v="1899-12-30T01:45:00"/>
    <x v="4"/>
    <x v="1"/>
    <x v="0"/>
    <d v="2022-06-27T00:00:00"/>
    <n v="12"/>
    <s v="Week(s)"/>
    <d v="2022-12-10T00:00:00"/>
    <x v="8"/>
    <s v="Electrical"/>
    <s v="Please make sure to keep area clean"/>
  </r>
  <r>
    <n v="163"/>
    <s v="Lisia Perkins"/>
    <d v="2022-06-18T00:00:00"/>
    <d v="1900-01-02T16:00:00"/>
    <d v="1899-12-30T01:45:00"/>
    <x v="10"/>
    <x v="3"/>
    <x v="1"/>
    <d v="2022-06-28T00:00:00"/>
    <n v="12"/>
    <s v="Month(s)"/>
    <d v="2022-12-12T00:00:00"/>
    <x v="4"/>
    <s v="Low Voltage"/>
    <s v="Take out trash when done"/>
  </r>
  <r>
    <n v="164"/>
    <s v="John James"/>
    <d v="2022-06-19T00:00:00"/>
    <d v="1900-01-02T22:00:00"/>
    <d v="1899-12-30T01:45:00"/>
    <x v="11"/>
    <x v="1"/>
    <x v="2"/>
    <d v="2022-06-29T00:00:00"/>
    <n v="1"/>
    <s v="Year(s)"/>
    <d v="2022-12-14T00:00:00"/>
    <x v="5"/>
    <s v="Computer Board"/>
    <s v="Please make sure to keep area clean"/>
  </r>
  <r>
    <n v="165"/>
    <s v="Lisia Perkins"/>
    <d v="2022-06-20T00:00:00"/>
    <d v="1900-01-03T04:00:00"/>
    <d v="1899-12-30T01:45:00"/>
    <x v="0"/>
    <x v="3"/>
    <x v="3"/>
    <d v="2022-06-30T00:00:00"/>
    <n v="6"/>
    <s v="Month(s)"/>
    <d v="2022-12-16T00:00:00"/>
    <x v="6"/>
    <s v="Sysem Boards"/>
    <s v="Take out trash when done"/>
  </r>
  <r>
    <n v="166"/>
    <s v="John James"/>
    <d v="2022-06-21T00:00:00"/>
    <d v="1899-12-30T10:00:00"/>
    <d v="1899-12-30T01:45:00"/>
    <x v="1"/>
    <x v="1"/>
    <x v="0"/>
    <d v="2022-07-01T00:00:00"/>
    <n v="1"/>
    <s v="Month(s)"/>
    <d v="2022-12-18T00:00:00"/>
    <x v="7"/>
    <s v="Pumps &amp; Motors"/>
    <s v="Please make sure to keep area clean"/>
  </r>
  <r>
    <n v="167"/>
    <s v="Lisia Perkins"/>
    <d v="2022-06-22T00:00:00"/>
    <d v="1899-12-30T16:00:00"/>
    <d v="1899-12-30T01:45:00"/>
    <x v="2"/>
    <x v="3"/>
    <x v="1"/>
    <d v="2022-07-02T00:00:00"/>
    <n v="2"/>
    <s v="Year(s)"/>
    <d v="2022-12-20T00:00:00"/>
    <x v="8"/>
    <s v="Machining"/>
    <s v="Take out trash when done"/>
  </r>
  <r>
    <n v="168"/>
    <s v="John James"/>
    <d v="2022-06-23T00:00:00"/>
    <d v="1899-12-30T22:00:00"/>
    <d v="1899-12-30T01:45:00"/>
    <x v="3"/>
    <x v="1"/>
    <x v="2"/>
    <d v="2022-07-03T00:00:00"/>
    <n v="100"/>
    <s v="Day(s)"/>
    <d v="2022-12-22T00:00:00"/>
    <x v="0"/>
    <s v="Rewiring"/>
    <s v="Please make sure to keep area clean"/>
  </r>
  <r>
    <n v="169"/>
    <s v="Lisia Perkins"/>
    <d v="2022-06-24T00:00:00"/>
    <d v="1899-12-31T04:00:00"/>
    <d v="1899-12-30T01:45:00"/>
    <x v="4"/>
    <x v="3"/>
    <x v="3"/>
    <d v="2022-07-04T00:00:00"/>
    <n v="12"/>
    <s v="Week(s)"/>
    <d v="2022-12-24T00:00:00"/>
    <x v="1"/>
    <s v="Plumbing"/>
    <s v="Take out trash when done"/>
  </r>
  <r>
    <n v="170"/>
    <s v="John James"/>
    <d v="2022-06-25T00:00:00"/>
    <d v="1899-12-31T10:00:00"/>
    <d v="1899-12-30T01:45:00"/>
    <x v="5"/>
    <x v="1"/>
    <x v="0"/>
    <d v="2022-07-05T00:00:00"/>
    <n v="12"/>
    <s v="Month(s)"/>
    <d v="2022-12-26T00:00:00"/>
    <x v="2"/>
    <s v="HVAC"/>
    <s v="Please make sure to keep area clean"/>
  </r>
  <r>
    <n v="171"/>
    <s v="Lisia Perkins"/>
    <d v="2022-06-26T00:00:00"/>
    <d v="1899-12-31T16:00:00"/>
    <d v="1899-12-30T01:45:00"/>
    <x v="6"/>
    <x v="3"/>
    <x v="1"/>
    <d v="2022-07-06T00:00:00"/>
    <n v="1"/>
    <s v="Year(s)"/>
    <d v="2022-12-28T00:00:00"/>
    <x v="3"/>
    <s v="Electrical"/>
    <s v="Take out trash when done"/>
  </r>
  <r>
    <n v="172"/>
    <s v="John James"/>
    <d v="2022-06-27T00:00:00"/>
    <d v="1899-12-31T22:00:00"/>
    <d v="1899-12-30T01:45:00"/>
    <x v="7"/>
    <x v="1"/>
    <x v="2"/>
    <d v="2022-07-07T00:00:00"/>
    <n v="6"/>
    <s v="Month(s)"/>
    <d v="2022-12-30T00:00:00"/>
    <x v="4"/>
    <s v="Low Voltage"/>
    <s v="Please make sure to keep area clean"/>
  </r>
  <r>
    <n v="173"/>
    <s v="Lisia Perkins"/>
    <d v="2022-06-28T00:00:00"/>
    <d v="1900-01-01T04:00:00"/>
    <d v="1899-12-30T01:45:00"/>
    <x v="8"/>
    <x v="3"/>
    <x v="3"/>
    <d v="2022-07-08T00:00:00"/>
    <n v="1"/>
    <s v="Month(s)"/>
    <d v="2023-01-01T00:00:00"/>
    <x v="5"/>
    <s v="Computer Board"/>
    <s v="Take out trash when done"/>
  </r>
  <r>
    <n v="174"/>
    <s v="John James"/>
    <d v="2022-06-29T00:00:00"/>
    <d v="1900-01-01T10:00:00"/>
    <d v="1899-12-30T01:45:00"/>
    <x v="9"/>
    <x v="1"/>
    <x v="0"/>
    <d v="2022-07-09T00:00:00"/>
    <n v="1"/>
    <s v="Year(s)"/>
    <d v="2023-01-03T00:00:00"/>
    <x v="6"/>
    <s v="Sysem Boards"/>
    <s v="Please make sure to keep area clean"/>
  </r>
  <r>
    <n v="175"/>
    <s v="Lisia Perkins"/>
    <d v="2022-06-30T00:00:00"/>
    <d v="1900-01-01T16:00:00"/>
    <d v="1899-12-30T01:45:00"/>
    <x v="10"/>
    <x v="3"/>
    <x v="1"/>
    <d v="2022-07-10T00:00:00"/>
    <n v="6"/>
    <s v="Month(s)"/>
    <d v="2023-01-05T00:00:00"/>
    <x v="7"/>
    <s v="Pumps &amp; Motors"/>
    <s v="Take out trash when done"/>
  </r>
  <r>
    <n v="176"/>
    <s v="John James"/>
    <d v="2022-07-01T00:00:00"/>
    <d v="1900-01-01T22:00:00"/>
    <d v="1899-12-30T01:45:00"/>
    <x v="11"/>
    <x v="1"/>
    <x v="2"/>
    <d v="2022-07-11T00:00:00"/>
    <n v="1"/>
    <s v="Month(s)"/>
    <d v="2023-01-07T00:00:00"/>
    <x v="8"/>
    <s v="Machining"/>
    <s v="Please make sure to keep area clean"/>
  </r>
  <r>
    <n v="177"/>
    <s v="Lisia Perkins"/>
    <d v="2022-07-02T00:00:00"/>
    <d v="1900-01-02T04:00:00"/>
    <d v="1899-12-30T01:45:00"/>
    <x v="0"/>
    <x v="3"/>
    <x v="3"/>
    <d v="2022-07-12T00:00:00"/>
    <n v="2"/>
    <s v="Year(s)"/>
    <d v="2023-01-09T00:00:00"/>
    <x v="0"/>
    <s v="Rewiring"/>
    <s v="Take out trash when done"/>
  </r>
  <r>
    <n v="178"/>
    <s v="John James"/>
    <d v="2022-07-03T00:00:00"/>
    <d v="1900-01-02T10:00:00"/>
    <d v="1899-12-30T01:45:00"/>
    <x v="8"/>
    <x v="1"/>
    <x v="0"/>
    <d v="2022-07-13T00:00:00"/>
    <n v="100"/>
    <s v="Day(s)"/>
    <d v="2023-01-11T00:00:00"/>
    <x v="1"/>
    <s v="Plumbing"/>
    <s v="Please make sure to keep area clean"/>
  </r>
  <r>
    <n v="179"/>
    <s v="Lisia Perkins"/>
    <d v="2022-07-04T00:00:00"/>
    <d v="1900-01-02T16:00:00"/>
    <d v="1899-12-30T01:45:00"/>
    <x v="9"/>
    <x v="3"/>
    <x v="1"/>
    <d v="2022-07-14T00:00:00"/>
    <n v="12"/>
    <s v="Week(s)"/>
    <d v="2023-01-13T00:00:00"/>
    <x v="2"/>
    <s v="HVAC"/>
    <s v="Take out trash when done"/>
  </r>
  <r>
    <n v="180"/>
    <s v="John James"/>
    <d v="2022-07-05T00:00:00"/>
    <d v="1900-01-02T22:00:00"/>
    <d v="1899-12-30T01:45:00"/>
    <x v="10"/>
    <x v="1"/>
    <x v="2"/>
    <d v="2022-07-15T00:00:00"/>
    <n v="12"/>
    <s v="Month(s)"/>
    <d v="2023-01-15T00:00:00"/>
    <x v="3"/>
    <s v="Electrical"/>
    <s v="Please make sure to keep area clean"/>
  </r>
  <r>
    <n v="181"/>
    <s v="Lisia Perkins"/>
    <d v="2022-07-06T00:00:00"/>
    <d v="1900-01-03T04:00:00"/>
    <d v="1899-12-30T01:45:00"/>
    <x v="11"/>
    <x v="3"/>
    <x v="3"/>
    <d v="2022-07-16T00:00:00"/>
    <n v="1"/>
    <s v="Year(s)"/>
    <d v="2023-01-17T00:00:00"/>
    <x v="4"/>
    <s v="Low Voltage"/>
    <s v="Take out trash when done"/>
  </r>
  <r>
    <n v="182"/>
    <s v="John James"/>
    <d v="2022-07-07T00:00:00"/>
    <d v="1899-12-30T10:00:00"/>
    <d v="1899-12-30T01:45:00"/>
    <x v="0"/>
    <x v="1"/>
    <x v="0"/>
    <d v="2022-07-17T00:00:00"/>
    <n v="6"/>
    <s v="Month(s)"/>
    <d v="2023-01-19T00:00:00"/>
    <x v="5"/>
    <s v="Computer Board"/>
    <s v="Please make sure to keep area clean"/>
  </r>
  <r>
    <n v="183"/>
    <s v="Lisia Perkins"/>
    <d v="2022-07-08T00:00:00"/>
    <d v="1899-12-30T16:00:00"/>
    <d v="1899-12-30T01:45:00"/>
    <x v="1"/>
    <x v="3"/>
    <x v="0"/>
    <d v="2022-07-18T00:00:00"/>
    <n v="1"/>
    <s v="Month(s)"/>
    <d v="2023-01-21T00:00:00"/>
    <x v="6"/>
    <s v="Sysem Boards"/>
    <s v="Take out trash when done"/>
  </r>
  <r>
    <n v="184"/>
    <s v="John James"/>
    <d v="2022-07-09T00:00:00"/>
    <d v="1899-12-30T22:00:00"/>
    <d v="1899-12-30T01:45:00"/>
    <x v="2"/>
    <x v="1"/>
    <x v="1"/>
    <d v="2022-07-19T00:00:00"/>
    <n v="2"/>
    <s v="Year(s)"/>
    <d v="2023-01-23T00:00:00"/>
    <x v="7"/>
    <s v="Pumps &amp; Motors"/>
    <s v="Please make sure to keep area clean"/>
  </r>
  <r>
    <n v="185"/>
    <s v="Lisia Perkins"/>
    <d v="2022-07-10T00:00:00"/>
    <d v="1899-12-31T04:00:00"/>
    <d v="1899-12-30T01:45:00"/>
    <x v="3"/>
    <x v="3"/>
    <x v="2"/>
    <m/>
    <n v="100"/>
    <s v="Day(s)"/>
    <d v="2023-01-25T00:00:00"/>
    <x v="8"/>
    <s v="Machining"/>
    <s v="Take out trash when done"/>
  </r>
  <r>
    <n v="186"/>
    <s v="John James"/>
    <d v="2022-07-11T00:00:00"/>
    <d v="1899-12-31T10:00:00"/>
    <d v="1899-12-30T01:45:00"/>
    <x v="4"/>
    <x v="1"/>
    <x v="3"/>
    <m/>
    <n v="12"/>
    <s v="Week(s)"/>
    <d v="2023-01-27T00:00:00"/>
    <x v="0"/>
    <s v="Rewiring"/>
    <s v="Please make sure to keep area clean"/>
  </r>
  <r>
    <n v="187"/>
    <s v="Lisia Perkins"/>
    <d v="2022-07-12T00:00:00"/>
    <d v="1899-12-31T16:00:00"/>
    <d v="1899-12-30T01:45:00"/>
    <x v="10"/>
    <x v="3"/>
    <x v="0"/>
    <m/>
    <n v="12"/>
    <s v="Month(s)"/>
    <d v="2023-01-29T00:00:00"/>
    <x v="1"/>
    <s v="Plumbing"/>
    <s v="Take out trash when done"/>
  </r>
  <r>
    <n v="188"/>
    <s v="John James"/>
    <d v="2022-07-13T00:00:00"/>
    <d v="1899-12-31T22:00:00"/>
    <d v="1899-12-30T01:45:00"/>
    <x v="11"/>
    <x v="1"/>
    <x v="1"/>
    <m/>
    <n v="1"/>
    <s v="Year(s)"/>
    <d v="2023-01-31T00:00:00"/>
    <x v="2"/>
    <s v="HVAC"/>
    <s v="Please make sure to keep area clean"/>
  </r>
  <r>
    <n v="189"/>
    <s v="Lisia Perkins"/>
    <d v="2022-07-14T00:00:00"/>
    <d v="1900-01-01T04:00:00"/>
    <d v="1899-12-30T01:45:00"/>
    <x v="0"/>
    <x v="3"/>
    <x v="2"/>
    <m/>
    <n v="6"/>
    <s v="Month(s)"/>
    <d v="2023-02-02T00:00:00"/>
    <x v="3"/>
    <s v="Electrical"/>
    <s v="Take out trash when done"/>
  </r>
  <r>
    <n v="190"/>
    <s v="John James"/>
    <d v="2022-07-15T00:00:00"/>
    <d v="1900-01-01T10:00:00"/>
    <d v="1899-12-30T01:45:00"/>
    <x v="1"/>
    <x v="1"/>
    <x v="3"/>
    <m/>
    <n v="1"/>
    <s v="Month(s)"/>
    <d v="2023-02-04T00:00:00"/>
    <x v="4"/>
    <s v="Low Voltage"/>
    <s v="Please make sure to keep area clean"/>
  </r>
  <r>
    <n v="191"/>
    <s v="Lisia Perkins"/>
    <d v="2022-07-16T00:00:00"/>
    <d v="1900-01-01T16:00:00"/>
    <d v="1899-12-30T01:45:00"/>
    <x v="2"/>
    <x v="3"/>
    <x v="0"/>
    <m/>
    <n v="12"/>
    <s v="Week(s)"/>
    <d v="2023-02-06T00:00:00"/>
    <x v="5"/>
    <s v="Computer Board"/>
    <s v="Take out trash when done"/>
  </r>
  <r>
    <n v="192"/>
    <s v="John James"/>
    <d v="2022-07-17T00:00:00"/>
    <d v="1900-01-01T22:00:00"/>
    <d v="1899-12-30T01:45:00"/>
    <x v="8"/>
    <x v="1"/>
    <x v="1"/>
    <m/>
    <n v="12"/>
    <s v="Month(s)"/>
    <d v="2023-02-08T00:00:00"/>
    <x v="6"/>
    <s v="Sysem Boards"/>
    <s v="Please make sure to keep area clean"/>
  </r>
  <r>
    <n v="193"/>
    <s v="Lisia Perkins"/>
    <d v="2022-07-18T00:00:00"/>
    <d v="1900-01-02T04:00:00"/>
    <d v="1899-12-30T01:45:00"/>
    <x v="9"/>
    <x v="3"/>
    <x v="2"/>
    <d v="2022-07-28T00:00:00"/>
    <n v="1"/>
    <s v="Year(s)"/>
    <d v="2023-02-10T00:00:00"/>
    <x v="7"/>
    <s v="Pumps &amp; Motors"/>
    <s v="Take out trash when done"/>
  </r>
  <r>
    <n v="194"/>
    <s v="John James"/>
    <d v="2022-07-19T00:00:00"/>
    <d v="1900-01-02T10:00:00"/>
    <d v="1899-12-30T01:45:00"/>
    <x v="10"/>
    <x v="1"/>
    <x v="3"/>
    <d v="2022-07-29T00:00:00"/>
    <n v="6"/>
    <s v="Month(s)"/>
    <d v="2023-02-12T00:00:00"/>
    <x v="8"/>
    <s v="Machining"/>
    <s v="Please make sure to keep area clean"/>
  </r>
  <r>
    <n v="195"/>
    <s v="Lisia Perkins"/>
    <d v="2022-07-20T00:00:00"/>
    <d v="1900-01-02T16:00:00"/>
    <d v="1899-12-30T01:45:00"/>
    <x v="11"/>
    <x v="3"/>
    <x v="0"/>
    <d v="2022-07-30T00:00:00"/>
    <n v="1"/>
    <s v="Month(s)"/>
    <d v="2023-02-14T00:00:00"/>
    <x v="0"/>
    <s v="Rewiring"/>
    <s v="Take out trash when done"/>
  </r>
  <r>
    <n v="196"/>
    <s v="John James"/>
    <d v="2022-07-21T00:00:00"/>
    <d v="1900-01-02T22:00:00"/>
    <d v="1899-12-30T01:45:00"/>
    <x v="0"/>
    <x v="1"/>
    <x v="1"/>
    <d v="2022-07-31T00:00:00"/>
    <n v="1"/>
    <s v="Year(s)"/>
    <d v="2023-02-16T00:00:00"/>
    <x v="1"/>
    <s v="Plumbing"/>
    <s v="Please make sure to keep area clean"/>
  </r>
  <r>
    <n v="197"/>
    <s v="Lisia Perkins"/>
    <d v="2022-07-22T00:00:00"/>
    <d v="1900-01-03T04:00:00"/>
    <d v="1899-12-30T01:45:00"/>
    <x v="1"/>
    <x v="3"/>
    <x v="2"/>
    <d v="2022-08-01T00:00:00"/>
    <n v="6"/>
    <s v="Month(s)"/>
    <d v="2023-02-18T00:00:00"/>
    <x v="2"/>
    <s v="HVAC"/>
    <s v="Take out trash when done"/>
  </r>
  <r>
    <n v="198"/>
    <s v="John James"/>
    <d v="2022-07-23T00:00:00"/>
    <d v="1899-12-30T10:00:00"/>
    <d v="1899-12-30T01:45:00"/>
    <x v="2"/>
    <x v="1"/>
    <x v="3"/>
    <d v="2022-08-02T00:00:00"/>
    <n v="1"/>
    <s v="Month(s)"/>
    <d v="2023-02-20T00:00:00"/>
    <x v="3"/>
    <s v="Electrical"/>
    <s v="Please make sure to keep area clean"/>
  </r>
  <r>
    <n v="199"/>
    <s v="Lisia Perkins"/>
    <d v="2022-07-24T00:00:00"/>
    <d v="1899-12-30T16:00:00"/>
    <d v="1899-12-30T01:45:00"/>
    <x v="3"/>
    <x v="3"/>
    <x v="0"/>
    <d v="2022-08-03T00:00:00"/>
    <n v="2"/>
    <s v="Year(s)"/>
    <d v="2023-02-22T00:00:00"/>
    <x v="4"/>
    <s v="Low Voltage"/>
    <s v="Take out trash when done"/>
  </r>
  <r>
    <n v="200"/>
    <s v="John James"/>
    <d v="2022-07-25T00:00:00"/>
    <d v="1899-12-30T22:00:00"/>
    <d v="1899-12-30T01:45:00"/>
    <x v="4"/>
    <x v="1"/>
    <x v="1"/>
    <d v="2022-08-04T00:00:00"/>
    <n v="100"/>
    <s v="Day(s)"/>
    <d v="2023-02-24T00:00:00"/>
    <x v="5"/>
    <s v="Computer Board"/>
    <s v="Please make sure to keep area clean"/>
  </r>
  <r>
    <n v="201"/>
    <s v="Lisia Perkins"/>
    <d v="2022-07-26T00:00:00"/>
    <d v="1899-12-31T04:00:00"/>
    <d v="1899-12-30T01:45:00"/>
    <x v="10"/>
    <x v="3"/>
    <x v="2"/>
    <d v="2022-08-05T00:00:00"/>
    <n v="12"/>
    <s v="Week(s)"/>
    <d v="2023-02-26T00:00:00"/>
    <x v="6"/>
    <s v="Sysem Boards"/>
    <s v="Take out trash when done"/>
  </r>
  <r>
    <n v="202"/>
    <s v="John James"/>
    <d v="2022-07-27T00:00:00"/>
    <d v="1899-12-31T10:00:00"/>
    <d v="1899-12-30T01:45:00"/>
    <x v="11"/>
    <x v="1"/>
    <x v="3"/>
    <d v="2022-08-06T00:00:00"/>
    <n v="12"/>
    <s v="Month(s)"/>
    <d v="2023-02-28T00:00:00"/>
    <x v="7"/>
    <s v="Pumps &amp; Motors"/>
    <s v="Please make sure to keep area clean"/>
  </r>
  <r>
    <n v="203"/>
    <s v="Lisia Perkins"/>
    <d v="2022-07-28T00:00:00"/>
    <d v="1899-12-31T16:00:00"/>
    <d v="1899-12-30T01:45:00"/>
    <x v="0"/>
    <x v="3"/>
    <x v="0"/>
    <d v="2022-08-07T00:00:00"/>
    <n v="1"/>
    <s v="Year(s)"/>
    <d v="2023-03-02T00:00:00"/>
    <x v="8"/>
    <s v="Machining"/>
    <s v="Take out trash when done"/>
  </r>
  <r>
    <n v="204"/>
    <s v="John James"/>
    <d v="2022-07-29T00:00:00"/>
    <d v="1899-12-31T22:00:00"/>
    <d v="1899-12-30T01:45:00"/>
    <x v="1"/>
    <x v="1"/>
    <x v="1"/>
    <d v="2022-08-08T00:00:00"/>
    <n v="6"/>
    <s v="Month(s)"/>
    <d v="2023-03-04T00:00:00"/>
    <x v="0"/>
    <s v="Rewiring"/>
    <s v="Please make sure to keep area clean"/>
  </r>
  <r>
    <n v="205"/>
    <s v="Lisia Perkins"/>
    <d v="2022-07-30T00:00:00"/>
    <d v="1900-01-01T04:00:00"/>
    <d v="1899-12-30T01:45:00"/>
    <x v="2"/>
    <x v="3"/>
    <x v="2"/>
    <d v="2022-08-09T00:00:00"/>
    <n v="1"/>
    <s v="Month(s)"/>
    <d v="2023-03-06T00:00:00"/>
    <x v="1"/>
    <s v="Plumbing"/>
    <s v="Take out trash when done"/>
  </r>
  <r>
    <n v="206"/>
    <s v="John James"/>
    <d v="2022-07-31T00:00:00"/>
    <d v="1900-01-01T10:00:00"/>
    <d v="1899-12-30T01:45:00"/>
    <x v="8"/>
    <x v="1"/>
    <x v="3"/>
    <d v="2022-08-10T00:00:00"/>
    <n v="2"/>
    <s v="Year(s)"/>
    <d v="2023-03-08T00:00:00"/>
    <x v="2"/>
    <s v="HVAC"/>
    <s v="Please make sure to keep area clean"/>
  </r>
  <r>
    <n v="207"/>
    <s v="Lisia Perkins"/>
    <d v="2022-08-01T00:00:00"/>
    <d v="1900-01-01T16:00:00"/>
    <d v="1899-12-30T01:45:00"/>
    <x v="9"/>
    <x v="3"/>
    <x v="0"/>
    <d v="2022-08-11T00:00:00"/>
    <n v="100"/>
    <s v="Day(s)"/>
    <d v="2023-03-10T00:00:00"/>
    <x v="3"/>
    <s v="Electrical"/>
    <s v="Take out trash when done"/>
  </r>
  <r>
    <n v="208"/>
    <s v="John James"/>
    <d v="2022-08-02T00:00:00"/>
    <d v="1900-01-01T22:00:00"/>
    <d v="1899-12-30T01:45:00"/>
    <x v="10"/>
    <x v="1"/>
    <x v="1"/>
    <d v="2022-08-12T00:00:00"/>
    <n v="12"/>
    <s v="Week(s)"/>
    <d v="2023-03-12T00:00:00"/>
    <x v="4"/>
    <s v="Low Voltage"/>
    <s v="Please make sure to keep area clean"/>
  </r>
  <r>
    <n v="209"/>
    <s v="Lisia Perkins"/>
    <d v="2022-08-03T00:00:00"/>
    <d v="1900-01-02T04:00:00"/>
    <d v="1899-12-30T01:45:00"/>
    <x v="11"/>
    <x v="3"/>
    <x v="2"/>
    <d v="2022-08-13T00:00:00"/>
    <n v="12"/>
    <s v="Month(s)"/>
    <d v="2023-03-14T00:00:00"/>
    <x v="5"/>
    <s v="Computer Board"/>
    <s v="Take out trash when done"/>
  </r>
  <r>
    <n v="210"/>
    <s v="John James"/>
    <d v="2022-08-04T00:00:00"/>
    <d v="1900-01-02T10:00:00"/>
    <d v="1899-12-30T01:45:00"/>
    <x v="0"/>
    <x v="1"/>
    <x v="3"/>
    <d v="2022-08-14T00:00:00"/>
    <n v="1"/>
    <s v="Year(s)"/>
    <d v="2023-03-16T00:00:00"/>
    <x v="6"/>
    <s v="Sysem Boards"/>
    <s v="Please make sure to keep area clean"/>
  </r>
  <r>
    <n v="211"/>
    <s v="Lisia Perkins"/>
    <d v="2022-08-05T00:00:00"/>
    <d v="1900-01-02T16:00:00"/>
    <d v="1899-12-30T01:45:00"/>
    <x v="1"/>
    <x v="3"/>
    <x v="0"/>
    <d v="2022-08-15T00:00:00"/>
    <n v="6"/>
    <s v="Month(s)"/>
    <d v="2023-03-18T00:00:00"/>
    <x v="7"/>
    <s v="Pumps &amp; Motors"/>
    <s v="Take out trash when done"/>
  </r>
  <r>
    <n v="212"/>
    <s v="John James"/>
    <d v="2022-08-06T00:00:00"/>
    <d v="1900-01-02T22:00:00"/>
    <d v="1899-12-30T01:45:00"/>
    <x v="2"/>
    <x v="1"/>
    <x v="1"/>
    <d v="2022-08-16T00:00:00"/>
    <n v="1"/>
    <s v="Month(s)"/>
    <d v="2023-03-20T00:00:00"/>
    <x v="8"/>
    <s v="Machining"/>
    <s v="Please make sure to keep area clean"/>
  </r>
  <r>
    <n v="213"/>
    <s v="Lisia Perkins"/>
    <d v="2022-08-07T00:00:00"/>
    <d v="1900-01-03T04:00:00"/>
    <d v="1899-12-30T01:45:00"/>
    <x v="3"/>
    <x v="3"/>
    <x v="2"/>
    <d v="2022-08-17T00:00:00"/>
    <n v="1"/>
    <s v="Year(s)"/>
    <d v="2023-03-22T00:00:00"/>
    <x v="0"/>
    <s v="Rewiring"/>
    <s v="Take out trash when done"/>
  </r>
  <r>
    <n v="214"/>
    <s v="John James"/>
    <d v="2022-08-08T00:00:00"/>
    <d v="1899-12-30T10:00:00"/>
    <d v="1899-12-30T01:45:00"/>
    <x v="4"/>
    <x v="1"/>
    <x v="3"/>
    <d v="2022-08-18T00:00:00"/>
    <n v="6"/>
    <s v="Month(s)"/>
    <d v="2023-03-24T00:00:00"/>
    <x v="1"/>
    <s v="Plumbing"/>
    <s v="Please make sure to keep area clean"/>
  </r>
  <r>
    <n v="215"/>
    <s v="Lisia Perkins"/>
    <d v="2022-08-09T00:00:00"/>
    <d v="1899-12-30T16:00:00"/>
    <d v="1899-12-30T01:45:00"/>
    <x v="10"/>
    <x v="3"/>
    <x v="0"/>
    <d v="2022-08-19T00:00:00"/>
    <n v="1"/>
    <s v="Month(s)"/>
    <d v="2023-03-26T00:00:00"/>
    <x v="2"/>
    <s v="HVAC"/>
    <s v="Take out trash when done"/>
  </r>
  <r>
    <n v="216"/>
    <s v="John James"/>
    <d v="2022-08-10T00:00:00"/>
    <d v="1899-12-30T22:00:00"/>
    <d v="1899-12-30T01:45:00"/>
    <x v="11"/>
    <x v="1"/>
    <x v="0"/>
    <d v="2022-08-20T00:00:00"/>
    <n v="2"/>
    <s v="Year(s)"/>
    <d v="2023-03-28T00:00:00"/>
    <x v="3"/>
    <s v="Electrical"/>
    <s v="Please make sure to keep area clean"/>
  </r>
  <r>
    <n v="217"/>
    <s v="Lisia Perkins"/>
    <d v="2022-08-11T00:00:00"/>
    <d v="1899-12-31T04:00:00"/>
    <d v="1899-12-30T01:45:00"/>
    <x v="0"/>
    <x v="3"/>
    <x v="1"/>
    <d v="2022-08-21T00:00:00"/>
    <n v="100"/>
    <s v="Day(s)"/>
    <d v="2023-03-30T00:00:00"/>
    <x v="4"/>
    <s v="Low Voltage"/>
    <s v="Take out trash when done"/>
  </r>
  <r>
    <n v="218"/>
    <s v="John James"/>
    <d v="2022-08-12T00:00:00"/>
    <d v="1899-12-31T10:00:00"/>
    <d v="1899-12-30T01:45:00"/>
    <x v="1"/>
    <x v="1"/>
    <x v="2"/>
    <d v="2022-08-22T00:00:00"/>
    <n v="12"/>
    <s v="Week(s)"/>
    <d v="2023-04-01T00:00:00"/>
    <x v="5"/>
    <s v="Computer Board"/>
    <s v="Please make sure to keep area clean"/>
  </r>
  <r>
    <n v="219"/>
    <s v="Lisia Perkins"/>
    <d v="2022-08-13T00:00:00"/>
    <d v="1899-12-31T16:00:00"/>
    <d v="1899-12-30T01:45:00"/>
    <x v="0"/>
    <x v="3"/>
    <x v="3"/>
    <d v="2022-08-23T00:00:00"/>
    <n v="12"/>
    <s v="Month(s)"/>
    <d v="2023-04-03T00:00:00"/>
    <x v="6"/>
    <s v="Sysem Boards"/>
    <s v="Take out trash when done"/>
  </r>
  <r>
    <n v="220"/>
    <s v="John James"/>
    <d v="2022-08-14T00:00:00"/>
    <d v="1899-12-31T22:00:00"/>
    <d v="1899-12-30T01:45:00"/>
    <x v="1"/>
    <x v="1"/>
    <x v="0"/>
    <d v="2022-08-24T00:00:00"/>
    <n v="1"/>
    <s v="Year(s)"/>
    <d v="2023-04-05T00:00:00"/>
    <x v="7"/>
    <s v="Pumps &amp; Motors"/>
    <s v="Please make sure to keep area clean"/>
  </r>
  <r>
    <n v="221"/>
    <s v="Lisia Perkins"/>
    <d v="2022-08-15T00:00:00"/>
    <d v="1900-01-01T04:00:00"/>
    <d v="1899-12-30T01:45:00"/>
    <x v="2"/>
    <x v="3"/>
    <x v="1"/>
    <d v="2022-08-25T00:00:00"/>
    <n v="6"/>
    <s v="Month(s)"/>
    <d v="2023-04-07T00:00:00"/>
    <x v="8"/>
    <s v="Machining"/>
    <s v="Take out trash when done"/>
  </r>
  <r>
    <n v="222"/>
    <s v="John James"/>
    <d v="2022-08-16T00:00:00"/>
    <d v="1900-01-01T10:00:00"/>
    <d v="1899-12-30T01:45:00"/>
    <x v="3"/>
    <x v="1"/>
    <x v="2"/>
    <d v="2022-08-26T00:00:00"/>
    <n v="1"/>
    <s v="Month(s)"/>
    <d v="2023-04-09T00:00:00"/>
    <x v="0"/>
    <s v="Rewiring"/>
    <s v="Please make sure to keep area clean"/>
  </r>
  <r>
    <n v="223"/>
    <s v="Lisia Perkins"/>
    <d v="2022-08-17T00:00:00"/>
    <d v="1900-01-01T16:00:00"/>
    <d v="1899-12-30T01:45:00"/>
    <x v="4"/>
    <x v="3"/>
    <x v="3"/>
    <d v="2022-08-27T00:00:00"/>
    <n v="2"/>
    <s v="Year(s)"/>
    <d v="2023-04-11T00:00:00"/>
    <x v="1"/>
    <s v="Plumbing"/>
    <s v="Take out trash when done"/>
  </r>
  <r>
    <n v="224"/>
    <s v="John James"/>
    <d v="2022-08-18T00:00:00"/>
    <d v="1900-01-01T22:00:00"/>
    <d v="1899-12-30T01:45:00"/>
    <x v="5"/>
    <x v="1"/>
    <x v="0"/>
    <d v="2022-08-28T00:00:00"/>
    <n v="100"/>
    <s v="Day(s)"/>
    <d v="2023-04-13T00:00:00"/>
    <x v="2"/>
    <s v="HVAC"/>
    <s v="Please make sure to keep area clean"/>
  </r>
  <r>
    <n v="225"/>
    <s v="Lisia Perkins"/>
    <d v="2022-08-19T00:00:00"/>
    <d v="1900-01-02T04:00:00"/>
    <d v="1899-12-30T01:45:00"/>
    <x v="6"/>
    <x v="3"/>
    <x v="1"/>
    <d v="2022-08-29T00:00:00"/>
    <n v="12"/>
    <s v="Week(s)"/>
    <d v="2023-04-15T00:00:00"/>
    <x v="3"/>
    <s v="Electrical"/>
    <s v="Take out trash when done"/>
  </r>
  <r>
    <n v="226"/>
    <s v="John James"/>
    <d v="2022-08-20T00:00:00"/>
    <d v="1900-01-02T10:00:00"/>
    <d v="1899-12-30T01:45:00"/>
    <x v="7"/>
    <x v="1"/>
    <x v="2"/>
    <d v="2022-08-30T00:00:00"/>
    <n v="12"/>
    <s v="Month(s)"/>
    <d v="2023-04-17T00:00:00"/>
    <x v="4"/>
    <s v="Low Voltage"/>
    <s v="Please make sure to keep area clean"/>
  </r>
  <r>
    <n v="227"/>
    <s v="Lisia Perkins"/>
    <d v="2022-08-21T00:00:00"/>
    <d v="1900-01-02T16:00:00"/>
    <d v="1899-12-30T01:45:00"/>
    <x v="8"/>
    <x v="3"/>
    <x v="3"/>
    <d v="2022-08-31T00:00:00"/>
    <n v="1"/>
    <s v="Year(s)"/>
    <d v="2023-04-19T00:00:00"/>
    <x v="5"/>
    <s v="Computer Board"/>
    <s v="Take out trash when done"/>
  </r>
  <r>
    <n v="228"/>
    <s v="John James"/>
    <d v="2022-08-22T00:00:00"/>
    <d v="1900-01-02T22:00:00"/>
    <d v="1899-12-30T01:45:00"/>
    <x v="9"/>
    <x v="1"/>
    <x v="0"/>
    <d v="2022-09-01T00:00:00"/>
    <n v="6"/>
    <s v="Month(s)"/>
    <d v="2023-04-21T00:00:00"/>
    <x v="6"/>
    <s v="Sysem Boards"/>
    <s v="Please make sure to keep area clean"/>
  </r>
  <r>
    <n v="229"/>
    <s v="Lisia Perkins"/>
    <d v="2022-08-23T00:00:00"/>
    <d v="1900-01-03T04:00:00"/>
    <d v="1899-12-30T01:45:00"/>
    <x v="10"/>
    <x v="3"/>
    <x v="1"/>
    <d v="2022-09-02T00:00:00"/>
    <n v="1"/>
    <s v="Month(s)"/>
    <d v="2023-04-23T00:00:00"/>
    <x v="7"/>
    <s v="Pumps &amp; Motors"/>
    <s v="Take out trash when done"/>
  </r>
  <r>
    <n v="230"/>
    <s v="John James"/>
    <d v="2022-08-24T00:00:00"/>
    <d v="1899-12-30T10:00:00"/>
    <d v="1899-12-30T01:45:00"/>
    <x v="11"/>
    <x v="1"/>
    <x v="2"/>
    <d v="2022-09-03T00:00:00"/>
    <n v="12"/>
    <s v="Week(s)"/>
    <d v="2023-04-25T00:00:00"/>
    <x v="8"/>
    <s v="Machining"/>
    <s v="Please make sure to keep area clean"/>
  </r>
  <r>
    <n v="231"/>
    <s v="Lisia Perkins"/>
    <d v="2022-08-25T00:00:00"/>
    <d v="1899-12-30T16:00:00"/>
    <d v="1899-12-30T01:45:00"/>
    <x v="0"/>
    <x v="3"/>
    <x v="3"/>
    <d v="2022-09-04T00:00:00"/>
    <n v="12"/>
    <s v="Month(s)"/>
    <d v="2023-04-27T00:00:00"/>
    <x v="0"/>
    <s v="Rewiring"/>
    <s v="Take out trash when done"/>
  </r>
  <r>
    <n v="232"/>
    <s v="John James"/>
    <d v="2022-08-26T00:00:00"/>
    <d v="1899-12-30T22:00:00"/>
    <d v="1899-12-30T01:45:00"/>
    <x v="1"/>
    <x v="1"/>
    <x v="0"/>
    <d v="2022-09-05T00:00:00"/>
    <n v="1"/>
    <s v="Year(s)"/>
    <d v="2023-04-29T00:00:00"/>
    <x v="1"/>
    <s v="Plumbing"/>
    <s v="Please make sure to keep area clean"/>
  </r>
  <r>
    <n v="233"/>
    <s v="Lisia Perkins"/>
    <d v="2022-08-27T00:00:00"/>
    <d v="1899-12-31T04:00:00"/>
    <d v="1899-12-30T01:45:00"/>
    <x v="2"/>
    <x v="3"/>
    <x v="1"/>
    <d v="2022-09-06T00:00:00"/>
    <n v="6"/>
    <s v="Month(s)"/>
    <d v="2023-05-01T00:00:00"/>
    <x v="2"/>
    <s v="HVAC"/>
    <s v="Take out trash when done"/>
  </r>
  <r>
    <n v="234"/>
    <s v="John James"/>
    <d v="2022-08-28T00:00:00"/>
    <d v="1899-12-31T10:00:00"/>
    <d v="1899-12-30T01:45:00"/>
    <x v="3"/>
    <x v="1"/>
    <x v="2"/>
    <d v="2022-09-07T00:00:00"/>
    <n v="1"/>
    <s v="Month(s)"/>
    <d v="2023-05-03T00:00:00"/>
    <x v="3"/>
    <s v="Electrical"/>
    <s v="Please make sure to keep area clean"/>
  </r>
  <r>
    <n v="235"/>
    <s v="Lisia Perkins"/>
    <d v="2022-08-29T00:00:00"/>
    <d v="1899-12-31T16:00:00"/>
    <d v="1899-12-30T01:45:00"/>
    <x v="4"/>
    <x v="3"/>
    <x v="3"/>
    <d v="2022-09-08T00:00:00"/>
    <n v="1"/>
    <s v="Year(s)"/>
    <d v="2023-05-05T00:00:00"/>
    <x v="4"/>
    <s v="Low Voltage"/>
    <s v="Take out trash when done"/>
  </r>
  <r>
    <n v="236"/>
    <s v="John James"/>
    <d v="2022-08-30T00:00:00"/>
    <d v="1899-12-31T22:00:00"/>
    <d v="1899-12-30T01:45:00"/>
    <x v="5"/>
    <x v="1"/>
    <x v="0"/>
    <d v="2022-09-09T00:00:00"/>
    <n v="6"/>
    <s v="Month(s)"/>
    <d v="2023-05-07T00:00:00"/>
    <x v="5"/>
    <s v="Computer Board"/>
    <s v="Please make sure to keep area clean"/>
  </r>
  <r>
    <n v="237"/>
    <s v="Lisia Perkins"/>
    <d v="2022-08-31T00:00:00"/>
    <d v="1900-01-01T04:00:00"/>
    <d v="1899-12-30T01:45:00"/>
    <x v="6"/>
    <x v="3"/>
    <x v="1"/>
    <d v="2022-09-10T00:00:00"/>
    <n v="1"/>
    <s v="Month(s)"/>
    <d v="2023-05-09T00:00:00"/>
    <x v="6"/>
    <s v="Sysem Boards"/>
    <s v="Take out trash when done"/>
  </r>
  <r>
    <n v="238"/>
    <s v="John James"/>
    <d v="2022-09-01T00:00:00"/>
    <d v="1900-01-01T10:00:00"/>
    <d v="1899-12-30T01:45:00"/>
    <x v="7"/>
    <x v="1"/>
    <x v="2"/>
    <m/>
    <n v="2"/>
    <s v="Year(s)"/>
    <d v="2023-05-11T00:00:00"/>
    <x v="7"/>
    <s v="Pumps &amp; Motors"/>
    <s v="Please make sure to keep area clean"/>
  </r>
  <r>
    <n v="239"/>
    <s v="Lisia Perkins"/>
    <d v="2022-09-02T00:00:00"/>
    <d v="1900-01-01T16:00:00"/>
    <d v="1899-12-30T01:45:00"/>
    <x v="8"/>
    <x v="3"/>
    <x v="3"/>
    <m/>
    <n v="100"/>
    <s v="Day(s)"/>
    <d v="2023-05-13T00:00:00"/>
    <x v="8"/>
    <s v="Machining"/>
    <s v="Take out trash when done"/>
  </r>
  <r>
    <n v="240"/>
    <s v="John James"/>
    <d v="2022-09-03T00:00:00"/>
    <d v="1900-01-01T22:00:00"/>
    <d v="1899-12-30T01:45:00"/>
    <x v="9"/>
    <x v="1"/>
    <x v="0"/>
    <m/>
    <n v="12"/>
    <s v="Week(s)"/>
    <d v="2023-05-15T00:00:00"/>
    <x v="0"/>
    <s v="Rewiring"/>
    <s v="Please make sure to keep area clean"/>
  </r>
  <r>
    <n v="241"/>
    <s v="Lisia Perkins"/>
    <d v="2022-09-04T00:00:00"/>
    <d v="1900-01-02T04:00:00"/>
    <d v="1899-12-30T01:45:00"/>
    <x v="10"/>
    <x v="3"/>
    <x v="1"/>
    <m/>
    <n v="12"/>
    <s v="Month(s)"/>
    <d v="2023-05-17T00:00:00"/>
    <x v="1"/>
    <s v="Plumbing"/>
    <s v="Take out trash when done"/>
  </r>
  <r>
    <n v="242"/>
    <s v="John James"/>
    <d v="2022-09-05T00:00:00"/>
    <d v="1900-01-02T10:00:00"/>
    <d v="1899-12-30T01:45:00"/>
    <x v="11"/>
    <x v="1"/>
    <x v="2"/>
    <m/>
    <n v="1"/>
    <s v="Year(s)"/>
    <d v="2023-05-19T00:00:00"/>
    <x v="2"/>
    <s v="HVAC"/>
    <s v="Please make sure to keep area clean"/>
  </r>
  <r>
    <n v="243"/>
    <s v="Lisia Perkins"/>
    <d v="2022-09-06T00:00:00"/>
    <d v="1900-01-02T16:00:00"/>
    <d v="1899-12-30T01:45:00"/>
    <x v="0"/>
    <x v="3"/>
    <x v="3"/>
    <d v="2022-09-16T00:00:00"/>
    <n v="6"/>
    <s v="Month(s)"/>
    <d v="2023-05-21T00:00:00"/>
    <x v="3"/>
    <s v="Electrical"/>
    <s v="Take out trash when done"/>
  </r>
  <r>
    <n v="244"/>
    <s v="John James"/>
    <d v="2022-09-07T00:00:00"/>
    <d v="1900-01-02T22:00:00"/>
    <d v="1899-12-30T01:45:00"/>
    <x v="1"/>
    <x v="1"/>
    <x v="0"/>
    <d v="2022-09-17T00:00:00"/>
    <n v="1"/>
    <s v="Month(s)"/>
    <d v="2023-05-23T00:00:00"/>
    <x v="4"/>
    <s v="Low Voltage"/>
    <s v="Please make sure to keep area clean"/>
  </r>
  <r>
    <n v="245"/>
    <s v="Lisia Perkins"/>
    <d v="2022-09-08T00:00:00"/>
    <d v="1900-01-03T04:00:00"/>
    <d v="1899-12-30T01:45:00"/>
    <x v="2"/>
    <x v="3"/>
    <x v="1"/>
    <d v="2022-09-18T00:00:00"/>
    <n v="2"/>
    <s v="Year(s)"/>
    <d v="2023-05-25T00:00:00"/>
    <x v="5"/>
    <s v="Computer Board"/>
    <s v="Take out trash when done"/>
  </r>
  <r>
    <n v="246"/>
    <s v="John James"/>
    <d v="2022-09-09T00:00:00"/>
    <d v="1899-12-30T10:00:00"/>
    <d v="1899-12-30T01:45:00"/>
    <x v="3"/>
    <x v="1"/>
    <x v="2"/>
    <d v="2022-09-19T00:00:00"/>
    <n v="100"/>
    <s v="Day(s)"/>
    <d v="2023-05-27T00:00:00"/>
    <x v="6"/>
    <s v="Sysem Boards"/>
    <s v="Please make sure to keep area clean"/>
  </r>
  <r>
    <n v="247"/>
    <s v="Lisia Perkins"/>
    <d v="2022-09-10T00:00:00"/>
    <d v="1899-12-30T16:00:00"/>
    <d v="1899-12-30T01:45:00"/>
    <x v="4"/>
    <x v="3"/>
    <x v="3"/>
    <d v="2022-09-20T00:00:00"/>
    <n v="12"/>
    <s v="Week(s)"/>
    <d v="2023-05-29T00:00:00"/>
    <x v="7"/>
    <s v="Pumps &amp; Motors"/>
    <s v="Take out trash when done"/>
  </r>
  <r>
    <n v="248"/>
    <s v="John James"/>
    <d v="2022-09-11T00:00:00"/>
    <d v="1899-12-30T22:00:00"/>
    <d v="1899-12-30T01:45:00"/>
    <x v="5"/>
    <x v="1"/>
    <x v="0"/>
    <d v="2022-09-21T00:00:00"/>
    <n v="12"/>
    <s v="Month(s)"/>
    <d v="2023-05-31T00:00:00"/>
    <x v="8"/>
    <s v="Machining"/>
    <s v="Please make sure to keep area clean"/>
  </r>
  <r>
    <n v="249"/>
    <s v="Lisia Perkins"/>
    <d v="2022-09-12T00:00:00"/>
    <d v="1899-12-31T04:00:00"/>
    <d v="1899-12-30T01:45:00"/>
    <x v="6"/>
    <x v="3"/>
    <x v="0"/>
    <d v="2022-09-22T00:00:00"/>
    <n v="1"/>
    <s v="Year(s)"/>
    <d v="2023-06-02T00:00:00"/>
    <x v="0"/>
    <s v="Rewiring"/>
    <s v="Take out trash when done"/>
  </r>
  <r>
    <n v="250"/>
    <s v="John James"/>
    <d v="2022-09-13T00:00:00"/>
    <d v="1899-12-31T10:00:00"/>
    <d v="1899-12-30T01:45:00"/>
    <x v="7"/>
    <x v="1"/>
    <x v="1"/>
    <d v="2022-09-23T00:00:00"/>
    <n v="6"/>
    <s v="Month(s)"/>
    <d v="2023-06-04T00:00:00"/>
    <x v="1"/>
    <s v="Plumbing"/>
    <s v="Please make sure to keep area clean"/>
  </r>
  <r>
    <n v="251"/>
    <s v="Lisia Perkins"/>
    <d v="2022-09-14T00:00:00"/>
    <d v="1899-12-31T16:00:00"/>
    <d v="1899-12-30T01:45:00"/>
    <x v="8"/>
    <x v="3"/>
    <x v="2"/>
    <d v="2022-09-24T00:00:00"/>
    <n v="1"/>
    <s v="Month(s)"/>
    <d v="2023-06-06T00:00:00"/>
    <x v="2"/>
    <s v="HVAC"/>
    <s v="Take out trash when done"/>
  </r>
  <r>
    <n v="252"/>
    <s v="John James"/>
    <d v="2022-09-15T00:00:00"/>
    <d v="1899-12-31T22:00:00"/>
    <d v="1899-12-30T01:45:00"/>
    <x v="9"/>
    <x v="1"/>
    <x v="3"/>
    <d v="2022-09-25T00:00:00"/>
    <n v="1"/>
    <s v="Year(s)"/>
    <d v="2023-06-08T00:00:00"/>
    <x v="3"/>
    <s v="Electrical"/>
    <s v="Please make sure to keep area clean"/>
  </r>
  <r>
    <n v="253"/>
    <s v="Lisia Perkins"/>
    <d v="2022-09-16T00:00:00"/>
    <d v="1900-01-01T04:00:00"/>
    <d v="1899-12-30T01:45:00"/>
    <x v="10"/>
    <x v="3"/>
    <x v="0"/>
    <d v="2022-09-26T00:00:00"/>
    <n v="6"/>
    <s v="Month(s)"/>
    <d v="2023-06-10T00:00:00"/>
    <x v="4"/>
    <s v="Low Voltage"/>
    <s v="Take out trash when done"/>
  </r>
  <r>
    <n v="254"/>
    <s v="John James"/>
    <d v="2022-09-17T00:00:00"/>
    <d v="1900-01-01T10:00:00"/>
    <d v="1899-12-30T01:45:00"/>
    <x v="11"/>
    <x v="1"/>
    <x v="1"/>
    <d v="2022-09-27T00:00:00"/>
    <n v="1"/>
    <s v="Month(s)"/>
    <d v="2023-06-12T00:00:00"/>
    <x v="5"/>
    <s v="Computer Board"/>
    <s v="Please make sure to keep area clean"/>
  </r>
  <r>
    <n v="255"/>
    <s v="Lisia Perkins"/>
    <d v="2022-09-18T00:00:00"/>
    <d v="1900-01-01T16:00:00"/>
    <d v="1899-12-30T01:45:00"/>
    <x v="0"/>
    <x v="3"/>
    <x v="2"/>
    <d v="2022-09-28T00:00:00"/>
    <n v="2"/>
    <s v="Year(s)"/>
    <d v="2023-06-14T00:00:00"/>
    <x v="6"/>
    <s v="Sysem Boards"/>
    <s v="Take out trash when done"/>
  </r>
  <r>
    <n v="256"/>
    <s v="John James"/>
    <d v="2022-09-19T00:00:00"/>
    <d v="1900-01-01T22:00:00"/>
    <d v="1899-12-30T01:45:00"/>
    <x v="1"/>
    <x v="1"/>
    <x v="3"/>
    <d v="2022-09-29T00:00:00"/>
    <n v="100"/>
    <s v="Day(s)"/>
    <d v="2023-06-16T00:00:00"/>
    <x v="7"/>
    <s v="Pumps &amp; Motors"/>
    <s v="Please make sure to keep area clean"/>
  </r>
  <r>
    <n v="257"/>
    <s v="Lisia Perkins"/>
    <d v="2022-09-20T00:00:00"/>
    <d v="1900-01-02T04:00:00"/>
    <d v="1899-12-30T01:45:00"/>
    <x v="2"/>
    <x v="3"/>
    <x v="0"/>
    <d v="2022-09-30T00:00:00"/>
    <n v="12"/>
    <s v="Week(s)"/>
    <d v="2023-06-18T00:00:00"/>
    <x v="8"/>
    <s v="Machining"/>
    <s v="Take out trash when done"/>
  </r>
  <r>
    <n v="258"/>
    <s v="John James"/>
    <d v="2022-09-21T00:00:00"/>
    <d v="1900-01-02T10:00:00"/>
    <d v="1899-12-30T01:45:00"/>
    <x v="3"/>
    <x v="1"/>
    <x v="1"/>
    <d v="2022-10-01T00:00:00"/>
    <n v="12"/>
    <s v="Month(s)"/>
    <d v="2023-06-20T00:00:00"/>
    <x v="0"/>
    <s v="Rewiring"/>
    <s v="Please make sure to keep area clean"/>
  </r>
  <r>
    <n v="259"/>
    <s v="Lisia Perkins"/>
    <d v="2022-09-22T00:00:00"/>
    <d v="1900-01-02T16:00:00"/>
    <d v="1899-12-30T01:45:00"/>
    <x v="4"/>
    <x v="3"/>
    <x v="2"/>
    <d v="2022-10-02T00:00:00"/>
    <n v="1"/>
    <s v="Year(s)"/>
    <d v="2023-06-22T00:00:00"/>
    <x v="1"/>
    <s v="Plumbing"/>
    <s v="Take out trash when done"/>
  </r>
  <r>
    <n v="260"/>
    <s v="John James"/>
    <d v="2022-09-23T00:00:00"/>
    <d v="1900-01-02T22:00:00"/>
    <d v="1899-12-30T01:45:00"/>
    <x v="5"/>
    <x v="1"/>
    <x v="3"/>
    <d v="2022-10-03T00:00:00"/>
    <n v="6"/>
    <s v="Month(s)"/>
    <d v="2023-06-24T00:00:00"/>
    <x v="2"/>
    <s v="HVAC"/>
    <s v="Please make sure to keep area clean"/>
  </r>
  <r>
    <n v="261"/>
    <s v="Lisia Perkins"/>
    <d v="2022-09-24T00:00:00"/>
    <d v="1900-01-03T04:00:00"/>
    <d v="1899-12-30T01:45:00"/>
    <x v="6"/>
    <x v="3"/>
    <x v="0"/>
    <d v="2022-10-04T00:00:00"/>
    <n v="1"/>
    <s v="Month(s)"/>
    <d v="2023-06-26T00:00:00"/>
    <x v="3"/>
    <s v="Electrical"/>
    <s v="Take out trash when done"/>
  </r>
  <r>
    <n v="262"/>
    <s v="John James"/>
    <d v="2022-09-25T00:00:00"/>
    <d v="1899-12-30T10:00:00"/>
    <d v="1899-12-30T01:45:00"/>
    <x v="7"/>
    <x v="1"/>
    <x v="1"/>
    <d v="2022-10-05T00:00:00"/>
    <n v="2"/>
    <s v="Year(s)"/>
    <d v="2023-06-28T00:00:00"/>
    <x v="4"/>
    <s v="Low Voltage"/>
    <s v="Please make sure to keep area clean"/>
  </r>
  <r>
    <n v="263"/>
    <s v="Lisia Perkins"/>
    <d v="2022-09-26T00:00:00"/>
    <d v="1899-12-30T16:00:00"/>
    <d v="1899-12-30T01:45:00"/>
    <x v="8"/>
    <x v="3"/>
    <x v="2"/>
    <d v="2022-10-06T00:00:00"/>
    <n v="100"/>
    <s v="Day(s)"/>
    <d v="2023-06-30T00:00:00"/>
    <x v="5"/>
    <s v="Computer Board"/>
    <s v="Take out trash when done"/>
  </r>
  <r>
    <n v="264"/>
    <s v="John James"/>
    <d v="2022-09-27T00:00:00"/>
    <d v="1899-12-30T22:00:00"/>
    <d v="1899-12-30T01:45:00"/>
    <x v="9"/>
    <x v="1"/>
    <x v="3"/>
    <d v="2022-10-07T00:00:00"/>
    <n v="12"/>
    <s v="Week(s)"/>
    <d v="2023-07-02T00:00:00"/>
    <x v="6"/>
    <s v="Sysem Boards"/>
    <s v="Please make sure to keep area clean"/>
  </r>
  <r>
    <n v="265"/>
    <s v="Lisia Perkins"/>
    <d v="2022-09-28T00:00:00"/>
    <d v="1899-12-31T04:00:00"/>
    <d v="1899-12-30T01:45:00"/>
    <x v="10"/>
    <x v="3"/>
    <x v="0"/>
    <d v="2022-10-08T00:00:00"/>
    <n v="12"/>
    <s v="Month(s)"/>
    <d v="2023-07-04T00:00:00"/>
    <x v="7"/>
    <s v="Pumps &amp; Motors"/>
    <s v="Take out trash when done"/>
  </r>
  <r>
    <n v="266"/>
    <s v="John James"/>
    <d v="2022-09-29T00:00:00"/>
    <d v="1899-12-31T10:00:00"/>
    <d v="1899-12-30T01:45:00"/>
    <x v="11"/>
    <x v="1"/>
    <x v="1"/>
    <d v="2022-10-09T00:00:00"/>
    <n v="1"/>
    <s v="Year(s)"/>
    <d v="2023-07-06T00:00:00"/>
    <x v="8"/>
    <s v="Machining"/>
    <s v="Please make sure to keep area clean"/>
  </r>
  <r>
    <n v="267"/>
    <s v="Lisia Perkins"/>
    <d v="2022-09-30T00:00:00"/>
    <d v="1899-12-31T16:00:00"/>
    <d v="1899-12-30T01:45:00"/>
    <x v="0"/>
    <x v="3"/>
    <x v="2"/>
    <d v="2022-10-10T00:00:00"/>
    <n v="6"/>
    <s v="Month(s)"/>
    <d v="2023-07-08T00:00:00"/>
    <x v="0"/>
    <s v="Rewiring"/>
    <s v="Take out trash when done"/>
  </r>
  <r>
    <n v="268"/>
    <s v="John James"/>
    <d v="2022-10-01T00:00:00"/>
    <d v="1899-12-31T22:00:00"/>
    <d v="1899-12-30T01:45:00"/>
    <x v="1"/>
    <x v="1"/>
    <x v="3"/>
    <d v="2022-10-11T00:00:00"/>
    <n v="1"/>
    <s v="Month(s)"/>
    <d v="2023-07-10T00:00:00"/>
    <x v="1"/>
    <s v="Plumbing"/>
    <s v="Please make sure to keep area clean"/>
  </r>
  <r>
    <n v="269"/>
    <s v="Lisia Perkins"/>
    <d v="2022-10-02T00:00:00"/>
    <d v="1900-01-01T04:00:00"/>
    <d v="1899-12-30T01:45:00"/>
    <x v="2"/>
    <x v="3"/>
    <x v="0"/>
    <d v="2022-10-12T00:00:00"/>
    <n v="12"/>
    <s v="Week(s)"/>
    <d v="2023-07-12T00:00:00"/>
    <x v="2"/>
    <s v="HVAC"/>
    <s v="Take out trash when done"/>
  </r>
  <r>
    <n v="270"/>
    <s v="John James"/>
    <d v="2022-10-03T00:00:00"/>
    <d v="1900-01-01T10:00:00"/>
    <d v="1899-12-30T01:45:00"/>
    <x v="3"/>
    <x v="1"/>
    <x v="1"/>
    <d v="2022-10-13T00:00:00"/>
    <n v="12"/>
    <s v="Month(s)"/>
    <m/>
    <x v="3"/>
    <s v="Electrical"/>
    <s v="Please make sure to keep area clean"/>
  </r>
  <r>
    <n v="271"/>
    <s v="Lisia Perkins"/>
    <d v="2022-10-04T00:00:00"/>
    <d v="1900-01-01T16:00:00"/>
    <d v="1899-12-30T01:45:00"/>
    <x v="4"/>
    <x v="3"/>
    <x v="2"/>
    <d v="2022-10-14T00:00:00"/>
    <n v="1"/>
    <s v="Year(s)"/>
    <m/>
    <x v="4"/>
    <s v="Low Voltage"/>
    <s v="Take out trash when done"/>
  </r>
  <r>
    <n v="272"/>
    <s v="John James"/>
    <d v="2022-10-05T00:00:00"/>
    <d v="1900-01-01T22:00:00"/>
    <d v="1899-12-30T01:45:00"/>
    <x v="10"/>
    <x v="1"/>
    <x v="3"/>
    <d v="2022-10-15T00:00:00"/>
    <n v="6"/>
    <s v="Month(s)"/>
    <m/>
    <x v="5"/>
    <s v="Computer Board"/>
    <s v="Please make sure to keep area clean"/>
  </r>
  <r>
    <n v="273"/>
    <s v="Lisia Perkins"/>
    <d v="2022-10-06T00:00:00"/>
    <d v="1900-01-02T04:00:00"/>
    <d v="1899-12-30T01:45:00"/>
    <x v="11"/>
    <x v="3"/>
    <x v="0"/>
    <d v="2022-10-16T00:00:00"/>
    <n v="1"/>
    <s v="Month(s)"/>
    <m/>
    <x v="6"/>
    <s v="Sysem Boards"/>
    <s v="Take out trash when done"/>
  </r>
  <r>
    <n v="274"/>
    <s v="John James"/>
    <d v="2022-10-07T00:00:00"/>
    <d v="1900-01-02T10:00:00"/>
    <d v="1899-12-30T01:45:00"/>
    <x v="0"/>
    <x v="1"/>
    <x v="1"/>
    <d v="2022-10-17T00:00:00"/>
    <n v="1"/>
    <s v="Year(s)"/>
    <m/>
    <x v="7"/>
    <s v="Pumps &amp; Motors"/>
    <s v="Please make sure to keep area clean"/>
  </r>
  <r>
    <n v="275"/>
    <s v="Lisia Perkins"/>
    <d v="2022-10-08T00:00:00"/>
    <d v="1900-01-02T16:00:00"/>
    <d v="1899-12-30T01:45:00"/>
    <x v="1"/>
    <x v="3"/>
    <x v="2"/>
    <d v="2022-10-18T00:00:00"/>
    <n v="6"/>
    <s v="Month(s)"/>
    <m/>
    <x v="8"/>
    <s v="Machining"/>
    <s v="Take out trash when done"/>
  </r>
  <r>
    <n v="276"/>
    <s v="John James"/>
    <d v="2022-10-09T00:00:00"/>
    <d v="1900-01-02T22:00:00"/>
    <d v="1899-12-30T01:45:00"/>
    <x v="2"/>
    <x v="1"/>
    <x v="3"/>
    <d v="2022-10-19T00:00:00"/>
    <n v="1"/>
    <s v="Month(s)"/>
    <m/>
    <x v="0"/>
    <s v="Rewiring"/>
    <s v="Please make sure to keep area clean"/>
  </r>
  <r>
    <n v="277"/>
    <s v="Lisia Perkins"/>
    <d v="2022-10-10T00:00:00"/>
    <d v="1900-01-03T04:00:00"/>
    <d v="1899-12-30T01:45:00"/>
    <x v="3"/>
    <x v="3"/>
    <x v="0"/>
    <d v="2022-10-20T00:00:00"/>
    <n v="2"/>
    <s v="Year(s)"/>
    <d v="2023-07-28T00:00:00"/>
    <x v="1"/>
    <s v="Plumbing"/>
    <s v="Take out trash when done"/>
  </r>
  <r>
    <n v="278"/>
    <s v="John James"/>
    <d v="2022-10-11T00:00:00"/>
    <d v="1899-12-30T10:00:00"/>
    <d v="1899-12-30T01:45:00"/>
    <x v="4"/>
    <x v="1"/>
    <x v="1"/>
    <d v="2022-10-21T00:00:00"/>
    <n v="100"/>
    <s v="Day(s)"/>
    <d v="2023-07-30T00:00:00"/>
    <x v="2"/>
    <s v="HVAC"/>
    <s v="Please make sure to keep area clean"/>
  </r>
  <r>
    <n v="279"/>
    <s v="Lisia Perkins"/>
    <d v="2022-10-12T00:00:00"/>
    <d v="1899-12-30T16:00:00"/>
    <d v="1899-12-30T01:45:00"/>
    <x v="5"/>
    <x v="3"/>
    <x v="2"/>
    <d v="2022-10-22T00:00:00"/>
    <n v="12"/>
    <s v="Week(s)"/>
    <d v="2023-08-01T00:00:00"/>
    <x v="3"/>
    <s v="Electrical"/>
    <s v="Take out trash when done"/>
  </r>
  <r>
    <n v="280"/>
    <s v="John James"/>
    <d v="2022-10-13T00:00:00"/>
    <d v="1899-12-30T22:00:00"/>
    <d v="1899-12-30T01:45:00"/>
    <x v="6"/>
    <x v="1"/>
    <x v="3"/>
    <d v="2022-10-23T00:00:00"/>
    <n v="12"/>
    <s v="Month(s)"/>
    <d v="2023-08-03T00:00:00"/>
    <x v="4"/>
    <s v="Low Voltage"/>
    <s v="Please make sure to keep area clean"/>
  </r>
  <r>
    <n v="281"/>
    <s v="Lisia Perkins"/>
    <d v="2022-10-14T00:00:00"/>
    <d v="1899-12-31T04:00:00"/>
    <d v="1899-12-30T01:45:00"/>
    <x v="7"/>
    <x v="3"/>
    <x v="0"/>
    <d v="2022-10-24T00:00:00"/>
    <n v="1"/>
    <s v="Year(s)"/>
    <d v="2023-08-05T00:00:00"/>
    <x v="5"/>
    <s v="Computer Board"/>
    <s v="Take out trash when done"/>
  </r>
  <r>
    <n v="282"/>
    <s v="John James"/>
    <d v="2022-10-15T00:00:00"/>
    <d v="1899-12-31T10:00:00"/>
    <d v="1899-12-30T01:45:00"/>
    <x v="8"/>
    <x v="1"/>
    <x v="0"/>
    <d v="2022-10-25T00:00:00"/>
    <n v="6"/>
    <s v="Month(s)"/>
    <d v="2023-08-07T00:00:00"/>
    <x v="6"/>
    <s v="Sysem Boards"/>
    <s v="Please make sure to keep area clean"/>
  </r>
  <r>
    <n v="283"/>
    <s v="Lisia Perkins"/>
    <d v="2022-10-16T00:00:00"/>
    <d v="1899-12-31T16:00:00"/>
    <d v="1899-12-30T01:45:00"/>
    <x v="9"/>
    <x v="3"/>
    <x v="1"/>
    <d v="2022-10-26T00:00:00"/>
    <n v="1"/>
    <s v="Month(s)"/>
    <d v="2023-08-09T00:00:00"/>
    <x v="7"/>
    <s v="Pumps &amp; Motors"/>
    <s v="Take out trash when done"/>
  </r>
  <r>
    <n v="284"/>
    <s v="John James"/>
    <d v="2022-10-17T00:00:00"/>
    <d v="1899-12-31T22:00:00"/>
    <d v="1899-12-30T01:45:00"/>
    <x v="10"/>
    <x v="1"/>
    <x v="2"/>
    <d v="2022-10-27T00:00:00"/>
    <n v="2"/>
    <s v="Year(s)"/>
    <d v="2023-08-11T00:00:00"/>
    <x v="8"/>
    <s v="Machining"/>
    <s v="Please make sure to keep area clean"/>
  </r>
  <r>
    <n v="285"/>
    <s v="Lisia Perkins"/>
    <d v="2022-10-18T00:00:00"/>
    <d v="1900-01-01T04:00:00"/>
    <d v="1899-12-30T01:45:00"/>
    <x v="11"/>
    <x v="3"/>
    <x v="3"/>
    <d v="2022-10-28T00:00:00"/>
    <n v="100"/>
    <s v="Day(s)"/>
    <d v="2023-08-13T00:00:00"/>
    <x v="0"/>
    <s v="Rewiring"/>
    <s v="Take out trash when done"/>
  </r>
  <r>
    <n v="286"/>
    <s v="John James"/>
    <d v="2022-10-19T00:00:00"/>
    <d v="1900-01-01T10:00:00"/>
    <d v="1899-12-30T01:45:00"/>
    <x v="0"/>
    <x v="1"/>
    <x v="0"/>
    <d v="2022-10-29T00:00:00"/>
    <n v="12"/>
    <s v="Week(s)"/>
    <d v="2023-08-15T00:00:00"/>
    <x v="1"/>
    <s v="Plumbing"/>
    <s v="Please make sure to keep area clean"/>
  </r>
  <r>
    <n v="287"/>
    <s v="Lisia Perkins"/>
    <d v="2022-10-20T00:00:00"/>
    <d v="1900-01-01T16:00:00"/>
    <d v="1899-12-30T01:45:00"/>
    <x v="8"/>
    <x v="3"/>
    <x v="1"/>
    <d v="2022-10-30T00:00:00"/>
    <n v="12"/>
    <s v="Month(s)"/>
    <d v="2023-08-17T00:00:00"/>
    <x v="2"/>
    <s v="HVAC"/>
    <s v="Take out trash when done"/>
  </r>
  <r>
    <n v="288"/>
    <s v="John James"/>
    <d v="2022-10-21T00:00:00"/>
    <d v="1900-01-01T22:00:00"/>
    <d v="1899-12-30T01:45:00"/>
    <x v="9"/>
    <x v="1"/>
    <x v="2"/>
    <d v="2022-10-31T00:00:00"/>
    <n v="1"/>
    <s v="Year(s)"/>
    <d v="2023-08-19T00:00:00"/>
    <x v="3"/>
    <s v="Electrical"/>
    <s v="Please make sure to keep area clean"/>
  </r>
  <r>
    <n v="289"/>
    <s v="Lisia Perkins"/>
    <d v="2022-10-22T00:00:00"/>
    <d v="1900-01-02T04:00:00"/>
    <d v="1899-12-30T01:45:00"/>
    <x v="10"/>
    <x v="3"/>
    <x v="3"/>
    <d v="2022-11-01T00:00:00"/>
    <n v="6"/>
    <s v="Month(s)"/>
    <d v="2023-08-21T00:00:00"/>
    <x v="4"/>
    <s v="Low Voltage"/>
    <s v="Take out trash when done"/>
  </r>
  <r>
    <n v="290"/>
    <s v="John James"/>
    <d v="2022-10-23T00:00:00"/>
    <d v="1900-01-02T10:00:00"/>
    <d v="1899-12-30T01:45:00"/>
    <x v="11"/>
    <x v="1"/>
    <x v="0"/>
    <d v="2022-11-02T00:00:00"/>
    <n v="1"/>
    <s v="Month(s)"/>
    <d v="2023-08-23T00:00:00"/>
    <x v="5"/>
    <s v="Computer Board"/>
    <s v="Please make sure to keep area clean"/>
  </r>
  <r>
    <n v="291"/>
    <s v="Lisia Perkins"/>
    <d v="2022-10-24T00:00:00"/>
    <d v="1900-01-02T16:00:00"/>
    <d v="1899-12-30T01:45:00"/>
    <x v="0"/>
    <x v="3"/>
    <x v="1"/>
    <d v="2022-11-03T00:00:00"/>
    <n v="1"/>
    <s v="Year(s)"/>
    <d v="2023-08-25T00:00:00"/>
    <x v="6"/>
    <s v="Sysem Boards"/>
    <s v="Take out trash when done"/>
  </r>
  <r>
    <n v="292"/>
    <s v="John James"/>
    <d v="2022-10-25T00:00:00"/>
    <d v="1900-01-02T22:00:00"/>
    <d v="1899-12-30T01:45:00"/>
    <x v="1"/>
    <x v="1"/>
    <x v="2"/>
    <d v="2022-11-04T00:00:00"/>
    <n v="6"/>
    <s v="Month(s)"/>
    <d v="2023-08-27T00:00:00"/>
    <x v="7"/>
    <s v="Pumps &amp; Motors"/>
    <s v="Please make sure to keep area clean"/>
  </r>
  <r>
    <n v="293"/>
    <s v="Lisia Perkins"/>
    <d v="2022-10-26T00:00:00"/>
    <d v="1900-01-03T04:00:00"/>
    <d v="1899-12-30T01:45:00"/>
    <x v="2"/>
    <x v="3"/>
    <x v="3"/>
    <d v="2022-11-05T00:00:00"/>
    <n v="1"/>
    <s v="Month(s)"/>
    <d v="2023-08-29T00:00:00"/>
    <x v="8"/>
    <s v="Machining"/>
    <s v="Take out trash when done"/>
  </r>
  <r>
    <n v="294"/>
    <s v="John James"/>
    <d v="2022-10-27T00:00:00"/>
    <d v="1899-12-30T10:00:00"/>
    <d v="1899-12-30T01:45:00"/>
    <x v="3"/>
    <x v="1"/>
    <x v="0"/>
    <d v="2022-11-06T00:00:00"/>
    <n v="2"/>
    <s v="Year(s)"/>
    <d v="2023-08-31T00:00:00"/>
    <x v="0"/>
    <s v="Rewiring"/>
    <s v="Please make sure to keep area clean"/>
  </r>
  <r>
    <n v="295"/>
    <s v="Lisia Perkins"/>
    <d v="2022-10-28T00:00:00"/>
    <d v="1899-12-30T16:00:00"/>
    <d v="1899-12-30T01:45:00"/>
    <x v="4"/>
    <x v="3"/>
    <x v="1"/>
    <d v="2022-11-07T00:00:00"/>
    <n v="100"/>
    <s v="Day(s)"/>
    <d v="2023-09-02T00:00:00"/>
    <x v="1"/>
    <s v="Plumbing"/>
    <s v="Take out trash when done"/>
  </r>
  <r>
    <n v="296"/>
    <s v="John James"/>
    <d v="2022-10-29T00:00:00"/>
    <d v="1899-12-30T22:00:00"/>
    <d v="1899-12-30T01:45:00"/>
    <x v="10"/>
    <x v="1"/>
    <x v="2"/>
    <d v="2022-11-08T00:00:00"/>
    <n v="12"/>
    <s v="Week(s)"/>
    <d v="2023-09-04T00:00:00"/>
    <x v="2"/>
    <s v="HVAC"/>
    <s v="Please make sure to keep area clean"/>
  </r>
  <r>
    <n v="297"/>
    <s v="Lisia Perkins"/>
    <d v="2022-10-30T00:00:00"/>
    <d v="1899-12-31T04:00:00"/>
    <d v="1899-12-30T01:45:00"/>
    <x v="11"/>
    <x v="3"/>
    <x v="3"/>
    <d v="2022-11-09T00:00:00"/>
    <n v="12"/>
    <s v="Month(s)"/>
    <d v="2023-09-06T00:00:00"/>
    <x v="3"/>
    <s v="Electrical"/>
    <s v="Take out trash when done"/>
  </r>
  <r>
    <n v="298"/>
    <s v="John James"/>
    <d v="2022-10-31T00:00:00"/>
    <d v="1899-12-31T10:00:00"/>
    <d v="1899-12-30T01:45:00"/>
    <x v="0"/>
    <x v="1"/>
    <x v="0"/>
    <d v="2022-11-10T00:00:00"/>
    <n v="1"/>
    <s v="Year(s)"/>
    <d v="2023-09-08T00:00:00"/>
    <x v="4"/>
    <s v="Low Voltage"/>
    <s v="Please make sure to keep area clean"/>
  </r>
  <r>
    <n v="299"/>
    <s v="Lisia Perkins"/>
    <d v="2022-11-01T00:00:00"/>
    <d v="1899-12-31T16:00:00"/>
    <d v="1899-12-30T01:45:00"/>
    <x v="1"/>
    <x v="3"/>
    <x v="1"/>
    <d v="2022-11-11T00:00:00"/>
    <n v="6"/>
    <s v="Month(s)"/>
    <d v="2023-09-10T00:00:00"/>
    <x v="5"/>
    <s v="Computer Board"/>
    <s v="Take out trash when done"/>
  </r>
  <r>
    <n v="300"/>
    <s v="John James"/>
    <d v="2022-11-02T00:00:00"/>
    <d v="1899-12-31T22:00:00"/>
    <d v="1899-12-30T01:45:00"/>
    <x v="2"/>
    <x v="1"/>
    <x v="2"/>
    <d v="2022-11-12T00:00:00"/>
    <n v="1"/>
    <s v="Month(s)"/>
    <d v="2023-09-12T00:00:00"/>
    <x v="6"/>
    <s v="Sysem Boards"/>
    <s v="Please make sure to keep area clean"/>
  </r>
  <r>
    <n v="301"/>
    <s v="Lisia Perkins"/>
    <d v="2022-11-03T00:00:00"/>
    <d v="1900-01-01T04:00:00"/>
    <d v="1899-12-30T01:45:00"/>
    <x v="8"/>
    <x v="3"/>
    <x v="3"/>
    <d v="2022-11-13T00:00:00"/>
    <n v="2"/>
    <s v="Year(s)"/>
    <d v="2023-09-14T00:00:00"/>
    <x v="7"/>
    <s v="Pumps &amp; Motors"/>
    <s v="Take out trash when done"/>
  </r>
  <r>
    <n v="302"/>
    <s v="John James"/>
    <d v="2022-11-04T00:00:00"/>
    <d v="1900-01-01T10:00:00"/>
    <d v="1899-12-30T01:45:00"/>
    <x v="9"/>
    <x v="1"/>
    <x v="0"/>
    <d v="2022-11-14T00:00:00"/>
    <n v="100"/>
    <s v="Day(s)"/>
    <d v="2023-09-16T00:00:00"/>
    <x v="8"/>
    <s v="Machining"/>
    <s v="Please make sure to keep area clean"/>
  </r>
  <r>
    <n v="303"/>
    <s v="Lisia Perkins"/>
    <d v="2022-11-05T00:00:00"/>
    <d v="1900-01-01T16:00:00"/>
    <d v="1899-12-30T01:45:00"/>
    <x v="10"/>
    <x v="3"/>
    <x v="1"/>
    <d v="2022-11-15T00:00:00"/>
    <n v="12"/>
    <s v="Week(s)"/>
    <d v="2023-09-18T00:00:00"/>
    <x v="0"/>
    <s v="Rewiring"/>
    <s v="Take out trash when done"/>
  </r>
  <r>
    <n v="304"/>
    <s v="John James"/>
    <d v="2022-11-06T00:00:00"/>
    <d v="1900-01-01T22:00:00"/>
    <d v="1899-12-30T01:45:00"/>
    <x v="11"/>
    <x v="1"/>
    <x v="2"/>
    <d v="2022-11-16T00:00:00"/>
    <n v="12"/>
    <s v="Month(s)"/>
    <m/>
    <x v="1"/>
    <s v="Plumbing"/>
    <s v="Please make sure to keep area clean"/>
  </r>
  <r>
    <n v="305"/>
    <s v="Lisia Perkins"/>
    <d v="2022-11-07T00:00:00"/>
    <d v="1900-01-02T04:00:00"/>
    <d v="1899-12-30T01:45:00"/>
    <x v="0"/>
    <x v="3"/>
    <x v="3"/>
    <d v="2022-11-17T00:00:00"/>
    <n v="1"/>
    <s v="Year(s)"/>
    <m/>
    <x v="2"/>
    <s v="HVAC"/>
    <s v="Take out trash when done"/>
  </r>
  <r>
    <n v="306"/>
    <s v="John James"/>
    <d v="2022-11-08T00:00:00"/>
    <d v="1900-01-02T10:00:00"/>
    <d v="1899-12-30T01:45:00"/>
    <x v="1"/>
    <x v="1"/>
    <x v="0"/>
    <d v="2022-11-18T00:00:00"/>
    <n v="6"/>
    <s v="Month(s)"/>
    <m/>
    <x v="3"/>
    <s v="Electrical"/>
    <s v="Please make sure to keep area clean"/>
  </r>
  <r>
    <n v="307"/>
    <s v="Lisia Perkins"/>
    <d v="2022-11-09T00:00:00"/>
    <d v="1900-01-02T16:00:00"/>
    <d v="1899-12-30T01:45:00"/>
    <x v="2"/>
    <x v="3"/>
    <x v="1"/>
    <d v="2022-11-19T00:00:00"/>
    <n v="1"/>
    <s v="Month(s)"/>
    <d v="2023-09-26T00:00:00"/>
    <x v="4"/>
    <s v="Low Voltage"/>
    <s v="Take out trash when done"/>
  </r>
  <r>
    <n v="308"/>
    <s v="John James"/>
    <d v="2022-11-10T00:00:00"/>
    <d v="1900-01-02T22:00:00"/>
    <d v="1899-12-30T01:45:00"/>
    <x v="3"/>
    <x v="1"/>
    <x v="2"/>
    <d v="2022-11-20T00:00:00"/>
    <n v="12"/>
    <s v="Week(s)"/>
    <d v="2023-09-28T00:00:00"/>
    <x v="5"/>
    <s v="Computer Board"/>
    <s v="Please make sure to keep area clean"/>
  </r>
  <r>
    <n v="309"/>
    <s v="Lisia Perkins"/>
    <d v="2022-11-11T00:00:00"/>
    <d v="1900-01-03T04:00:00"/>
    <d v="1899-12-30T01:45:00"/>
    <x v="4"/>
    <x v="3"/>
    <x v="3"/>
    <d v="2022-11-21T00:00:00"/>
    <n v="12"/>
    <s v="Month(s)"/>
    <d v="2023-09-30T00:00:00"/>
    <x v="6"/>
    <s v="Electrical"/>
    <s v="Take out trash when done"/>
  </r>
  <r>
    <n v="310"/>
    <s v="John James"/>
    <d v="2022-11-12T00:00:00"/>
    <d v="1899-12-30T10:00:00"/>
    <d v="1899-12-30T01:45:00"/>
    <x v="10"/>
    <x v="1"/>
    <x v="0"/>
    <d v="2022-11-22T00:00:00"/>
    <n v="1"/>
    <s v="Year(s)"/>
    <d v="2023-10-02T00:00:00"/>
    <x v="7"/>
    <s v="HVAC"/>
    <s v="Please make sure to keep area clean"/>
  </r>
  <r>
    <n v="311"/>
    <s v="Lisia Perkins"/>
    <d v="2022-11-13T00:00:00"/>
    <d v="1899-12-30T16:00:00"/>
    <d v="1899-12-30T01:45:00"/>
    <x v="11"/>
    <x v="3"/>
    <x v="1"/>
    <d v="2022-11-23T00:00:00"/>
    <n v="6"/>
    <s v="Month(s)"/>
    <d v="2023-10-04T00:00:00"/>
    <x v="8"/>
    <s v="Electrical"/>
    <s v="Take out trash when done"/>
  </r>
  <r>
    <n v="312"/>
    <s v="John James"/>
    <d v="2022-11-14T00:00:00"/>
    <d v="1899-12-30T22:00:00"/>
    <d v="1899-12-30T01:45:00"/>
    <x v="0"/>
    <x v="1"/>
    <x v="2"/>
    <d v="2022-11-24T00:00:00"/>
    <n v="1"/>
    <s v="Month(s)"/>
    <d v="2023-10-06T00:00:00"/>
    <x v="0"/>
    <s v="HVAC"/>
    <s v="Please make sure to keep area clean"/>
  </r>
  <r>
    <n v="313"/>
    <s v="Lisia Perkins"/>
    <d v="2022-11-15T00:00:00"/>
    <d v="1899-12-31T04:00:00"/>
    <d v="1899-12-30T01:45:00"/>
    <x v="1"/>
    <x v="3"/>
    <x v="3"/>
    <d v="2022-11-25T00:00:00"/>
    <n v="1"/>
    <s v="Year(s)"/>
    <d v="2023-10-08T00:00:00"/>
    <x v="1"/>
    <s v="Electrical"/>
    <s v="Take out trash when done"/>
  </r>
  <r>
    <n v="314"/>
    <s v="John James"/>
    <d v="2022-11-16T00:00:00"/>
    <d v="1899-12-31T10:00:00"/>
    <d v="1899-12-30T01:45:00"/>
    <x v="2"/>
    <x v="1"/>
    <x v="0"/>
    <d v="2022-11-26T00:00:00"/>
    <n v="6"/>
    <s v="Month(s)"/>
    <d v="2023-10-10T00:00:00"/>
    <x v="2"/>
    <s v="HVAC"/>
    <s v="Please make sure to keep area clean"/>
  </r>
  <r>
    <n v="315"/>
    <s v="Lisia Perkins"/>
    <d v="2022-11-17T00:00:00"/>
    <d v="1899-12-31T16:00:00"/>
    <d v="1899-12-30T01:45:00"/>
    <x v="8"/>
    <x v="3"/>
    <x v="0"/>
    <d v="2022-11-27T00:00:00"/>
    <n v="1"/>
    <s v="Month(s)"/>
    <d v="2023-10-12T00:00:00"/>
    <x v="3"/>
    <s v="Electrical"/>
    <s v="Take out trash when done"/>
  </r>
  <r>
    <n v="316"/>
    <s v="John James"/>
    <d v="2022-11-18T00:00:00"/>
    <d v="1899-12-31T22:00:00"/>
    <d v="1899-12-30T01:45:00"/>
    <x v="9"/>
    <x v="1"/>
    <x v="1"/>
    <d v="2022-11-28T00:00:00"/>
    <n v="2"/>
    <s v="Year(s)"/>
    <d v="2023-10-14T00:00:00"/>
    <x v="4"/>
    <s v="HVAC"/>
    <s v="Please make sure to keep area clean"/>
  </r>
  <r>
    <n v="317"/>
    <s v="Lisia Perkins"/>
    <d v="2022-11-19T00:00:00"/>
    <d v="1900-01-01T04:00:00"/>
    <d v="1899-12-30T01:45:00"/>
    <x v="10"/>
    <x v="3"/>
    <x v="2"/>
    <d v="2022-11-29T00:00:00"/>
    <n v="100"/>
    <s v="Day(s)"/>
    <d v="2023-10-16T00:00:00"/>
    <x v="6"/>
    <s v="Electrical"/>
    <s v="Take out trash when done"/>
  </r>
  <r>
    <n v="318"/>
    <s v="John James"/>
    <d v="2022-11-20T00:00:00"/>
    <d v="1900-01-01T10:00:00"/>
    <d v="1899-12-30T01:45:00"/>
    <x v="11"/>
    <x v="1"/>
    <x v="3"/>
    <d v="2022-11-30T00:00:00"/>
    <n v="12"/>
    <s v="Week(s)"/>
    <d v="2023-10-18T00:00:00"/>
    <x v="9"/>
    <s v="HVAC"/>
    <s v="Please make sure to keep area clean"/>
  </r>
  <r>
    <n v="319"/>
    <s v="Lisia Perkins"/>
    <d v="2022-11-21T00:00:00"/>
    <d v="1900-01-01T16:00:00"/>
    <d v="1899-12-30T01:45:00"/>
    <x v="0"/>
    <x v="3"/>
    <x v="0"/>
    <d v="2022-12-01T00:00:00"/>
    <n v="12"/>
    <s v="Month(s)"/>
    <d v="2023-10-20T00:00:00"/>
    <x v="3"/>
    <s v="Electrical"/>
    <s v="Take out trash when done"/>
  </r>
  <r>
    <n v="320"/>
    <s v="John James"/>
    <d v="2022-11-22T00:00:00"/>
    <d v="1900-01-01T22:00:00"/>
    <d v="1899-12-30T01:45:00"/>
    <x v="1"/>
    <x v="1"/>
    <x v="1"/>
    <d v="2022-12-02T00:00:00"/>
    <n v="1"/>
    <s v="Year(s)"/>
    <d v="2023-10-22T00:00:00"/>
    <x v="4"/>
    <s v="HVAC"/>
    <s v="Please make sure to keep area clean"/>
  </r>
  <r>
    <n v="321"/>
    <s v="Lisia Perkins"/>
    <d v="2022-11-23T00:00:00"/>
    <d v="1900-01-02T04:00:00"/>
    <d v="1899-12-30T01:45:00"/>
    <x v="2"/>
    <x v="3"/>
    <x v="2"/>
    <d v="2022-12-03T00:00:00"/>
    <n v="6"/>
    <s v="Month(s)"/>
    <d v="2023-10-24T00:00:00"/>
    <x v="5"/>
    <s v="Electrical"/>
    <s v="Take out trash when done"/>
  </r>
  <r>
    <n v="322"/>
    <s v="John James"/>
    <d v="2022-11-24T00:00:00"/>
    <d v="1900-01-02T10:00:00"/>
    <d v="1899-12-30T01:45:00"/>
    <x v="3"/>
    <x v="1"/>
    <x v="3"/>
    <d v="2022-12-04T00:00:00"/>
    <n v="1"/>
    <s v="Month(s)"/>
    <d v="2023-10-26T00:00:00"/>
    <x v="6"/>
    <s v="HVAC"/>
    <s v="Please make sure to keep area clean"/>
  </r>
  <r>
    <n v="323"/>
    <s v="Lisia Perkins"/>
    <d v="2022-11-25T00:00:00"/>
    <d v="1900-01-02T16:00:00"/>
    <d v="1899-12-30T01:45:00"/>
    <x v="4"/>
    <x v="3"/>
    <x v="0"/>
    <d v="2022-12-05T00:00:00"/>
    <n v="2"/>
    <s v="Year(s)"/>
    <d v="2023-10-28T00:00:00"/>
    <x v="7"/>
    <s v="Electrical"/>
    <s v="Take out trash when done"/>
  </r>
  <r>
    <n v="324"/>
    <s v="John James"/>
    <d v="2022-11-26T00:00:00"/>
    <d v="1900-01-02T22:00:00"/>
    <d v="1899-12-30T01:45:00"/>
    <x v="10"/>
    <x v="1"/>
    <x v="1"/>
    <d v="2022-12-06T00:00:00"/>
    <n v="100"/>
    <s v="Day(s)"/>
    <d v="2023-10-30T00:00:00"/>
    <x v="8"/>
    <s v="HVAC"/>
    <s v="Please make sure to keep area clean"/>
  </r>
  <r>
    <n v="325"/>
    <s v="Lisia Perkins"/>
    <d v="2022-11-27T00:00:00"/>
    <d v="1900-01-03T04:00:00"/>
    <d v="1899-12-30T01:45:00"/>
    <x v="11"/>
    <x v="3"/>
    <x v="2"/>
    <d v="2022-12-07T00:00:00"/>
    <n v="12"/>
    <s v="Week(s)"/>
    <d v="2023-11-01T00:00:00"/>
    <x v="0"/>
    <s v="Electrical"/>
    <s v="Take out trash when done"/>
  </r>
  <r>
    <n v="326"/>
    <s v="John James"/>
    <d v="2022-11-28T00:00:00"/>
    <d v="1899-12-30T10:00:00"/>
    <d v="1899-12-30T01:45:00"/>
    <x v="0"/>
    <x v="1"/>
    <x v="3"/>
    <d v="2022-12-08T00:00:00"/>
    <n v="12"/>
    <s v="Month(s)"/>
    <d v="2023-11-03T00:00:00"/>
    <x v="1"/>
    <s v="HVAC"/>
    <s v="Please make sure to keep area clean"/>
  </r>
  <r>
    <n v="327"/>
    <s v="Lisia Perkins"/>
    <d v="2022-11-29T00:00:00"/>
    <d v="1899-12-30T16:00:00"/>
    <d v="1899-12-30T01:45:00"/>
    <x v="1"/>
    <x v="3"/>
    <x v="0"/>
    <d v="2022-12-09T00:00:00"/>
    <n v="1"/>
    <s v="Year(s)"/>
    <d v="2023-11-05T00:00:00"/>
    <x v="2"/>
    <s v="Electrical"/>
    <s v="Take out trash when done"/>
  </r>
  <r>
    <n v="328"/>
    <s v="John James"/>
    <d v="2022-11-30T00:00:00"/>
    <d v="1899-12-30T22:00:00"/>
    <d v="1899-12-30T01:45:00"/>
    <x v="0"/>
    <x v="1"/>
    <x v="1"/>
    <d v="2022-12-10T00:00:00"/>
    <n v="6"/>
    <s v="Month(s)"/>
    <d v="2023-11-07T00:00:00"/>
    <x v="3"/>
    <s v="HVAC"/>
    <s v="Please make sure to keep area clean"/>
  </r>
  <r>
    <n v="329"/>
    <s v="Lisia Perkins"/>
    <d v="2022-12-01T00:00:00"/>
    <d v="1899-12-31T04:00:00"/>
    <d v="1899-12-30T01:45:00"/>
    <x v="1"/>
    <x v="3"/>
    <x v="2"/>
    <d v="2022-12-11T00:00:00"/>
    <n v="1"/>
    <s v="Month(s)"/>
    <d v="2023-11-09T00:00:00"/>
    <x v="4"/>
    <s v="Electrical"/>
    <s v="Take out trash when done"/>
  </r>
  <r>
    <n v="330"/>
    <s v="John James"/>
    <d v="2022-12-02T00:00:00"/>
    <d v="1899-12-31T10:00:00"/>
    <d v="1899-12-30T01:45:00"/>
    <x v="2"/>
    <x v="1"/>
    <x v="3"/>
    <d v="2022-12-12T00:00:00"/>
    <n v="1"/>
    <s v="Year(s)"/>
    <d v="2023-11-11T00:00:00"/>
    <x v="5"/>
    <s v="HVAC"/>
    <s v="Please make sure to keep area clean"/>
  </r>
  <r>
    <n v="331"/>
    <s v="Lisia Perkins"/>
    <d v="2022-12-03T00:00:00"/>
    <d v="1899-12-31T16:00:00"/>
    <d v="1899-12-30T01:45:00"/>
    <x v="3"/>
    <x v="3"/>
    <x v="0"/>
    <d v="2022-12-13T00:00:00"/>
    <n v="6"/>
    <s v="Month(s)"/>
    <d v="2023-11-13T00:00:00"/>
    <x v="6"/>
    <s v="Electrical"/>
    <s v="Take out trash when done"/>
  </r>
  <r>
    <n v="332"/>
    <s v="John James"/>
    <d v="2022-12-04T00:00:00"/>
    <d v="1899-12-31T22:00:00"/>
    <d v="1899-12-30T01:45:00"/>
    <x v="4"/>
    <x v="1"/>
    <x v="1"/>
    <d v="2022-12-14T00:00:00"/>
    <n v="1"/>
    <s v="Month(s)"/>
    <d v="2023-11-15T00:00:00"/>
    <x v="7"/>
    <s v="HVAC"/>
    <s v="Please make sure to keep area clean"/>
  </r>
  <r>
    <n v="333"/>
    <s v="Lisia Perkins"/>
    <d v="2022-12-05T00:00:00"/>
    <d v="1900-01-01T04:00:00"/>
    <d v="1899-12-30T01:45:00"/>
    <x v="5"/>
    <x v="3"/>
    <x v="2"/>
    <d v="2022-12-15T00:00:00"/>
    <n v="2"/>
    <s v="Year(s)"/>
    <d v="2023-11-17T00:00:00"/>
    <x v="8"/>
    <s v="Electrical"/>
    <s v="Take out trash when done"/>
  </r>
  <r>
    <n v="334"/>
    <s v="John James"/>
    <d v="2022-12-06T00:00:00"/>
    <d v="1900-01-01T10:00:00"/>
    <d v="1899-12-30T01:45:00"/>
    <x v="6"/>
    <x v="1"/>
    <x v="3"/>
    <d v="2022-12-16T00:00:00"/>
    <n v="100"/>
    <s v="Day(s)"/>
    <d v="2023-11-19T00:00:00"/>
    <x v="0"/>
    <s v="HVAC"/>
    <s v="Please make sure to keep area clean"/>
  </r>
  <r>
    <n v="335"/>
    <s v="Lisia Perkins"/>
    <d v="2022-12-07T00:00:00"/>
    <d v="1900-01-01T16:00:00"/>
    <d v="1899-12-30T01:45:00"/>
    <x v="7"/>
    <x v="3"/>
    <x v="0"/>
    <d v="2022-12-17T00:00:00"/>
    <n v="12"/>
    <s v="Week(s)"/>
    <d v="2023-11-21T00:00:00"/>
    <x v="1"/>
    <s v="Electrical"/>
    <s v="Take out trash when done"/>
  </r>
  <r>
    <n v="336"/>
    <s v="John James"/>
    <d v="2022-12-08T00:00:00"/>
    <d v="1900-01-01T22:00:00"/>
    <d v="1899-12-30T01:45:00"/>
    <x v="8"/>
    <x v="1"/>
    <x v="1"/>
    <d v="2022-12-18T00:00:00"/>
    <n v="12"/>
    <s v="Month(s)"/>
    <d v="2023-11-23T00:00:00"/>
    <x v="2"/>
    <s v="HVAC"/>
    <s v="Please make sure to keep area clean"/>
  </r>
  <r>
    <n v="337"/>
    <s v="Lisia Perkins"/>
    <d v="2022-12-09T00:00:00"/>
    <d v="1900-01-02T04:00:00"/>
    <d v="1899-12-30T01:45:00"/>
    <x v="9"/>
    <x v="3"/>
    <x v="2"/>
    <d v="2022-12-19T00:00:00"/>
    <n v="1"/>
    <s v="Year(s)"/>
    <d v="2023-11-25T00:00:00"/>
    <x v="3"/>
    <s v="Electrical"/>
    <s v="Take out trash when done"/>
  </r>
  <r>
    <n v="338"/>
    <s v="John James"/>
    <d v="2022-12-10T00:00:00"/>
    <d v="1900-01-02T10:00:00"/>
    <d v="1899-12-30T01:45:00"/>
    <x v="10"/>
    <x v="1"/>
    <x v="3"/>
    <d v="2022-12-20T00:00:00"/>
    <n v="6"/>
    <s v="Month(s)"/>
    <d v="2023-11-27T00:00:00"/>
    <x v="4"/>
    <s v="HVAC"/>
    <s v="Please make sure to keep area clean"/>
  </r>
  <r>
    <n v="339"/>
    <s v="Lisia Perkins"/>
    <d v="2022-12-11T00:00:00"/>
    <d v="1900-01-02T16:00:00"/>
    <d v="1899-12-30T01:45:00"/>
    <x v="11"/>
    <x v="3"/>
    <x v="0"/>
    <d v="2022-12-21T00:00:00"/>
    <n v="1"/>
    <s v="Month(s)"/>
    <d v="2023-11-29T00:00:00"/>
    <x v="6"/>
    <s v="Electrical"/>
    <s v="Take out trash when done"/>
  </r>
  <r>
    <n v="340"/>
    <s v="John James"/>
    <d v="2022-12-12T00:00:00"/>
    <d v="1900-01-02T22:00:00"/>
    <d v="1899-12-30T01:45:00"/>
    <x v="0"/>
    <x v="1"/>
    <x v="1"/>
    <d v="2022-12-22T00:00:00"/>
    <n v="2"/>
    <s v="Year(s)"/>
    <d v="2023-12-01T00:00:00"/>
    <x v="9"/>
    <s v="HVAC"/>
    <s v="Please make sure to keep area clean"/>
  </r>
  <r>
    <n v="341"/>
    <s v="Lisia Perkins"/>
    <d v="2022-12-13T00:00:00"/>
    <d v="1900-01-03T04:00:00"/>
    <d v="1899-12-30T01:45:00"/>
    <x v="1"/>
    <x v="3"/>
    <x v="2"/>
    <d v="2022-12-23T00:00:00"/>
    <n v="100"/>
    <s v="Day(s)"/>
    <d v="2023-12-03T00:00:00"/>
    <x v="3"/>
    <s v="Electrical"/>
    <s v="Take out trash when done"/>
  </r>
  <r>
    <n v="342"/>
    <s v="John James"/>
    <d v="2022-12-14T00:00:00"/>
    <d v="1899-12-30T10:00:00"/>
    <d v="1899-12-30T01:45:00"/>
    <x v="2"/>
    <x v="1"/>
    <x v="3"/>
    <d v="2022-12-24T00:00:00"/>
    <n v="12"/>
    <s v="Week(s)"/>
    <d v="2023-12-05T00:00:00"/>
    <x v="4"/>
    <s v="HVAC"/>
    <s v="Please make sure to keep area clean"/>
  </r>
  <r>
    <n v="343"/>
    <s v="Lisia Perkins"/>
    <d v="2022-12-15T00:00:00"/>
    <d v="1899-12-30T16:00:00"/>
    <d v="1899-12-30T01:45:00"/>
    <x v="3"/>
    <x v="3"/>
    <x v="0"/>
    <d v="2022-12-25T00:00:00"/>
    <n v="12"/>
    <s v="Month(s)"/>
    <d v="2023-12-07T00:00:00"/>
    <x v="5"/>
    <s v="Electrical"/>
    <s v="Take out trash when done"/>
  </r>
  <r>
    <n v="344"/>
    <s v="John James"/>
    <d v="2022-12-16T00:00:00"/>
    <d v="1899-12-30T22:00:00"/>
    <d v="1899-12-30T01:45:00"/>
    <x v="4"/>
    <x v="1"/>
    <x v="1"/>
    <d v="2022-12-26T00:00:00"/>
    <n v="1"/>
    <s v="Year(s)"/>
    <d v="2023-12-09T00:00:00"/>
    <x v="6"/>
    <s v="HVAC"/>
    <s v="Please make sure to keep area clean"/>
  </r>
  <r>
    <n v="345"/>
    <s v="Lisia Perkins"/>
    <d v="2022-12-17T00:00:00"/>
    <d v="1899-12-31T04:00:00"/>
    <d v="1899-12-30T01:45:00"/>
    <x v="5"/>
    <x v="3"/>
    <x v="2"/>
    <d v="2022-12-27T00:00:00"/>
    <n v="6"/>
    <s v="Month(s)"/>
    <d v="2023-12-11T00:00:00"/>
    <x v="7"/>
    <s v="Electrical"/>
    <s v="Take out trash when done"/>
  </r>
  <r>
    <n v="346"/>
    <s v="John James"/>
    <d v="2022-12-18T00:00:00"/>
    <d v="1899-12-31T10:00:00"/>
    <d v="1899-12-30T01:45:00"/>
    <x v="6"/>
    <x v="1"/>
    <x v="3"/>
    <d v="2022-12-28T00:00:00"/>
    <n v="1"/>
    <s v="Month(s)"/>
    <d v="2023-12-13T00:00:00"/>
    <x v="8"/>
    <s v="HVAC"/>
    <s v="Please make sure to keep area clean"/>
  </r>
  <r>
    <n v="347"/>
    <s v="Lisia Perkins"/>
    <d v="2022-12-19T00:00:00"/>
    <d v="1899-12-31T16:00:00"/>
    <d v="1899-12-30T01:45:00"/>
    <x v="7"/>
    <x v="3"/>
    <x v="0"/>
    <d v="2022-12-29T00:00:00"/>
    <n v="12"/>
    <s v="Week(s)"/>
    <d v="2023-12-15T00:00:00"/>
    <x v="0"/>
    <s v="Electrical"/>
    <s v="Take out trash when done"/>
  </r>
  <r>
    <n v="348"/>
    <s v="John James"/>
    <d v="2022-12-20T00:00:00"/>
    <d v="1899-12-31T22:00:00"/>
    <d v="1899-12-30T01:45:00"/>
    <x v="8"/>
    <x v="1"/>
    <x v="0"/>
    <d v="2022-12-30T00:00:00"/>
    <n v="12"/>
    <s v="Month(s)"/>
    <d v="2023-12-17T00:00:00"/>
    <x v="1"/>
    <s v="HVAC"/>
    <s v="Please make sure to keep area clean"/>
  </r>
  <r>
    <n v="349"/>
    <s v="Lisia Perkins"/>
    <d v="2022-12-21T00:00:00"/>
    <d v="1900-01-01T04:00:00"/>
    <d v="1899-12-30T01:45:00"/>
    <x v="9"/>
    <x v="3"/>
    <x v="1"/>
    <d v="2022-12-31T00:00:00"/>
    <n v="1"/>
    <s v="Year(s)"/>
    <d v="2023-12-19T00:00:00"/>
    <x v="2"/>
    <s v="Electrical"/>
    <s v="Take out trash when done"/>
  </r>
  <r>
    <n v="350"/>
    <s v="John James"/>
    <d v="2022-12-22T00:00:00"/>
    <d v="1900-01-01T10:00:00"/>
    <d v="1899-12-30T01:45:00"/>
    <x v="10"/>
    <x v="1"/>
    <x v="2"/>
    <d v="2023-01-01T00:00:00"/>
    <n v="6"/>
    <s v="Month(s)"/>
    <d v="2023-12-21T00:00:00"/>
    <x v="3"/>
    <s v="HVAC"/>
    <s v="Please make sure to keep area clean"/>
  </r>
  <r>
    <n v="351"/>
    <s v="Lisia Perkins"/>
    <d v="2022-12-23T00:00:00"/>
    <d v="1900-01-01T16:00:00"/>
    <d v="1899-12-30T01:45:00"/>
    <x v="11"/>
    <x v="3"/>
    <x v="3"/>
    <d v="2023-01-02T00:00:00"/>
    <n v="1"/>
    <s v="Month(s)"/>
    <d v="2023-12-23T00:00:00"/>
    <x v="4"/>
    <s v="Electrical"/>
    <s v="Take out trash when done"/>
  </r>
  <r>
    <n v="352"/>
    <s v="John James"/>
    <d v="2022-12-24T00:00:00"/>
    <d v="1900-01-01T22:00:00"/>
    <d v="1899-12-30T01:45:00"/>
    <x v="0"/>
    <x v="1"/>
    <x v="0"/>
    <d v="2023-01-03T00:00:00"/>
    <n v="1"/>
    <s v="Year(s)"/>
    <d v="2023-12-25T00:00:00"/>
    <x v="5"/>
    <s v="HVAC"/>
    <s v="Please make sure to keep area clean"/>
  </r>
  <r>
    <n v="353"/>
    <s v="Lisia Perkins"/>
    <d v="2022-12-25T00:00:00"/>
    <d v="1900-01-02T04:00:00"/>
    <d v="1899-12-30T01:45:00"/>
    <x v="1"/>
    <x v="3"/>
    <x v="1"/>
    <d v="2023-01-04T00:00:00"/>
    <n v="6"/>
    <s v="Month(s)"/>
    <d v="2023-12-27T00:00:00"/>
    <x v="6"/>
    <s v="Electrical"/>
    <s v="Take out trash when done"/>
  </r>
  <r>
    <n v="354"/>
    <s v="John James"/>
    <d v="2022-12-26T00:00:00"/>
    <d v="1900-01-02T10:00:00"/>
    <d v="1899-12-30T01:45:00"/>
    <x v="2"/>
    <x v="1"/>
    <x v="2"/>
    <d v="2023-01-05T00:00:00"/>
    <n v="1"/>
    <s v="Month(s)"/>
    <d v="2023-12-29T00:00:00"/>
    <x v="7"/>
    <s v="HVAC"/>
    <s v="Please make sure to keep area clean"/>
  </r>
  <r>
    <n v="355"/>
    <s v="Lisia Perkins"/>
    <d v="2022-12-27T00:00:00"/>
    <d v="1900-01-02T16:00:00"/>
    <d v="1899-12-30T01:45:00"/>
    <x v="3"/>
    <x v="3"/>
    <x v="3"/>
    <d v="2023-01-06T00:00:00"/>
    <n v="2"/>
    <s v="Year(s)"/>
    <d v="2023-12-31T00:00:00"/>
    <x v="8"/>
    <s v="Electrical"/>
    <s v="Take out trash when done"/>
  </r>
  <r>
    <n v="356"/>
    <s v="John James"/>
    <d v="2022-12-28T00:00:00"/>
    <d v="1900-01-02T22:00:00"/>
    <d v="1899-12-30T01:45:00"/>
    <x v="4"/>
    <x v="1"/>
    <x v="0"/>
    <d v="2023-01-07T00:00:00"/>
    <n v="100"/>
    <s v="Day(s)"/>
    <d v="2024-01-02T00:00:00"/>
    <x v="0"/>
    <s v="HVAC"/>
    <s v="Please make sure to keep area clean"/>
  </r>
  <r>
    <n v="357"/>
    <s v="Lisia Perkins"/>
    <d v="2022-12-29T00:00:00"/>
    <d v="1900-01-03T04:00:00"/>
    <d v="1899-12-30T01:45:00"/>
    <x v="5"/>
    <x v="3"/>
    <x v="1"/>
    <d v="2023-01-08T00:00:00"/>
    <n v="12"/>
    <s v="Week(s)"/>
    <d v="2024-01-04T00:00:00"/>
    <x v="1"/>
    <s v="Electrical"/>
    <s v="Take out trash when done"/>
  </r>
  <r>
    <n v="358"/>
    <s v="John James"/>
    <d v="2022-12-30T00:00:00"/>
    <d v="1899-12-30T10:00:00"/>
    <d v="1899-12-30T01:45:00"/>
    <x v="6"/>
    <x v="1"/>
    <x v="2"/>
    <d v="2023-01-09T00:00:00"/>
    <n v="12"/>
    <s v="Month(s)"/>
    <d v="2024-01-06T00:00:00"/>
    <x v="2"/>
    <s v="HVAC"/>
    <s v="Please make sure to keep area clean"/>
  </r>
  <r>
    <n v="359"/>
    <s v="Lisia Perkins"/>
    <d v="2022-12-31T00:00:00"/>
    <d v="1899-12-30T16:00:00"/>
    <d v="1899-12-30T01:45:00"/>
    <x v="7"/>
    <x v="3"/>
    <x v="3"/>
    <d v="2023-01-10T00:00:00"/>
    <n v="1"/>
    <s v="Year(s)"/>
    <d v="2024-01-08T00:00:00"/>
    <x v="3"/>
    <s v="Electrical"/>
    <s v="Take out trash when done"/>
  </r>
  <r>
    <n v="360"/>
    <s v="John James"/>
    <d v="2023-01-01T00:00:00"/>
    <d v="1899-12-30T22:00:00"/>
    <d v="1899-12-30T01:45:00"/>
    <x v="8"/>
    <x v="1"/>
    <x v="0"/>
    <d v="2023-01-11T00:00:00"/>
    <n v="6"/>
    <s v="Month(s)"/>
    <d v="2024-01-10T00:00:00"/>
    <x v="4"/>
    <s v="HVAC"/>
    <s v="Please make sure to keep area clean"/>
  </r>
  <r>
    <n v="361"/>
    <s v="Lisia Perkins"/>
    <d v="2023-01-02T00:00:00"/>
    <d v="1899-12-31T04:00:00"/>
    <d v="1899-12-30T01:45:00"/>
    <x v="9"/>
    <x v="3"/>
    <x v="1"/>
    <d v="2023-01-12T00:00:00"/>
    <n v="1"/>
    <s v="Month(s)"/>
    <d v="2024-01-12T00:00:00"/>
    <x v="6"/>
    <s v="Electrical"/>
    <s v="Take out trash when done"/>
  </r>
  <r>
    <n v="362"/>
    <s v="John James"/>
    <d v="2023-01-03T00:00:00"/>
    <d v="1899-12-31T10:00:00"/>
    <d v="1899-12-30T01:45:00"/>
    <x v="10"/>
    <x v="1"/>
    <x v="2"/>
    <d v="2023-01-13T00:00:00"/>
    <n v="2"/>
    <s v="Year(s)"/>
    <d v="2024-01-14T00:00:00"/>
    <x v="9"/>
    <s v="HVAC"/>
    <s v="Please make sure to keep area clean"/>
  </r>
  <r>
    <n v="363"/>
    <s v="Lisia Perkins"/>
    <d v="2023-01-04T00:00:00"/>
    <d v="1899-12-31T16:00:00"/>
    <d v="1899-12-30T01:45:00"/>
    <x v="11"/>
    <x v="3"/>
    <x v="3"/>
    <d v="2023-01-14T00:00:00"/>
    <n v="100"/>
    <s v="Day(s)"/>
    <d v="2024-01-16T00:00:00"/>
    <x v="6"/>
    <s v="Electrical"/>
    <s v="Take out trash when done"/>
  </r>
  <r>
    <n v="364"/>
    <s v="John James"/>
    <d v="2023-01-05T00:00:00"/>
    <d v="1899-12-31T22:00:00"/>
    <d v="1899-12-30T01:45:00"/>
    <x v="0"/>
    <x v="1"/>
    <x v="0"/>
    <d v="2023-01-15T00:00:00"/>
    <n v="12"/>
    <s v="Week(s)"/>
    <d v="2024-01-18T00:00:00"/>
    <x v="9"/>
    <s v="HVAC"/>
    <s v="Please make sure to keep area clean"/>
  </r>
  <r>
    <n v="365"/>
    <s v="Lisia Perkins"/>
    <d v="2023-01-06T00:00:00"/>
    <d v="1900-01-01T04:00:00"/>
    <d v="1899-12-30T01:45:00"/>
    <x v="1"/>
    <x v="3"/>
    <x v="1"/>
    <d v="2023-01-16T00:00:00"/>
    <n v="12"/>
    <s v="Month(s)"/>
    <d v="2024-01-20T00:00:00"/>
    <x v="6"/>
    <s v="Electrical"/>
    <s v="Take out trash when done"/>
  </r>
  <r>
    <n v="366"/>
    <s v="John James"/>
    <d v="2023-01-07T00:00:00"/>
    <d v="1900-01-01T10:00:00"/>
    <d v="1899-12-30T01:45:00"/>
    <x v="2"/>
    <x v="1"/>
    <x v="2"/>
    <d v="2023-01-17T00:00:00"/>
    <n v="1"/>
    <s v="Year(s)"/>
    <d v="2024-01-22T00:00:00"/>
    <x v="9"/>
    <s v="HVAC"/>
    <s v="Please make sure to keep area clean"/>
  </r>
  <r>
    <n v="367"/>
    <s v="Lisia Perkins"/>
    <d v="2023-01-08T00:00:00"/>
    <d v="1900-01-01T16:00:00"/>
    <d v="1899-12-30T01:45:00"/>
    <x v="3"/>
    <x v="3"/>
    <x v="3"/>
    <d v="2023-01-18T00:00:00"/>
    <n v="6"/>
    <s v="Month(s)"/>
    <d v="2024-01-24T00:00:00"/>
    <x v="6"/>
    <s v="Electrical"/>
    <s v="Take out trash when done"/>
  </r>
  <r>
    <n v="368"/>
    <s v="John James"/>
    <d v="2023-01-09T00:00:00"/>
    <d v="1900-01-01T22:00:00"/>
    <d v="1899-12-30T01:45:00"/>
    <x v="4"/>
    <x v="1"/>
    <x v="0"/>
    <d v="2023-01-19T00:00:00"/>
    <n v="1"/>
    <s v="Month(s)"/>
    <m/>
    <x v="9"/>
    <s v="HVAC"/>
    <s v="Please make sure to keep area clean"/>
  </r>
  <r>
    <n v="369"/>
    <s v="Lisia Perkins"/>
    <d v="2023-01-10T00:00:00"/>
    <d v="1900-01-02T04:00:00"/>
    <d v="1899-12-30T01:45:00"/>
    <x v="10"/>
    <x v="3"/>
    <x v="1"/>
    <d v="2023-01-20T00:00:00"/>
    <n v="1"/>
    <s v="Year(s)"/>
    <m/>
    <x v="6"/>
    <s v="Low Voltage"/>
    <s v="Take out trash when done"/>
  </r>
  <r>
    <n v="370"/>
    <s v="John James"/>
    <d v="2023-01-11T00:00:00"/>
    <d v="1900-01-02T10:00:00"/>
    <d v="1899-12-30T01:45:00"/>
    <x v="11"/>
    <x v="1"/>
    <x v="2"/>
    <d v="2023-01-21T00:00:00"/>
    <n v="6"/>
    <s v="Month(s)"/>
    <m/>
    <x v="9"/>
    <s v="Computer Board"/>
    <s v="Please make sure to keep area clean"/>
  </r>
  <r>
    <n v="371"/>
    <s v="Lisia Perkins"/>
    <d v="2023-01-12T00:00:00"/>
    <d v="1900-01-02T16:00:00"/>
    <d v="1899-12-30T01:45:00"/>
    <x v="0"/>
    <x v="3"/>
    <x v="3"/>
    <d v="2023-01-22T00:00:00"/>
    <n v="1"/>
    <s v="Month(s)"/>
    <m/>
    <x v="6"/>
    <s v="Sysem Boards"/>
    <s v="Take out trash when done"/>
  </r>
  <r>
    <n v="372"/>
    <s v="John James"/>
    <d v="2023-01-13T00:00:00"/>
    <d v="1900-01-02T22:00:00"/>
    <d v="1899-12-30T01:45:00"/>
    <x v="1"/>
    <x v="1"/>
    <x v="0"/>
    <d v="2023-01-23T00:00:00"/>
    <n v="2"/>
    <s v="Year(s)"/>
    <d v="2024-02-03T00:00:00"/>
    <x v="9"/>
    <s v="Pumps &amp; Motors"/>
    <s v="Please make sure to keep area clean"/>
  </r>
  <r>
    <n v="373"/>
    <s v="Lisia Perkins"/>
    <d v="2023-01-14T00:00:00"/>
    <d v="1900-01-03T04:00:00"/>
    <d v="1899-12-30T01:45:00"/>
    <x v="2"/>
    <x v="3"/>
    <x v="1"/>
    <d v="2023-01-24T00:00:00"/>
    <n v="100"/>
    <s v="Day(s)"/>
    <d v="2024-02-05T00:00:00"/>
    <x v="6"/>
    <s v="Machining"/>
    <s v="Take out trash when done"/>
  </r>
  <r>
    <n v="374"/>
    <s v="John James"/>
    <d v="2023-01-15T00:00:00"/>
    <d v="1899-12-30T10:00:00"/>
    <d v="1899-12-30T01:45:00"/>
    <x v="3"/>
    <x v="1"/>
    <x v="2"/>
    <d v="2023-01-25T00:00:00"/>
    <n v="12"/>
    <s v="Week(s)"/>
    <d v="2024-02-07T00:00:00"/>
    <x v="9"/>
    <s v="Rewiring"/>
    <s v="Please make sure to keep area clean"/>
  </r>
  <r>
    <n v="375"/>
    <s v="Lisia Perkins"/>
    <d v="2023-01-16T00:00:00"/>
    <d v="1899-12-30T16:00:00"/>
    <d v="1899-12-30T01:45:00"/>
    <x v="4"/>
    <x v="3"/>
    <x v="3"/>
    <d v="2023-01-26T00:00:00"/>
    <n v="12"/>
    <s v="Month(s)"/>
    <d v="2024-02-09T00:00:00"/>
    <x v="6"/>
    <s v="Plumbing"/>
    <s v="Take out trash when done"/>
  </r>
  <r>
    <n v="376"/>
    <s v="John James"/>
    <d v="2023-01-17T00:00:00"/>
    <d v="1899-12-30T22:00:00"/>
    <d v="1899-12-30T01:45:00"/>
    <x v="5"/>
    <x v="1"/>
    <x v="0"/>
    <d v="2023-01-27T00:00:00"/>
    <n v="1"/>
    <s v="Year(s)"/>
    <d v="2024-02-11T00:00:00"/>
    <x v="9"/>
    <s v="HVAC"/>
    <s v="Please make sure to keep area clean"/>
  </r>
  <r>
    <n v="377"/>
    <s v="Lisia Perkins"/>
    <d v="2023-01-18T00:00:00"/>
    <d v="1899-12-31T04:00:00"/>
    <d v="1899-12-30T01:45:00"/>
    <x v="6"/>
    <x v="3"/>
    <x v="1"/>
    <d v="2023-01-28T00:00:00"/>
    <n v="6"/>
    <s v="Month(s)"/>
    <d v="2024-02-13T00:00:00"/>
    <x v="6"/>
    <s v="Electrical"/>
    <s v="Take out trash when done"/>
  </r>
  <r>
    <n v="378"/>
    <s v="John James"/>
    <d v="2023-01-19T00:00:00"/>
    <d v="1899-12-31T10:00:00"/>
    <d v="1899-12-30T01:45:00"/>
    <x v="7"/>
    <x v="1"/>
    <x v="2"/>
    <d v="2023-01-29T00:00:00"/>
    <n v="1"/>
    <s v="Month(s)"/>
    <d v="2024-02-15T00:00:00"/>
    <x v="9"/>
    <s v="Low Voltage"/>
    <s v="Please make sure to keep area clean"/>
  </r>
  <r>
    <n v="379"/>
    <s v="Lisia Perkins"/>
    <d v="2023-01-20T00:00:00"/>
    <d v="1899-12-31T16:00:00"/>
    <d v="1899-12-30T01:45:00"/>
    <x v="8"/>
    <x v="3"/>
    <x v="3"/>
    <d v="2023-01-30T00:00:00"/>
    <n v="2"/>
    <s v="Year(s)"/>
    <d v="2024-02-17T00:00:00"/>
    <x v="6"/>
    <s v="Computer Board"/>
    <s v="Take out trash when done"/>
  </r>
  <r>
    <n v="380"/>
    <s v="John James"/>
    <d v="2023-01-21T00:00:00"/>
    <d v="1899-12-31T22:00:00"/>
    <d v="1899-12-30T01:45:00"/>
    <x v="9"/>
    <x v="1"/>
    <x v="0"/>
    <d v="2023-01-31T00:00:00"/>
    <n v="100"/>
    <s v="Day(s)"/>
    <d v="2024-02-19T00:00:00"/>
    <x v="9"/>
    <s v="Sysem Boards"/>
    <s v="Please make sure to keep area clean"/>
  </r>
  <r>
    <n v="381"/>
    <s v="Lisia Perkins"/>
    <d v="2023-01-22T00:00:00"/>
    <d v="1900-01-01T04:00:00"/>
    <d v="1899-12-30T01:45:00"/>
    <x v="10"/>
    <x v="3"/>
    <x v="0"/>
    <d v="2023-02-01T00:00:00"/>
    <n v="12"/>
    <s v="Week(s)"/>
    <d v="2024-02-21T00:00:00"/>
    <x v="6"/>
    <s v="Pumps &amp; Motors"/>
    <s v="Take out trash when done"/>
  </r>
  <r>
    <n v="382"/>
    <s v="John James"/>
    <d v="2023-01-23T00:00:00"/>
    <d v="1900-01-01T10:00:00"/>
    <d v="1899-12-30T01:45:00"/>
    <x v="11"/>
    <x v="1"/>
    <x v="1"/>
    <d v="2023-02-02T00:00:00"/>
    <n v="12"/>
    <s v="Month(s)"/>
    <d v="2024-02-23T00:00:00"/>
    <x v="9"/>
    <s v="Machining"/>
    <s v="Please make sure to keep area clean"/>
  </r>
  <r>
    <n v="383"/>
    <s v="Lisia Perkins"/>
    <d v="2023-01-24T00:00:00"/>
    <d v="1900-01-01T16:00:00"/>
    <d v="1899-12-30T01:45:00"/>
    <x v="0"/>
    <x v="3"/>
    <x v="2"/>
    <d v="2023-02-03T00:00:00"/>
    <n v="1"/>
    <s v="Year(s)"/>
    <d v="2024-02-25T00:00:00"/>
    <x v="6"/>
    <s v="Rewiring"/>
    <s v="Take out trash when done"/>
  </r>
  <r>
    <n v="384"/>
    <s v="John James"/>
    <d v="2023-01-25T00:00:00"/>
    <d v="1900-01-01T22:00:00"/>
    <d v="1899-12-30T01:45:00"/>
    <x v="8"/>
    <x v="1"/>
    <x v="3"/>
    <d v="2023-02-04T00:00:00"/>
    <n v="6"/>
    <s v="Month(s)"/>
    <d v="2024-02-27T00:00:00"/>
    <x v="9"/>
    <s v="Plumbing"/>
    <s v="Please make sure to keep area clean"/>
  </r>
  <r>
    <n v="385"/>
    <s v="Lisia Perkins"/>
    <d v="2023-01-26T00:00:00"/>
    <d v="1900-01-02T04:00:00"/>
    <d v="1899-12-30T01:45:00"/>
    <x v="9"/>
    <x v="3"/>
    <x v="0"/>
    <d v="2023-02-05T00:00:00"/>
    <n v="1"/>
    <s v="Month(s)"/>
    <d v="2024-02-29T00:00:00"/>
    <x v="6"/>
    <s v="HVAC"/>
    <s v="Take out trash when done"/>
  </r>
  <r>
    <n v="386"/>
    <s v="John James"/>
    <d v="2023-01-27T00:00:00"/>
    <d v="1900-01-02T10:00:00"/>
    <d v="1899-12-30T01:45:00"/>
    <x v="10"/>
    <x v="1"/>
    <x v="1"/>
    <d v="2023-02-06T00:00:00"/>
    <n v="12"/>
    <s v="Week(s)"/>
    <d v="2024-03-02T00:00:00"/>
    <x v="9"/>
    <s v="Electrical"/>
    <s v="Please make sure to keep area clean"/>
  </r>
  <r>
    <n v="387"/>
    <s v="Lisia Perkins"/>
    <d v="2023-01-28T00:00:00"/>
    <d v="1900-01-02T16:00:00"/>
    <d v="1899-12-30T01:45:00"/>
    <x v="11"/>
    <x v="3"/>
    <x v="2"/>
    <d v="2023-02-07T00:00:00"/>
    <n v="12"/>
    <s v="Month(s)"/>
    <d v="2024-03-04T00:00:00"/>
    <x v="6"/>
    <s v="Low Voltage"/>
    <s v="Take out trash when done"/>
  </r>
  <r>
    <n v="388"/>
    <s v="John James"/>
    <d v="2023-01-29T00:00:00"/>
    <d v="1900-01-02T22:00:00"/>
    <d v="1899-12-30T01:45:00"/>
    <x v="0"/>
    <x v="1"/>
    <x v="3"/>
    <d v="2023-02-08T00:00:00"/>
    <n v="1"/>
    <s v="Year(s)"/>
    <d v="2024-03-06T00:00:00"/>
    <x v="9"/>
    <s v="Computer Board"/>
    <s v="Please make sure to keep area clean"/>
  </r>
  <r>
    <n v="389"/>
    <s v="Lisia Perkins"/>
    <d v="2023-01-30T00:00:00"/>
    <d v="1900-01-03T04:00:00"/>
    <d v="1899-12-30T01:45:00"/>
    <x v="1"/>
    <x v="3"/>
    <x v="0"/>
    <d v="2023-02-09T00:00:00"/>
    <n v="6"/>
    <s v="Month(s)"/>
    <d v="2024-03-08T00:00:00"/>
    <x v="6"/>
    <s v="Pumps &amp; Motors"/>
    <s v="Take out trash when done"/>
  </r>
  <r>
    <n v="390"/>
    <s v="John James"/>
    <d v="2023-01-31T00:00:00"/>
    <d v="1899-12-30T10:00:00"/>
    <d v="1899-12-30T01:45:00"/>
    <x v="2"/>
    <x v="1"/>
    <x v="1"/>
    <d v="2023-02-10T00:00:00"/>
    <n v="1"/>
    <s v="Month(s)"/>
    <d v="2024-03-10T00:00:00"/>
    <x v="9"/>
    <s v="AC Replacement"/>
    <s v="Please make sure to keep area clean"/>
  </r>
  <r>
    <n v="391"/>
    <s v="Lisia Perkins"/>
    <d v="2023-02-01T00:00:00"/>
    <d v="1899-12-30T16:00:00"/>
    <d v="1899-12-30T01:45:00"/>
    <x v="3"/>
    <x v="3"/>
    <x v="2"/>
    <d v="2023-02-11T00:00:00"/>
    <n v="1"/>
    <s v="Year(s)"/>
    <d v="2024-03-12T00:00:00"/>
    <x v="6"/>
    <s v="Electrical"/>
    <s v="Take out trash when done"/>
  </r>
  <r>
    <n v="392"/>
    <s v="John James"/>
    <d v="2023-02-02T00:00:00"/>
    <d v="1899-12-30T22:00:00"/>
    <d v="1899-12-30T01:45:00"/>
    <x v="4"/>
    <x v="1"/>
    <x v="3"/>
    <d v="2023-02-12T00:00:00"/>
    <n v="6"/>
    <s v="Month(s)"/>
    <d v="2024-03-14T00:00:00"/>
    <x v="9"/>
    <s v="HVAC"/>
    <s v="Please make sure to keep area clean"/>
  </r>
  <r>
    <n v="393"/>
    <s v="Lisia Perkins"/>
    <d v="2023-02-03T00:00:00"/>
    <d v="1899-12-31T04:00:00"/>
    <d v="1899-12-30T01:45:00"/>
    <x v="10"/>
    <x v="3"/>
    <x v="0"/>
    <d v="2023-02-13T00:00:00"/>
    <n v="1"/>
    <s v="Month(s)"/>
    <d v="2024-03-16T00:00:00"/>
    <x v="6"/>
    <s v="Electrical"/>
    <s v="Take out trash when done"/>
  </r>
  <r>
    <n v="394"/>
    <s v="John James"/>
    <d v="2023-02-04T00:00:00"/>
    <d v="1899-12-31T10:00:00"/>
    <d v="1899-12-30T01:45:00"/>
    <x v="11"/>
    <x v="1"/>
    <x v="1"/>
    <d v="2023-02-14T00:00:00"/>
    <n v="2"/>
    <s v="Year(s)"/>
    <d v="2024-03-18T00:00:00"/>
    <x v="9"/>
    <s v="HVAC"/>
    <s v="Please make sure to keep area clean"/>
  </r>
  <r>
    <n v="395"/>
    <s v="Lisia Perkins"/>
    <d v="2023-02-05T00:00:00"/>
    <d v="1899-12-31T16:00:00"/>
    <d v="1899-12-30T01:45:00"/>
    <x v="0"/>
    <x v="3"/>
    <x v="2"/>
    <d v="2023-02-15T00:00:00"/>
    <n v="100"/>
    <s v="Day(s)"/>
    <d v="2024-03-20T00:00:00"/>
    <x v="3"/>
    <s v="Electrical"/>
    <s v="Take out trash when done"/>
  </r>
  <r>
    <n v="396"/>
    <s v="John James"/>
    <d v="2023-02-06T00:00:00"/>
    <d v="1899-12-31T22:00:00"/>
    <d v="1899-12-30T01:45:00"/>
    <x v="1"/>
    <x v="1"/>
    <x v="3"/>
    <d v="2023-02-16T00:00:00"/>
    <n v="12"/>
    <s v="Week(s)"/>
    <d v="2024-03-22T00:00:00"/>
    <x v="4"/>
    <s v="HVAC"/>
    <s v="Please make sure to keep area clean"/>
  </r>
  <r>
    <n v="397"/>
    <s v="Lisia Perkins"/>
    <d v="2023-02-07T00:00:00"/>
    <d v="1900-01-01T04:00:00"/>
    <d v="1899-12-30T01:45:00"/>
    <x v="2"/>
    <x v="3"/>
    <x v="0"/>
    <d v="2023-02-17T00:00:00"/>
    <n v="12"/>
    <s v="Month(s)"/>
    <d v="2024-03-24T00:00:00"/>
    <x v="5"/>
    <s v="Electrical"/>
    <s v="Take out trash when done"/>
  </r>
  <r>
    <n v="398"/>
    <s v="John James"/>
    <d v="2023-02-08T00:00:00"/>
    <d v="1900-01-01T10:00:00"/>
    <d v="1899-12-30T01:45:00"/>
    <x v="8"/>
    <x v="1"/>
    <x v="3"/>
    <d v="2023-02-18T00:00:00"/>
    <n v="1"/>
    <s v="Year(s)"/>
    <d v="2024-03-26T00:00:00"/>
    <x v="6"/>
    <s v="HVAC"/>
    <s v="Please make sure to keep area clean"/>
  </r>
  <r>
    <n v="399"/>
    <s v="Lisia Perkins"/>
    <d v="2023-02-09T00:00:00"/>
    <d v="1900-01-01T16:00:00"/>
    <d v="1899-12-30T01:45:00"/>
    <x v="9"/>
    <x v="3"/>
    <x v="0"/>
    <d v="2023-02-19T00:00:00"/>
    <n v="6"/>
    <s v="Month(s)"/>
    <d v="2024-03-28T00:00:00"/>
    <x v="7"/>
    <s v="Electrical"/>
    <s v="Take out trash when done"/>
  </r>
  <r>
    <n v="400"/>
    <s v="John James"/>
    <d v="2023-02-10T00:00:00"/>
    <d v="1900-01-01T22:00:00"/>
    <d v="1899-12-30T01:45:00"/>
    <x v="10"/>
    <x v="1"/>
    <x v="3"/>
    <d v="2023-02-20T00:00:00"/>
    <n v="1"/>
    <s v="Month(s)"/>
    <m/>
    <x v="8"/>
    <s v="HVAC"/>
    <s v="Please make sure to keep area clean"/>
  </r>
  <r>
    <n v="401"/>
    <s v="Lisia Perkins"/>
    <d v="2023-02-11T00:00:00"/>
    <d v="1900-01-02T04:00:00"/>
    <d v="1899-12-30T01:45:00"/>
    <x v="11"/>
    <x v="3"/>
    <x v="0"/>
    <d v="2023-02-21T00:00:00"/>
    <n v="2"/>
    <s v="Year(s)"/>
    <m/>
    <x v="0"/>
    <s v="Electrical"/>
    <s v="Take out trash when done"/>
  </r>
  <r>
    <n v="402"/>
    <s v="John James"/>
    <d v="2023-02-12T00:00:00"/>
    <d v="1900-01-02T10:00:00"/>
    <d v="1899-12-30T01:45:00"/>
    <x v="0"/>
    <x v="1"/>
    <x v="3"/>
    <d v="2023-02-22T00:00:00"/>
    <n v="100"/>
    <s v="Day(s)"/>
    <m/>
    <x v="1"/>
    <s v="HVAC"/>
    <s v="Please make sure to keep area clean"/>
  </r>
  <r>
    <n v="403"/>
    <s v="Lisia Perkins"/>
    <d v="2023-02-13T00:00:00"/>
    <d v="1900-01-02T16:00:00"/>
    <d v="1899-12-30T01:45:00"/>
    <x v="1"/>
    <x v="3"/>
    <x v="0"/>
    <d v="2023-02-23T00:00:00"/>
    <n v="12"/>
    <s v="Week(s)"/>
    <m/>
    <x v="2"/>
    <s v="Electrical"/>
    <s v="Take out trash when done"/>
  </r>
  <r>
    <n v="404"/>
    <s v="John James"/>
    <d v="2023-02-14T00:00:00"/>
    <d v="1900-01-02T22:00:00"/>
    <d v="1899-12-30T01:45:00"/>
    <x v="2"/>
    <x v="1"/>
    <x v="3"/>
    <d v="2023-02-24T00:00:00"/>
    <n v="12"/>
    <s v="Month(s)"/>
    <m/>
    <x v="3"/>
    <s v="HVAC"/>
    <s v="Please make sure to keep area clean"/>
  </r>
  <r>
    <n v="405"/>
    <s v="Lisia Perkins"/>
    <d v="2023-02-15T00:00:00"/>
    <d v="1900-01-03T04:00:00"/>
    <d v="1899-12-30T01:45:00"/>
    <x v="3"/>
    <x v="3"/>
    <x v="0"/>
    <d v="2023-02-25T00:00:00"/>
    <n v="1"/>
    <s v="Year(s)"/>
    <d v="2024-04-09T00:00:00"/>
    <x v="4"/>
    <s v="Electrical"/>
    <s v="Take out trash when done"/>
  </r>
  <r>
    <n v="406"/>
    <s v="John James"/>
    <d v="2023-02-16T00:00:00"/>
    <d v="1899-12-30T10:00:00"/>
    <d v="1899-12-30T01:45:00"/>
    <x v="4"/>
    <x v="1"/>
    <x v="3"/>
    <d v="2023-02-26T00:00:00"/>
    <n v="6"/>
    <s v="Month(s)"/>
    <d v="2024-04-11T00:00:00"/>
    <x v="5"/>
    <s v="HVAC"/>
    <s v="Please make sure to keep area clean"/>
  </r>
  <r>
    <n v="407"/>
    <s v="Lisia Perkins"/>
    <d v="2023-02-17T00:00:00"/>
    <d v="1899-12-30T16:00:00"/>
    <d v="1899-12-30T01:45:00"/>
    <x v="10"/>
    <x v="3"/>
    <x v="0"/>
    <d v="2023-02-27T00:00:00"/>
    <n v="1"/>
    <s v="Month(s)"/>
    <d v="2024-04-13T00:00:00"/>
    <x v="6"/>
    <s v="Electrical"/>
    <s v="Take out trash when done"/>
  </r>
  <r>
    <n v="408"/>
    <s v="John James"/>
    <d v="2023-02-18T00:00:00"/>
    <d v="1899-12-30T22:00:00"/>
    <d v="1899-12-30T01:45:00"/>
    <x v="11"/>
    <x v="1"/>
    <x v="3"/>
    <d v="2023-02-28T00:00:00"/>
    <n v="1"/>
    <s v="Year(s)"/>
    <d v="2024-04-15T00:00:00"/>
    <x v="7"/>
    <s v="HVAC"/>
    <s v="Please make sure to keep area clean"/>
  </r>
  <r>
    <n v="409"/>
    <s v="Lisia Perkins"/>
    <d v="2023-02-19T00:00:00"/>
    <d v="1899-12-31T04:00:00"/>
    <d v="1899-12-30T01:45:00"/>
    <x v="0"/>
    <x v="3"/>
    <x v="0"/>
    <d v="2023-03-01T00:00:00"/>
    <n v="6"/>
    <s v="Month(s)"/>
    <d v="2024-04-17T00:00:00"/>
    <x v="8"/>
    <s v="Electrical"/>
    <s v="Take out trash when done"/>
  </r>
  <r>
    <n v="410"/>
    <s v="John James"/>
    <d v="2023-02-20T00:00:00"/>
    <d v="1899-12-31T10:00:00"/>
    <d v="1899-12-30T01:45:00"/>
    <x v="1"/>
    <x v="1"/>
    <x v="3"/>
    <d v="2023-03-02T00:00:00"/>
    <n v="1"/>
    <s v="Month(s)"/>
    <d v="2024-04-19T00:00:00"/>
    <x v="0"/>
    <s v="HVAC"/>
    <s v="Please make sure to keep area clean"/>
  </r>
  <r>
    <n v="411"/>
    <s v="Lisia Perkins"/>
    <d v="2023-02-21T00:00:00"/>
    <d v="1899-12-31T16:00:00"/>
    <d v="1899-12-30T01:45:00"/>
    <x v="2"/>
    <x v="3"/>
    <x v="0"/>
    <d v="2023-03-03T00:00:00"/>
    <n v="2"/>
    <s v="Year(s)"/>
    <d v="2024-04-21T00:00:00"/>
    <x v="1"/>
    <s v="Electrical"/>
    <s v="Take out trash when done"/>
  </r>
  <r>
    <n v="412"/>
    <s v="John James"/>
    <d v="2023-02-22T00:00:00"/>
    <d v="1899-12-31T22:00:00"/>
    <d v="1899-12-30T01:45:00"/>
    <x v="8"/>
    <x v="1"/>
    <x v="3"/>
    <d v="2023-03-04T00:00:00"/>
    <n v="100"/>
    <s v="Day(s)"/>
    <d v="2024-04-23T00:00:00"/>
    <x v="2"/>
    <s v="HVAC"/>
    <s v="Please make sure to keep area clean"/>
  </r>
  <r>
    <n v="413"/>
    <s v="Lisia Perkins"/>
    <d v="2023-02-23T00:00:00"/>
    <d v="1900-01-01T04:00:00"/>
    <d v="1899-12-30T01:45:00"/>
    <x v="9"/>
    <x v="3"/>
    <x v="0"/>
    <d v="2023-03-05T00:00:00"/>
    <n v="12"/>
    <s v="Week(s)"/>
    <d v="2024-04-25T00:00:00"/>
    <x v="3"/>
    <s v="Electrical"/>
    <s v="Take out trash when done"/>
  </r>
  <r>
    <n v="414"/>
    <s v="John James"/>
    <d v="2023-02-24T00:00:00"/>
    <d v="1900-01-01T10:00:00"/>
    <d v="1899-12-30T01:45:00"/>
    <x v="10"/>
    <x v="1"/>
    <x v="3"/>
    <d v="2023-03-06T00:00:00"/>
    <n v="12"/>
    <s v="Month(s)"/>
    <d v="2024-04-27T00:00:00"/>
    <x v="4"/>
    <s v="HVAC"/>
    <s v="Please make sure to keep area clean"/>
  </r>
  <r>
    <n v="415"/>
    <s v="Lisia Perkins"/>
    <d v="2023-02-25T00:00:00"/>
    <d v="1900-01-01T16:00:00"/>
    <d v="1899-12-30T01:45:00"/>
    <x v="11"/>
    <x v="3"/>
    <x v="0"/>
    <d v="2023-03-07T00:00:00"/>
    <n v="1"/>
    <s v="Year(s)"/>
    <d v="2024-04-29T00:00:00"/>
    <x v="6"/>
    <s v="Electrical"/>
    <s v="Take out trash when done"/>
  </r>
  <r>
    <n v="416"/>
    <s v="John James"/>
    <d v="2023-02-26T00:00:00"/>
    <d v="1900-01-01T22:00:00"/>
    <d v="1899-12-30T01:45:00"/>
    <x v="0"/>
    <x v="1"/>
    <x v="3"/>
    <d v="2023-03-08T00:00:00"/>
    <n v="6"/>
    <s v="Month(s)"/>
    <d v="2024-05-01T00:00:00"/>
    <x v="9"/>
    <s v="HVAC"/>
    <s v="Please make sure to keep area clean"/>
  </r>
  <r>
    <n v="417"/>
    <s v="Lisia Perkins"/>
    <d v="2023-02-27T00:00:00"/>
    <d v="1900-01-02T04:00:00"/>
    <d v="1899-12-30T01:45:00"/>
    <x v="1"/>
    <x v="3"/>
    <x v="0"/>
    <d v="2023-03-09T00:00:00"/>
    <n v="1"/>
    <s v="Month(s)"/>
    <d v="2024-05-03T00:00:00"/>
    <x v="6"/>
    <s v="Electrical"/>
    <s v="Take out trash when done"/>
  </r>
  <r>
    <n v="418"/>
    <s v="John James"/>
    <d v="2023-02-28T00:00:00"/>
    <d v="1900-01-02T10:00:00"/>
    <d v="1899-12-30T01:45:00"/>
    <x v="2"/>
    <x v="1"/>
    <x v="3"/>
    <d v="2023-03-10T00:00:00"/>
    <n v="2"/>
    <s v="Year(s)"/>
    <d v="2024-05-05T00:00:00"/>
    <x v="9"/>
    <s v="HVAC"/>
    <s v="Please make sure to keep area clean"/>
  </r>
  <r>
    <n v="419"/>
    <s v="Lisia Perkins"/>
    <d v="2023-03-01T00:00:00"/>
    <d v="1900-01-02T16:00:00"/>
    <d v="1899-12-30T01:45:00"/>
    <x v="3"/>
    <x v="3"/>
    <x v="0"/>
    <d v="2023-03-11T00:00:00"/>
    <n v="100"/>
    <s v="Day(s)"/>
    <d v="2024-05-07T00:00:00"/>
    <x v="6"/>
    <s v="Electrical"/>
    <s v="Take out trash when done"/>
  </r>
  <r>
    <n v="420"/>
    <s v="John James"/>
    <d v="2023-03-02T00:00:00"/>
    <d v="1900-01-02T22:00:00"/>
    <d v="1899-12-30T01:45:00"/>
    <x v="4"/>
    <x v="1"/>
    <x v="3"/>
    <d v="2023-03-12T00:00:00"/>
    <n v="12"/>
    <s v="Week(s)"/>
    <d v="2024-05-09T00:00:00"/>
    <x v="9"/>
    <s v="HVAC"/>
    <s v="Please make sure to keep area clean"/>
  </r>
  <r>
    <n v="421"/>
    <s v="Lisia Perkins"/>
    <d v="2023-03-03T00:00:00"/>
    <d v="1900-01-03T04:00:00"/>
    <d v="1899-12-30T01:45:00"/>
    <x v="10"/>
    <x v="3"/>
    <x v="0"/>
    <d v="2023-03-13T00:00:00"/>
    <n v="12"/>
    <s v="Month(s)"/>
    <d v="2024-05-11T00:00:00"/>
    <x v="6"/>
    <s v="Electrical"/>
    <s v="Take out trash when done"/>
  </r>
  <r>
    <n v="422"/>
    <s v="John James"/>
    <d v="2023-03-04T00:00:00"/>
    <d v="1899-12-30T10:00:00"/>
    <d v="1899-12-30T01:45:00"/>
    <x v="11"/>
    <x v="1"/>
    <x v="3"/>
    <d v="2023-03-14T00:00:00"/>
    <n v="1"/>
    <s v="Year(s)"/>
    <d v="2024-05-13T00:00:00"/>
    <x v="9"/>
    <s v="HVAC"/>
    <s v="Please make sure to keep area clean"/>
  </r>
  <r>
    <n v="423"/>
    <s v="Lisia Perkins"/>
    <d v="2023-03-05T00:00:00"/>
    <d v="1899-12-30T16:00:00"/>
    <d v="1899-12-30T01:45:00"/>
    <x v="0"/>
    <x v="3"/>
    <x v="0"/>
    <d v="2023-03-15T00:00:00"/>
    <n v="6"/>
    <s v="Month(s)"/>
    <d v="2024-05-15T00:00:00"/>
    <x v="6"/>
    <s v="Electrical"/>
    <s v="Take out trash when done"/>
  </r>
  <r>
    <n v="424"/>
    <s v="John James"/>
    <d v="2023-03-06T00:00:00"/>
    <d v="1899-12-30T22:00:00"/>
    <d v="1899-12-30T01:45:00"/>
    <x v="1"/>
    <x v="1"/>
    <x v="3"/>
    <d v="2023-03-16T00:00:00"/>
    <n v="1"/>
    <s v="Month(s)"/>
    <d v="2024-05-17T00:00:00"/>
    <x v="9"/>
    <s v="HVAC"/>
    <s v="Please make sure to keep area clean"/>
  </r>
  <r>
    <n v="425"/>
    <s v="Lisia Perkins"/>
    <d v="2023-03-07T00:00:00"/>
    <d v="1899-12-31T04:00:00"/>
    <d v="1899-12-30T01:45:00"/>
    <x v="11"/>
    <x v="3"/>
    <x v="0"/>
    <d v="2023-03-17T00:00:00"/>
    <n v="12"/>
    <s v="Week(s)"/>
    <d v="2024-05-19T00:00:00"/>
    <x v="6"/>
    <s v="Electrical"/>
    <s v="Take out trash when done"/>
  </r>
  <r>
    <n v="426"/>
    <s v="John James"/>
    <d v="2023-03-08T00:00:00"/>
    <d v="1899-12-31T10:00:00"/>
    <d v="1899-12-30T01:45:00"/>
    <x v="0"/>
    <x v="1"/>
    <x v="3"/>
    <d v="2023-03-18T00:00:00"/>
    <n v="12"/>
    <s v="Month(s)"/>
    <d v="2024-05-21T00:00:00"/>
    <x v="9"/>
    <s v="HVAC"/>
    <s v="Please make sure to keep area clean"/>
  </r>
  <r>
    <n v="427"/>
    <s v="Lisia Perkins"/>
    <d v="2023-03-09T00:00:00"/>
    <d v="1899-12-31T16:00:00"/>
    <d v="1899-12-30T01:45:00"/>
    <x v="1"/>
    <x v="3"/>
    <x v="0"/>
    <d v="2023-03-19T00:00:00"/>
    <n v="1"/>
    <s v="Year(s)"/>
    <d v="2024-05-23T00:00:00"/>
    <x v="6"/>
    <s v="Electrical"/>
    <s v="Take out trash when done"/>
  </r>
  <r>
    <n v="428"/>
    <s v="John James"/>
    <d v="2023-03-10T00:00:00"/>
    <d v="1899-12-31T22:00:00"/>
    <d v="1899-12-30T01:45:00"/>
    <x v="2"/>
    <x v="1"/>
    <x v="3"/>
    <d v="2023-03-20T00:00:00"/>
    <n v="6"/>
    <s v="Month(s)"/>
    <d v="2024-05-25T00:00:00"/>
    <x v="9"/>
    <s v="HVAC"/>
    <s v="Please make sure to keep area clean"/>
  </r>
  <r>
    <n v="429"/>
    <s v="Lisia Perkins"/>
    <d v="2023-03-11T00:00:00"/>
    <d v="1900-01-01T04:00:00"/>
    <d v="1899-12-30T01:45:00"/>
    <x v="3"/>
    <x v="3"/>
    <x v="0"/>
    <d v="2023-03-21T00:00:00"/>
    <n v="1"/>
    <s v="Month(s)"/>
    <d v="2024-05-27T00:00:00"/>
    <x v="6"/>
    <s v="Electrical"/>
    <s v="Take out trash when done"/>
  </r>
  <r>
    <n v="430"/>
    <s v="John James"/>
    <d v="2023-03-12T00:00:00"/>
    <d v="1900-01-01T10:00:00"/>
    <d v="1899-12-30T01:45:00"/>
    <x v="4"/>
    <x v="1"/>
    <x v="3"/>
    <d v="2023-03-22T00:00:00"/>
    <n v="1"/>
    <s v="Year(s)"/>
    <d v="2024-05-29T00:00:00"/>
    <x v="9"/>
    <s v="HVAC"/>
    <s v="Please make sure to keep area clean"/>
  </r>
  <r>
    <n v="431"/>
    <s v="Lisia Perkins"/>
    <d v="2023-03-13T00:00:00"/>
    <d v="1900-01-01T16:00:00"/>
    <d v="1899-12-30T01:45:00"/>
    <x v="5"/>
    <x v="3"/>
    <x v="0"/>
    <d v="2023-03-23T00:00:00"/>
    <n v="6"/>
    <s v="Month(s)"/>
    <d v="2024-05-31T00:00:00"/>
    <x v="3"/>
    <s v="Electrical"/>
    <s v="Take out trash when done"/>
  </r>
  <r>
    <n v="432"/>
    <s v="John James"/>
    <d v="2023-03-14T00:00:00"/>
    <d v="1900-01-01T22:00:00"/>
    <d v="1899-12-30T01:45:00"/>
    <x v="6"/>
    <x v="1"/>
    <x v="3"/>
    <d v="2023-03-24T00:00:00"/>
    <n v="1"/>
    <s v="Month(s)"/>
    <d v="2024-06-02T00:00:00"/>
    <x v="4"/>
    <s v="HVAC"/>
    <s v="Please make sure to keep area clean"/>
  </r>
  <r>
    <n v="433"/>
    <s v="Lisia Perkins"/>
    <d v="2023-03-15T00:00:00"/>
    <d v="1900-01-02T04:00:00"/>
    <d v="1899-12-30T01:45:00"/>
    <x v="7"/>
    <x v="3"/>
    <x v="0"/>
    <d v="2023-03-25T00:00:00"/>
    <n v="2"/>
    <s v="Year(s)"/>
    <d v="2024-06-04T00:00:00"/>
    <x v="5"/>
    <s v="Electrical"/>
    <s v="Take out trash when done"/>
  </r>
  <r>
    <n v="434"/>
    <s v="John James"/>
    <d v="2023-03-16T00:00:00"/>
    <d v="1900-01-02T10:00:00"/>
    <d v="1899-12-30T01:45:00"/>
    <x v="8"/>
    <x v="1"/>
    <x v="3"/>
    <d v="2023-03-26T00:00:00"/>
    <n v="100"/>
    <s v="Day(s)"/>
    <d v="2024-06-06T00:00:00"/>
    <x v="6"/>
    <s v="HVAC"/>
    <s v="Please make sure to keep area clean"/>
  </r>
  <r>
    <n v="435"/>
    <s v="Lisia Perkins"/>
    <d v="2023-03-17T00:00:00"/>
    <d v="1900-01-02T16:00:00"/>
    <d v="1899-12-30T01:45:00"/>
    <x v="9"/>
    <x v="3"/>
    <x v="0"/>
    <d v="2023-03-27T00:00:00"/>
    <n v="12"/>
    <s v="Week(s)"/>
    <d v="2024-06-08T00:00:00"/>
    <x v="7"/>
    <s v="Electrical"/>
    <s v="Take out trash when done"/>
  </r>
  <r>
    <n v="436"/>
    <s v="John James"/>
    <d v="2023-03-18T00:00:00"/>
    <d v="1900-01-02T22:00:00"/>
    <d v="1899-12-30T01:45:00"/>
    <x v="10"/>
    <x v="1"/>
    <x v="3"/>
    <d v="2023-03-28T00:00:00"/>
    <n v="12"/>
    <s v="Month(s)"/>
    <d v="2024-06-10T00:00:00"/>
    <x v="8"/>
    <s v="HVAC"/>
    <s v="Please make sure to keep area clean"/>
  </r>
  <r>
    <n v="437"/>
    <s v="Lisia Perkins"/>
    <d v="2023-03-19T00:00:00"/>
    <d v="1900-01-03T04:00:00"/>
    <d v="1899-12-30T01:45:00"/>
    <x v="11"/>
    <x v="3"/>
    <x v="0"/>
    <d v="2023-03-29T00:00:00"/>
    <n v="1"/>
    <s v="Year(s)"/>
    <d v="2024-06-12T00:00:00"/>
    <x v="0"/>
    <s v="Electrical"/>
    <s v="Take out trash when done"/>
  </r>
  <r>
    <n v="438"/>
    <s v="John James"/>
    <d v="2023-03-20T00:00:00"/>
    <d v="1899-12-30T10:00:00"/>
    <d v="1899-12-30T01:45:00"/>
    <x v="0"/>
    <x v="1"/>
    <x v="3"/>
    <d v="2023-03-30T00:00:00"/>
    <n v="6"/>
    <s v="Month(s)"/>
    <d v="2024-06-14T00:00:00"/>
    <x v="1"/>
    <s v="HVAC"/>
    <s v="Please make sure to keep area clean"/>
  </r>
  <r>
    <n v="439"/>
    <s v="Lisia Perkins"/>
    <d v="2023-03-21T00:00:00"/>
    <d v="1899-12-30T16:00:00"/>
    <d v="1899-12-30T01:45:00"/>
    <x v="1"/>
    <x v="3"/>
    <x v="0"/>
    <d v="2023-03-31T00:00:00"/>
    <n v="1"/>
    <s v="Month(s)"/>
    <d v="2024-06-16T00:00:00"/>
    <x v="2"/>
    <s v="Electrical"/>
    <s v="Take out trash when done"/>
  </r>
  <r>
    <n v="440"/>
    <s v="John James"/>
    <d v="2023-03-22T00:00:00"/>
    <d v="1899-12-30T22:00:00"/>
    <d v="1899-12-30T01:45:00"/>
    <x v="2"/>
    <x v="1"/>
    <x v="3"/>
    <d v="2023-04-01T00:00:00"/>
    <n v="2"/>
    <s v="Year(s)"/>
    <d v="2024-06-18T00:00:00"/>
    <x v="3"/>
    <s v="HVAC"/>
    <s v="Please make sure to keep area clean"/>
  </r>
  <r>
    <n v="441"/>
    <s v="Lisia Perkins"/>
    <d v="2023-03-23T00:00:00"/>
    <d v="1899-12-31T04:00:00"/>
    <d v="1899-12-30T01:45:00"/>
    <x v="3"/>
    <x v="3"/>
    <x v="0"/>
    <d v="2023-04-02T00:00:00"/>
    <n v="100"/>
    <s v="Day(s)"/>
    <d v="2024-06-20T00:00:00"/>
    <x v="4"/>
    <s v="Electrical"/>
    <s v="Take out trash when done"/>
  </r>
  <r>
    <n v="442"/>
    <s v="John James"/>
    <d v="2023-03-24T00:00:00"/>
    <d v="1899-12-31T10:00:00"/>
    <d v="1899-12-30T01:45:00"/>
    <x v="4"/>
    <x v="1"/>
    <x v="3"/>
    <d v="2023-04-03T00:00:00"/>
    <n v="12"/>
    <s v="Week(s)"/>
    <d v="2024-06-22T00:00:00"/>
    <x v="5"/>
    <s v="HVAC"/>
    <s v="Please make sure to keep area clean"/>
  </r>
  <r>
    <n v="443"/>
    <s v="Lisia Perkins"/>
    <d v="2023-03-25T00:00:00"/>
    <d v="1899-12-31T16:00:00"/>
    <d v="1899-12-30T01:45:00"/>
    <x v="5"/>
    <x v="3"/>
    <x v="0"/>
    <d v="2023-04-04T00:00:00"/>
    <n v="12"/>
    <s v="Month(s)"/>
    <d v="2024-06-24T00:00:00"/>
    <x v="6"/>
    <s v="Electrical"/>
    <s v="Take out trash when done"/>
  </r>
  <r>
    <n v="444"/>
    <s v="John James"/>
    <d v="2023-03-26T00:00:00"/>
    <d v="1899-12-31T22:00:00"/>
    <d v="1899-12-30T01:45:00"/>
    <x v="6"/>
    <x v="1"/>
    <x v="3"/>
    <d v="2023-04-05T00:00:00"/>
    <n v="1"/>
    <s v="Year(s)"/>
    <d v="2024-06-26T00:00:00"/>
    <x v="7"/>
    <s v="HVAC"/>
    <s v="Please make sure to keep area clean"/>
  </r>
  <r>
    <n v="445"/>
    <s v="Lisia Perkins"/>
    <d v="2023-03-27T00:00:00"/>
    <d v="1900-01-01T04:00:00"/>
    <d v="1899-12-30T01:45:00"/>
    <x v="7"/>
    <x v="3"/>
    <x v="0"/>
    <d v="2023-04-06T00:00:00"/>
    <n v="6"/>
    <s v="Month(s)"/>
    <d v="2024-06-28T00:00:00"/>
    <x v="8"/>
    <s v="Electrical"/>
    <s v="Take out trash when done"/>
  </r>
  <r>
    <n v="446"/>
    <s v="John James"/>
    <d v="2023-03-28T00:00:00"/>
    <d v="1900-01-01T10:00:00"/>
    <d v="1899-12-30T01:45:00"/>
    <x v="8"/>
    <x v="1"/>
    <x v="3"/>
    <d v="2023-04-07T00:00:00"/>
    <n v="1"/>
    <s v="Month(s)"/>
    <d v="2024-06-30T00:00:00"/>
    <x v="0"/>
    <s v="HVAC"/>
    <s v="Please make sure to keep area clean"/>
  </r>
  <r>
    <n v="447"/>
    <s v="Lisia Perkins"/>
    <d v="2023-03-29T00:00:00"/>
    <d v="1900-01-01T16:00:00"/>
    <d v="1899-12-30T01:45:00"/>
    <x v="9"/>
    <x v="3"/>
    <x v="0"/>
    <d v="2023-04-08T00:00:00"/>
    <n v="1"/>
    <s v="Year(s)"/>
    <d v="2024-07-02T00:00:00"/>
    <x v="1"/>
    <s v="Electrical"/>
    <s v="Take out trash when done"/>
  </r>
  <r>
    <n v="448"/>
    <s v="John James"/>
    <d v="2023-03-30T00:00:00"/>
    <d v="1900-01-01T22:00:00"/>
    <d v="1899-12-30T01:45:00"/>
    <x v="10"/>
    <x v="1"/>
    <x v="3"/>
    <d v="2023-04-09T00:00:00"/>
    <n v="6"/>
    <s v="Month(s)"/>
    <d v="2024-07-04T00:00:00"/>
    <x v="2"/>
    <s v="HVAC"/>
    <s v="Please make sure to keep area clean"/>
  </r>
  <r>
    <n v="449"/>
    <s v="Lisia Perkins"/>
    <d v="2023-03-31T00:00:00"/>
    <d v="1900-01-02T04:00:00"/>
    <d v="1899-12-30T01:45:00"/>
    <x v="11"/>
    <x v="3"/>
    <x v="0"/>
    <d v="2023-04-10T00:00:00"/>
    <n v="1"/>
    <s v="Month(s)"/>
    <m/>
    <x v="3"/>
    <s v="Electrical"/>
    <s v="Take out trash when done"/>
  </r>
  <r>
    <n v="450"/>
    <s v="John James"/>
    <d v="2023-04-01T00:00:00"/>
    <d v="1900-01-02T10:00:00"/>
    <d v="1899-12-30T01:45:00"/>
    <x v="0"/>
    <x v="1"/>
    <x v="3"/>
    <d v="2023-04-11T00:00:00"/>
    <n v="2"/>
    <s v="Year(s)"/>
    <m/>
    <x v="4"/>
    <s v="HVAC"/>
    <s v="Please make sure to keep area clean"/>
  </r>
  <r>
    <n v="451"/>
    <s v="Lisia Perkins"/>
    <d v="2023-04-02T00:00:00"/>
    <d v="1900-01-02T16:00:00"/>
    <d v="1899-12-30T01:45:00"/>
    <x v="1"/>
    <x v="3"/>
    <x v="0"/>
    <d v="2023-04-12T00:00:00"/>
    <n v="100"/>
    <s v="Day(s)"/>
    <m/>
    <x v="6"/>
    <s v="Electrical"/>
    <s v="Take out trash when done"/>
  </r>
  <r>
    <n v="452"/>
    <s v="John James"/>
    <d v="2023-04-03T00:00:00"/>
    <d v="1900-01-02T22:00:00"/>
    <d v="1899-12-30T01:45:00"/>
    <x v="2"/>
    <x v="1"/>
    <x v="3"/>
    <d v="2023-04-13T00:00:00"/>
    <n v="12"/>
    <s v="Week(s)"/>
    <m/>
    <x v="2"/>
    <s v="HVAC"/>
    <s v="Please make sure to keep area clean"/>
  </r>
  <r>
    <n v="453"/>
    <s v="Lisia Perkins"/>
    <d v="2023-04-04T00:00:00"/>
    <d v="1900-01-03T04:00:00"/>
    <d v="1899-12-30T01:45:00"/>
    <x v="3"/>
    <x v="3"/>
    <x v="0"/>
    <d v="2023-04-14T00:00:00"/>
    <n v="12"/>
    <s v="Month(s)"/>
    <m/>
    <x v="1"/>
    <s v="Electrical"/>
    <s v="Take out trash when done"/>
  </r>
  <r>
    <n v="454"/>
    <s v="John James"/>
    <d v="2023-04-05T00:00:00"/>
    <d v="1899-12-30T10:00:00"/>
    <d v="1899-12-30T01:45:00"/>
    <x v="4"/>
    <x v="1"/>
    <x v="3"/>
    <d v="2023-04-15T00:00:00"/>
    <n v="1"/>
    <s v="Year(s)"/>
    <d v="2024-07-16T00:00:00"/>
    <x v="2"/>
    <s v="HVAC"/>
    <s v="Please make sure to keep area clean"/>
  </r>
  <r>
    <n v="455"/>
    <s v="Lisia Perkins"/>
    <d v="2023-04-06T00:00:00"/>
    <d v="1899-12-30T16:00:00"/>
    <d v="1899-12-30T01:45:00"/>
    <x v="5"/>
    <x v="3"/>
    <x v="0"/>
    <d v="2023-04-16T00:00:00"/>
    <n v="6"/>
    <s v="Month(s)"/>
    <d v="2024-07-18T00:00:00"/>
    <x v="1"/>
    <s v="Electrical"/>
    <s v="Take out trash when done"/>
  </r>
  <r>
    <n v="456"/>
    <s v="John James"/>
    <d v="2023-04-07T00:00:00"/>
    <d v="1899-12-30T22:00:00"/>
    <d v="1899-12-30T01:45:00"/>
    <x v="6"/>
    <x v="1"/>
    <x v="3"/>
    <d v="2023-04-17T00:00:00"/>
    <n v="1"/>
    <s v="Month(s)"/>
    <d v="2024-07-20T00:00:00"/>
    <x v="2"/>
    <s v="HVAC"/>
    <s v="Please make sure to keep area clean"/>
  </r>
  <r>
    <n v="457"/>
    <s v="Lisia Perkins"/>
    <d v="2023-04-08T00:00:00"/>
    <d v="1899-12-31T04:00:00"/>
    <d v="1899-12-30T01:45:00"/>
    <x v="7"/>
    <x v="3"/>
    <x v="0"/>
    <d v="2023-04-18T00:00:00"/>
    <n v="2"/>
    <s v="Year(s)"/>
    <d v="2024-07-22T00:00:00"/>
    <x v="1"/>
    <s v="Electrical"/>
    <s v="Take out trash when done"/>
  </r>
  <r>
    <n v="458"/>
    <s v="John James"/>
    <d v="2023-04-09T00:00:00"/>
    <d v="1899-12-31T10:00:00"/>
    <d v="1899-12-30T01:45:00"/>
    <x v="8"/>
    <x v="1"/>
    <x v="3"/>
    <d v="2023-04-19T00:00:00"/>
    <n v="100"/>
    <s v="Day(s)"/>
    <d v="2024-07-24T00:00:00"/>
    <x v="2"/>
    <s v="HVAC"/>
    <s v="Please make sure to keep area clean"/>
  </r>
  <r>
    <n v="459"/>
    <s v="Lisia Perkins"/>
    <d v="2023-04-10T00:00:00"/>
    <d v="1899-12-31T16:00:00"/>
    <d v="1899-12-30T01:45:00"/>
    <x v="9"/>
    <x v="3"/>
    <x v="0"/>
    <d v="2023-04-20T00:00:00"/>
    <n v="12"/>
    <s v="Week(s)"/>
    <d v="2024-07-26T00:00:00"/>
    <x v="1"/>
    <s v="Electrical"/>
    <s v="Take out trash when done"/>
  </r>
  <r>
    <n v="460"/>
    <s v="John James"/>
    <d v="2023-04-11T00:00:00"/>
    <d v="1899-12-31T22:00:00"/>
    <d v="1899-12-30T01:45:00"/>
    <x v="10"/>
    <x v="1"/>
    <x v="3"/>
    <d v="2023-04-21T00:00:00"/>
    <n v="12"/>
    <s v="Month(s)"/>
    <d v="2024-07-28T00:00:00"/>
    <x v="2"/>
    <s v="HVAC"/>
    <s v="Please make sure to keep area clean"/>
  </r>
  <r>
    <n v="461"/>
    <s v="Lisia Perkins"/>
    <d v="2023-04-12T00:00:00"/>
    <d v="1900-01-01T04:00:00"/>
    <d v="1899-12-30T01:45:00"/>
    <x v="11"/>
    <x v="3"/>
    <x v="0"/>
    <d v="2023-04-22T00:00:00"/>
    <n v="1"/>
    <s v="Year(s)"/>
    <d v="2024-07-30T00:00:00"/>
    <x v="1"/>
    <s v="Electrical"/>
    <s v="Take out trash when done"/>
  </r>
  <r>
    <n v="462"/>
    <s v="John James"/>
    <d v="2023-04-13T00:00:00"/>
    <d v="1900-01-01T10:00:00"/>
    <d v="1899-12-30T01:45:00"/>
    <x v="0"/>
    <x v="1"/>
    <x v="3"/>
    <d v="2023-04-23T00:00:00"/>
    <n v="6"/>
    <s v="Month(s)"/>
    <d v="2024-08-01T00:00:00"/>
    <x v="2"/>
    <s v="HVAC"/>
    <s v="Please make sure to keep area clean"/>
  </r>
  <r>
    <n v="463"/>
    <s v="Lisia Perkins"/>
    <d v="2023-04-14T00:00:00"/>
    <d v="1900-01-01T16:00:00"/>
    <d v="1899-12-30T01:45:00"/>
    <x v="1"/>
    <x v="3"/>
    <x v="0"/>
    <d v="2023-04-24T00:00:00"/>
    <n v="1"/>
    <s v="Month(s)"/>
    <d v="2024-08-03T00:00:00"/>
    <x v="1"/>
    <s v="Low Voltage"/>
    <s v="Take out trash when done"/>
  </r>
  <r>
    <n v="464"/>
    <s v="John James"/>
    <d v="2023-04-15T00:00:00"/>
    <d v="1900-01-01T22:00:00"/>
    <d v="1899-12-30T01:45:00"/>
    <x v="2"/>
    <x v="1"/>
    <x v="3"/>
    <d v="2023-04-25T00:00:00"/>
    <n v="12"/>
    <s v="Week(s)"/>
    <d v="2024-08-05T00:00:00"/>
    <x v="2"/>
    <s v="Computer Board"/>
    <s v="Please make sure to keep area clean"/>
  </r>
  <r>
    <n v="465"/>
    <s v="Lisia Perkins"/>
    <d v="2023-04-16T00:00:00"/>
    <d v="1900-01-02T04:00:00"/>
    <d v="1899-12-30T01:45:00"/>
    <x v="3"/>
    <x v="3"/>
    <x v="0"/>
    <d v="2023-04-26T00:00:00"/>
    <n v="12"/>
    <s v="Month(s)"/>
    <d v="2024-08-07T00:00:00"/>
    <x v="1"/>
    <s v="Sysem Boards"/>
    <s v="Take out trash when done"/>
  </r>
  <r>
    <n v="466"/>
    <s v="John James"/>
    <d v="2023-04-17T00:00:00"/>
    <d v="1900-01-02T10:00:00"/>
    <d v="1899-12-30T01:45:00"/>
    <x v="4"/>
    <x v="1"/>
    <x v="3"/>
    <d v="2023-04-27T00:00:00"/>
    <n v="1"/>
    <s v="Year(s)"/>
    <d v="2024-08-09T00:00:00"/>
    <x v="2"/>
    <s v="Pumps &amp; Motors"/>
    <s v="Please make sure to keep area clean"/>
  </r>
  <r>
    <n v="467"/>
    <s v="Lisia Perkins"/>
    <d v="2023-04-18T00:00:00"/>
    <d v="1900-01-02T16:00:00"/>
    <d v="1899-12-30T01:45:00"/>
    <x v="10"/>
    <x v="3"/>
    <x v="0"/>
    <d v="2023-04-28T00:00:00"/>
    <n v="6"/>
    <s v="Month(s)"/>
    <d v="2024-08-11T00:00:00"/>
    <x v="1"/>
    <s v="Machining"/>
    <s v="Take out trash when done"/>
  </r>
  <r>
    <n v="468"/>
    <s v="John James"/>
    <d v="2023-04-19T00:00:00"/>
    <d v="1900-01-02T22:00:00"/>
    <d v="1899-12-30T01:45:00"/>
    <x v="11"/>
    <x v="1"/>
    <x v="3"/>
    <d v="2023-04-29T00:00:00"/>
    <n v="1"/>
    <s v="Month(s)"/>
    <d v="2024-08-13T00:00:00"/>
    <x v="2"/>
    <s v="Rewiring"/>
    <s v="Please make sure to keep area clean"/>
  </r>
  <r>
    <n v="469"/>
    <s v="Lisia Perkins"/>
    <d v="2023-04-20T00:00:00"/>
    <d v="1900-01-03T04:00:00"/>
    <d v="1899-12-30T01:45:00"/>
    <x v="0"/>
    <x v="3"/>
    <x v="0"/>
    <d v="2023-04-30T00:00:00"/>
    <n v="1"/>
    <s v="Year(s)"/>
    <d v="2024-08-15T00:00:00"/>
    <x v="1"/>
    <s v="Plumbing"/>
    <s v="Take out trash when done"/>
  </r>
  <r>
    <n v="470"/>
    <s v="John James"/>
    <d v="2023-04-21T00:00:00"/>
    <d v="1899-12-30T10:00:00"/>
    <d v="1899-12-30T01:45:00"/>
    <x v="1"/>
    <x v="1"/>
    <x v="3"/>
    <d v="2023-05-01T00:00:00"/>
    <n v="6"/>
    <s v="Month(s)"/>
    <d v="2024-08-17T00:00:00"/>
    <x v="2"/>
    <s v="HVAC"/>
    <s v="Please make sure to keep area clean"/>
  </r>
  <r>
    <n v="471"/>
    <s v="Lisia Perkins"/>
    <d v="2023-04-22T00:00:00"/>
    <d v="1899-12-30T16:00:00"/>
    <d v="1899-12-30T01:45:00"/>
    <x v="2"/>
    <x v="3"/>
    <x v="0"/>
    <d v="2023-05-02T00:00:00"/>
    <n v="1"/>
    <s v="Month(s)"/>
    <d v="2024-08-19T00:00:00"/>
    <x v="1"/>
    <s v="Electrical"/>
    <s v="Take out trash when done"/>
  </r>
  <r>
    <n v="472"/>
    <s v="John James"/>
    <d v="2023-04-23T00:00:00"/>
    <d v="1899-12-30T22:00:00"/>
    <d v="1899-12-30T01:45:00"/>
    <x v="3"/>
    <x v="1"/>
    <x v="3"/>
    <d v="2023-05-03T00:00:00"/>
    <n v="2"/>
    <s v="Year(s)"/>
    <d v="2024-08-21T00:00:00"/>
    <x v="2"/>
    <s v="Low Voltage"/>
    <s v="Please make sure to keep area clean"/>
  </r>
  <r>
    <n v="473"/>
    <s v="Lisia Perkins"/>
    <d v="2023-04-24T00:00:00"/>
    <d v="1899-12-31T04:00:00"/>
    <d v="1899-12-30T01:45:00"/>
    <x v="4"/>
    <x v="3"/>
    <x v="0"/>
    <d v="2023-05-04T00:00:00"/>
    <n v="100"/>
    <s v="Day(s)"/>
    <d v="2024-08-23T00:00:00"/>
    <x v="1"/>
    <s v="Computer Board"/>
    <s v="Take out trash when done"/>
  </r>
  <r>
    <n v="474"/>
    <s v="John James"/>
    <d v="2023-04-25T00:00:00"/>
    <d v="1899-12-31T10:00:00"/>
    <d v="1899-12-30T01:45:00"/>
    <x v="5"/>
    <x v="1"/>
    <x v="3"/>
    <d v="2023-05-05T00:00:00"/>
    <n v="12"/>
    <s v="Week(s)"/>
    <d v="2024-08-25T00:00:00"/>
    <x v="2"/>
    <s v="Sysem Boards"/>
    <s v="Please make sure to keep area clean"/>
  </r>
  <r>
    <n v="475"/>
    <s v="Lisia Perkins"/>
    <d v="2023-04-26T00:00:00"/>
    <d v="1899-12-31T16:00:00"/>
    <d v="1899-12-30T01:45:00"/>
    <x v="6"/>
    <x v="3"/>
    <x v="0"/>
    <d v="2023-05-06T00:00:00"/>
    <n v="12"/>
    <s v="Month(s)"/>
    <d v="2024-08-27T00:00:00"/>
    <x v="1"/>
    <s v="Pumps &amp; Motors"/>
    <s v="Take out trash when done"/>
  </r>
  <r>
    <n v="476"/>
    <s v="John James"/>
    <d v="2023-04-27T00:00:00"/>
    <d v="1899-12-31T22:00:00"/>
    <d v="1899-12-30T01:45:00"/>
    <x v="7"/>
    <x v="1"/>
    <x v="3"/>
    <d v="2023-05-07T00:00:00"/>
    <n v="1"/>
    <s v="Year(s)"/>
    <d v="2024-08-29T00:00:00"/>
    <x v="2"/>
    <s v="Machining"/>
    <s v="Please make sure to keep area clean"/>
  </r>
  <r>
    <n v="477"/>
    <s v="Lisia Perkins"/>
    <d v="2023-04-28T00:00:00"/>
    <d v="1900-01-01T04:00:00"/>
    <d v="1899-12-30T01:45:00"/>
    <x v="8"/>
    <x v="3"/>
    <x v="0"/>
    <d v="2023-05-08T00:00:00"/>
    <n v="6"/>
    <s v="Month(s)"/>
    <d v="2024-08-31T00:00:00"/>
    <x v="1"/>
    <s v="Rewiring"/>
    <s v="Take out trash when done"/>
  </r>
  <r>
    <n v="478"/>
    <s v="John James"/>
    <d v="2023-04-29T00:00:00"/>
    <d v="1900-01-01T10:00:00"/>
    <d v="1899-12-30T01:45:00"/>
    <x v="9"/>
    <x v="1"/>
    <x v="3"/>
    <d v="2023-05-09T00:00:00"/>
    <n v="1"/>
    <s v="Month(s)"/>
    <d v="2024-09-02T00:00:00"/>
    <x v="2"/>
    <s v="Plumbing"/>
    <s v="Please make sure to keep area clean"/>
  </r>
  <r>
    <n v="479"/>
    <s v="Lisia Perkins"/>
    <d v="2023-04-30T00:00:00"/>
    <d v="1900-01-01T16:00:00"/>
    <d v="1899-12-30T01:45:00"/>
    <x v="10"/>
    <x v="3"/>
    <x v="0"/>
    <d v="2023-05-10T00:00:00"/>
    <n v="2"/>
    <s v="Year(s)"/>
    <d v="2024-09-04T00:00:00"/>
    <x v="1"/>
    <s v="HVAC"/>
    <s v="Take out trash when done"/>
  </r>
  <r>
    <n v="480"/>
    <s v="John James"/>
    <d v="2023-05-01T00:00:00"/>
    <d v="1900-01-01T22:00:00"/>
    <d v="1899-12-30T01:45:00"/>
    <x v="11"/>
    <x v="1"/>
    <x v="3"/>
    <d v="2023-05-11T00:00:00"/>
    <n v="100"/>
    <s v="Day(s)"/>
    <d v="2024-09-06T00:00:00"/>
    <x v="2"/>
    <s v="Electrical"/>
    <s v="Please make sure to keep area clean"/>
  </r>
  <r>
    <n v="481"/>
    <s v="Lisia Perkins"/>
    <d v="2023-05-02T00:00:00"/>
    <d v="1900-01-02T04:00:00"/>
    <d v="1899-12-30T01:45:00"/>
    <x v="0"/>
    <x v="3"/>
    <x v="0"/>
    <d v="2023-05-12T00:00:00"/>
    <n v="12"/>
    <s v="Week(s)"/>
    <d v="2024-09-08T00:00:00"/>
    <x v="1"/>
    <s v="Low Voltage"/>
    <s v="Take out trash when done"/>
  </r>
  <r>
    <n v="482"/>
    <s v="John James"/>
    <d v="2023-05-03T00:00:00"/>
    <d v="1900-01-02T10:00:00"/>
    <d v="1899-12-30T01:45:00"/>
    <x v="8"/>
    <x v="1"/>
    <x v="3"/>
    <d v="2023-05-13T00:00:00"/>
    <n v="12"/>
    <s v="Month(s)"/>
    <d v="2024-09-10T00:00:00"/>
    <x v="2"/>
    <s v="Computer Board"/>
    <s v="Please make sure to keep area clean"/>
  </r>
  <r>
    <n v="483"/>
    <s v="Lisia Perkins"/>
    <d v="2023-05-04T00:00:00"/>
    <d v="1900-01-02T16:00:00"/>
    <d v="1899-12-30T01:45:00"/>
    <x v="9"/>
    <x v="3"/>
    <x v="0"/>
    <d v="2023-05-14T00:00:00"/>
    <n v="1"/>
    <s v="Year(s)"/>
    <d v="2024-09-12T00:00:00"/>
    <x v="1"/>
    <s v="Pumps &amp; Motors"/>
    <s v="Take out trash when done"/>
  </r>
  <r>
    <n v="484"/>
    <s v="John James"/>
    <d v="2023-05-05T00:00:00"/>
    <d v="1900-01-02T22:00:00"/>
    <d v="1899-12-30T01:45:00"/>
    <x v="10"/>
    <x v="1"/>
    <x v="3"/>
    <d v="2023-05-15T00:00:00"/>
    <n v="6"/>
    <s v="Month(s)"/>
    <d v="2024-09-14T00:00:00"/>
    <x v="2"/>
    <s v="AC Replacement"/>
    <s v="Please make sure to keep area clean"/>
  </r>
  <r>
    <n v="485"/>
    <s v="Lisia Perkins"/>
    <d v="2023-05-06T00:00:00"/>
    <d v="1900-01-03T04:00:00"/>
    <d v="1899-12-30T01:45:00"/>
    <x v="11"/>
    <x v="3"/>
    <x v="0"/>
    <d v="2023-05-16T00:00:00"/>
    <n v="1"/>
    <s v="Month(s)"/>
    <d v="2024-09-16T00:00:00"/>
    <x v="1"/>
    <s v="Electrical"/>
    <s v="Take out trash when done"/>
  </r>
  <r>
    <n v="486"/>
    <s v="John James"/>
    <d v="2023-05-07T00:00:00"/>
    <d v="1899-12-30T10:00:00"/>
    <d v="1899-12-30T01:45:00"/>
    <x v="0"/>
    <x v="1"/>
    <x v="3"/>
    <d v="2023-05-17T00:00:00"/>
    <n v="1"/>
    <s v="Year(s)"/>
    <d v="2024-09-18T00:00:00"/>
    <x v="2"/>
    <s v="HVAC"/>
    <s v="Please make sure to keep area clean"/>
  </r>
  <r>
    <n v="487"/>
    <s v="Lisia Perkins"/>
    <d v="2023-05-08T00:00:00"/>
    <d v="1899-12-30T16:00:00"/>
    <d v="1899-12-30T01:45:00"/>
    <x v="1"/>
    <x v="3"/>
    <x v="0"/>
    <d v="2023-05-18T00:00:00"/>
    <n v="6"/>
    <s v="Month(s)"/>
    <d v="2024-09-20T00:00:00"/>
    <x v="1"/>
    <s v="Electrical"/>
    <s v="Take out trash when done"/>
  </r>
  <r>
    <n v="488"/>
    <s v="John James"/>
    <d v="2023-05-09T00:00:00"/>
    <d v="1899-12-30T22:00:00"/>
    <d v="1899-12-30T01:45:00"/>
    <x v="2"/>
    <x v="1"/>
    <x v="3"/>
    <d v="2023-05-19T00:00:00"/>
    <n v="1"/>
    <s v="Month(s)"/>
    <d v="2024-09-22T00:00:00"/>
    <x v="2"/>
    <s v="HVAC"/>
    <s v="Please make sure to keep area clean"/>
  </r>
  <r>
    <n v="489"/>
    <s v="Lisia Perkins"/>
    <d v="2023-05-10T00:00:00"/>
    <d v="1899-12-31T04:00:00"/>
    <d v="1899-12-30T01:45:00"/>
    <x v="3"/>
    <x v="3"/>
    <x v="0"/>
    <d v="2023-05-20T00:00:00"/>
    <n v="2"/>
    <s v="Year(s)"/>
    <d v="2024-09-24T00:00:00"/>
    <x v="1"/>
    <s v="Electrical"/>
    <s v="Take out trash when done"/>
  </r>
  <r>
    <n v="490"/>
    <s v="John James"/>
    <d v="2023-05-11T00:00:00"/>
    <d v="1899-12-31T10:00:00"/>
    <d v="1899-12-30T01:45:00"/>
    <x v="4"/>
    <x v="1"/>
    <x v="3"/>
    <d v="2023-05-21T00:00:00"/>
    <n v="100"/>
    <s v="Day(s)"/>
    <d v="2024-09-26T00:00:00"/>
    <x v="9"/>
    <s v="HVAC"/>
    <s v="Please make sure to keep area clean"/>
  </r>
  <r>
    <n v="491"/>
    <s v="Lisia Perkins"/>
    <d v="2023-05-12T00:00:00"/>
    <d v="1899-12-31T16:00:00"/>
    <d v="1899-12-30T01:45:00"/>
    <x v="10"/>
    <x v="3"/>
    <x v="0"/>
    <d v="2023-05-22T00:00:00"/>
    <n v="12"/>
    <s v="Week(s)"/>
    <d v="2024-09-28T00:00:00"/>
    <x v="6"/>
    <s v="Electrical"/>
    <s v="Take out trash when done"/>
  </r>
  <r>
    <n v="492"/>
    <s v="John James"/>
    <d v="2023-05-13T00:00:00"/>
    <d v="1899-12-31T22:00:00"/>
    <d v="1899-12-30T01:45:00"/>
    <x v="11"/>
    <x v="1"/>
    <x v="3"/>
    <d v="2023-05-23T00:00:00"/>
    <n v="12"/>
    <s v="Month(s)"/>
    <d v="2024-09-30T00:00:00"/>
    <x v="9"/>
    <s v="HVAC"/>
    <s v="Please make sure to keep area clean"/>
  </r>
  <r>
    <n v="493"/>
    <s v="Lisia Perkins"/>
    <d v="2023-05-14T00:00:00"/>
    <d v="1900-01-01T04:00:00"/>
    <d v="1899-12-30T01:45:00"/>
    <x v="0"/>
    <x v="3"/>
    <x v="0"/>
    <d v="2023-05-24T00:00:00"/>
    <n v="1"/>
    <s v="Year(s)"/>
    <d v="2024-10-02T00:00:00"/>
    <x v="6"/>
    <s v="Electrical"/>
    <s v="Take out trash when done"/>
  </r>
  <r>
    <n v="494"/>
    <s v="John James"/>
    <d v="2023-05-15T00:00:00"/>
    <d v="1900-01-01T10:00:00"/>
    <d v="1899-12-30T01:45:00"/>
    <x v="1"/>
    <x v="1"/>
    <x v="3"/>
    <d v="2023-05-25T00:00:00"/>
    <n v="6"/>
    <s v="Month(s)"/>
    <d v="2024-10-04T00:00:00"/>
    <x v="9"/>
    <s v="HVAC"/>
    <s v="Please make sure to keep area clean"/>
  </r>
  <r>
    <n v="495"/>
    <s v="Lisia Perkins"/>
    <d v="2023-05-16T00:00:00"/>
    <d v="1900-01-01T16:00:00"/>
    <d v="1899-12-30T01:45:00"/>
    <x v="2"/>
    <x v="3"/>
    <x v="0"/>
    <d v="2023-05-26T00:00:00"/>
    <n v="1"/>
    <s v="Month(s)"/>
    <d v="2024-10-06T00:00:00"/>
    <x v="6"/>
    <s v="Electrical"/>
    <s v="Take out trash when done"/>
  </r>
  <r>
    <n v="496"/>
    <s v="John James"/>
    <d v="2023-05-17T00:00:00"/>
    <d v="1900-01-01T22:00:00"/>
    <d v="1899-12-30T01:45:00"/>
    <x v="8"/>
    <x v="1"/>
    <x v="3"/>
    <d v="2023-05-27T00:00:00"/>
    <n v="2"/>
    <s v="Year(s)"/>
    <d v="2024-10-08T00:00:00"/>
    <x v="9"/>
    <s v="HVAC"/>
    <s v="Please make sure to keep area clean"/>
  </r>
  <r>
    <n v="497"/>
    <s v="Lisia Perkins"/>
    <d v="2023-05-18T00:00:00"/>
    <d v="1900-01-02T04:00:00"/>
    <d v="1899-12-30T01:45:00"/>
    <x v="9"/>
    <x v="3"/>
    <x v="0"/>
    <d v="2023-05-28T00:00:00"/>
    <n v="100"/>
    <s v="Day(s)"/>
    <d v="2024-10-10T00:00:00"/>
    <x v="6"/>
    <s v="Electrical"/>
    <s v="Take out trash when done"/>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r>
    <m/>
    <m/>
    <m/>
    <m/>
    <m/>
    <x v="12"/>
    <x v="4"/>
    <x v="4"/>
    <m/>
    <m/>
    <m/>
    <m/>
    <x v="10"/>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
  <r>
    <n v="1"/>
    <s v="Betty White"/>
    <d v="2022-02-01T00:00:00"/>
    <d v="1899-12-30T06:00:00"/>
    <d v="1899-12-30T01:45:00"/>
    <s v="Fred Fredders"/>
    <s v="Pending"/>
    <x v="0"/>
    <x v="0"/>
    <n v="1"/>
    <s v="Year(s)"/>
    <d v="2022-03-31T00:00:00"/>
    <s v="Plumbing"/>
    <s v="Computer Board"/>
    <s v="Please make sure to keep area clean"/>
  </r>
  <r>
    <n v="2"/>
    <s v="Dolores Richman"/>
    <d v="2022-02-02T00:00:00"/>
    <d v="1899-12-30T07:00:00"/>
    <d v="1899-12-30T01:45:00"/>
    <s v="Dave Davidson"/>
    <s v="Scheduled"/>
    <x v="1"/>
    <x v="1"/>
    <n v="6"/>
    <s v="Month(s)"/>
    <d v="2022-04-02T00:00:00"/>
    <s v="HVAC"/>
    <s v="Sysem Boards"/>
    <s v="Please make sure to keep area clean"/>
  </r>
  <r>
    <n v="3"/>
    <s v="Jackie Tubman"/>
    <d v="2022-01-05T00:00:00"/>
    <d v="1899-12-30T09:00:00"/>
    <d v="1899-12-30T03:15:00"/>
    <s v="Peter Parker"/>
    <s v="Completed"/>
    <x v="2"/>
    <x v="2"/>
    <n v="6"/>
    <s v="Month(s)"/>
    <d v="2022-04-04T00:00:00"/>
    <s v="Electrical"/>
    <s v="Pumps &amp; Motors"/>
    <s v="Take out trash when done"/>
  </r>
  <r>
    <n v="4"/>
    <s v="John James"/>
    <d v="2022-02-04T00:00:00"/>
    <d v="1899-12-30T09:00:00"/>
    <d v="1899-12-30T01:45:00"/>
    <s v="Mary Smith"/>
    <s v="Completed"/>
    <x v="3"/>
    <x v="3"/>
    <n v="2"/>
    <s v="Year(s)"/>
    <d v="2022-04-06T00:00:00"/>
    <s v="Low Voltage"/>
    <s v="Machining"/>
    <s v="Please make sure to keep area clean"/>
  </r>
  <r>
    <n v="5"/>
    <s v="Lisia Perkins"/>
    <d v="2022-02-05T00:00:00"/>
    <d v="1899-12-30T13:00:00"/>
    <d v="1899-12-30T01:45:00"/>
    <s v="Mark Mason"/>
    <s v="Pending"/>
    <x v="0"/>
    <x v="4"/>
    <n v="100"/>
    <s v="Day(s)"/>
    <d v="2022-04-08T00:00:00"/>
    <s v="Computer Board"/>
    <s v="Rewiring"/>
    <s v="Take out trash when done"/>
  </r>
  <r>
    <n v="7"/>
    <s v="Nancy Smith"/>
    <d v="2022-02-07T00:00:00"/>
    <d v="1899-12-30T06:00:00"/>
    <d v="1899-12-30T01:45:00"/>
    <s v="Lisa Mathews"/>
    <s v="In Process"/>
    <x v="2"/>
    <x v="4"/>
    <n v="12"/>
    <s v="Month(s)"/>
    <d v="2022-04-12T00:00:00"/>
    <s v="Pumps &amp; Motors"/>
    <s v="HVAC"/>
    <s v="Use side entrance"/>
  </r>
  <r>
    <n v="8"/>
    <s v="Sandy Beach"/>
    <d v="2022-02-08T00:00:00"/>
    <d v="1899-12-30T07:00:00"/>
    <d v="1899-12-30T01:45:00"/>
    <s v="Greg Perkins"/>
    <s v="Completed"/>
    <x v="3"/>
    <x v="4"/>
    <n v="1"/>
    <s v="Year(s)"/>
    <d v="2022-04-14T00:00:00"/>
    <s v="Machining"/>
    <s v="Electrical"/>
    <s v="Please make sure to keep area clean"/>
  </r>
  <r>
    <n v="9"/>
    <s v="Sandy Beach"/>
    <d v="2022-02-09T00:00:00"/>
    <d v="1899-12-30T08:00:00"/>
    <d v="1899-12-30T01:45:00"/>
    <s v="Anita Withers"/>
    <s v="Pending"/>
    <x v="0"/>
    <x v="4"/>
    <n v="6"/>
    <s v="Month(s)"/>
    <d v="2022-04-16T00:00:00"/>
    <s v="Rewiring"/>
    <s v="Low Voltage"/>
    <s v="Please make sure to keep area clean"/>
  </r>
  <r>
    <n v="10"/>
    <s v="Betty White"/>
    <d v="2022-02-10T00:00:00"/>
    <d v="1899-12-30T09:00:00"/>
    <d v="1899-12-30T01:45:00"/>
    <s v="Kay Hopkins"/>
    <s v="Scheduled"/>
    <x v="1"/>
    <x v="4"/>
    <n v="1"/>
    <s v="Month(s)"/>
    <d v="2022-04-18T00:00:00"/>
    <s v="Plumbing"/>
    <s v="Computer Board"/>
    <s v="Take out trash when done"/>
  </r>
  <r>
    <n v="11"/>
    <s v="Dolores Richman"/>
    <d v="2022-01-15T00:00:00"/>
    <d v="1899-12-30T13:00:00"/>
    <d v="1899-12-30T01:45:00"/>
    <s v="Larry Daniels"/>
    <s v="In Process"/>
    <x v="2"/>
    <x v="4"/>
    <n v="2"/>
    <s v="Year(s)"/>
    <d v="2022-04-20T00:00:00"/>
    <s v="HVAC"/>
    <s v="Sysem Boards"/>
    <s v="Please make sure to keep area clean"/>
  </r>
  <r>
    <n v="12"/>
    <s v="Jackie Tubman"/>
    <d v="2022-02-12T00:00:00"/>
    <d v="1899-12-30T15:00:00"/>
    <d v="1899-12-30T01:45:00"/>
    <s v="Tim Simmons"/>
    <s v="Completed"/>
    <x v="3"/>
    <x v="4"/>
    <n v="100"/>
    <s v="Day(s)"/>
    <d v="2022-04-22T00:00:00"/>
    <s v="Electrical"/>
    <s v="Pumps &amp; Motors"/>
    <s v="Please make sure to keep area clean"/>
  </r>
  <r>
    <n v="13"/>
    <s v="John James"/>
    <d v="2022-02-13T00:00:00"/>
    <d v="1899-12-30T06:00:00"/>
    <d v="1899-12-30T01:45:00"/>
    <s v="Fred Fredders"/>
    <s v="Completed"/>
    <x v="0"/>
    <x v="4"/>
    <n v="12"/>
    <s v="Week(s)"/>
    <d v="2022-04-24T00:00:00"/>
    <s v="Low Voltage"/>
    <s v="Machining"/>
    <s v="Please make sure to keep area clean"/>
  </r>
  <r>
    <n v="14"/>
    <s v="Lisia Perkins"/>
    <d v="2022-02-14T00:00:00"/>
    <d v="1899-12-30T07:00:00"/>
    <d v="1899-12-30T01:45:00"/>
    <s v="Dave Davidson"/>
    <s v="Scheduled"/>
    <x v="1"/>
    <x v="4"/>
    <n v="12"/>
    <s v="Month(s)"/>
    <d v="2022-04-26T00:00:00"/>
    <s v="Computer Board"/>
    <s v="Rewiring"/>
    <s v="Please make sure to keep area clean"/>
  </r>
  <r>
    <n v="15"/>
    <s v="Mary Badger"/>
    <d v="2022-02-15T00:00:00"/>
    <d v="1899-12-30T08:00:00"/>
    <d v="1899-12-30T01:45:00"/>
    <s v="Peter Parker"/>
    <s v="In Process"/>
    <x v="2"/>
    <x v="4"/>
    <n v="1"/>
    <s v="Year(s)"/>
    <d v="2022-04-28T00:00:00"/>
    <s v="Sysem Boards"/>
    <s v="Plumbing"/>
    <s v="Please make sure to keep area clean"/>
  </r>
  <r>
    <n v="16"/>
    <s v="Nancy Smith"/>
    <d v="2022-02-16T00:00:00"/>
    <d v="1899-12-30T09:00:00"/>
    <d v="1899-12-30T01:45:00"/>
    <s v="Mary Smith"/>
    <s v="Completed"/>
    <x v="3"/>
    <x v="4"/>
    <n v="6"/>
    <s v="Month(s)"/>
    <d v="2022-04-30T00:00:00"/>
    <s v="Pumps &amp; Motors"/>
    <s v="HVAC"/>
    <s v="Use side entrance"/>
  </r>
  <r>
    <n v="17"/>
    <s v="Sandy Beach"/>
    <d v="2022-02-17T00:00:00"/>
    <d v="1899-12-30T13:00:00"/>
    <d v="1899-12-30T01:45:00"/>
    <s v="Mark Mason"/>
    <s v="Completed"/>
    <x v="0"/>
    <x v="4"/>
    <n v="1"/>
    <s v="Month(s)"/>
    <d v="2022-05-02T00:00:00"/>
    <s v="Machining"/>
    <s v="Electrical"/>
    <s v="Please make sure to keep area clean"/>
  </r>
  <r>
    <n v="18"/>
    <s v="Betty White"/>
    <d v="2022-01-20T00:00:00"/>
    <d v="1899-12-30T15:00:00"/>
    <d v="1899-12-30T01:45:00"/>
    <s v="Jack Johnson"/>
    <s v="Scheduled"/>
    <x v="0"/>
    <x v="5"/>
    <n v="1"/>
    <s v="Year(s)"/>
    <d v="2022-03-31T00:00:00"/>
    <s v="Rewiring"/>
    <s v="Low Voltage"/>
    <s v="Please make sure to keep area clean"/>
  </r>
  <r>
    <n v="19"/>
    <s v="Dolores Richman"/>
    <d v="2022-01-15T00:00:00"/>
    <d v="1899-12-30T06:00:00"/>
    <d v="1899-12-30T01:45:00"/>
    <s v="Lisa Mathews"/>
    <s v="In Process"/>
    <x v="1"/>
    <x v="6"/>
    <n v="6"/>
    <s v="Month(s)"/>
    <d v="2022-04-02T00:00:00"/>
    <s v="Plumbing"/>
    <s v="Computer Board"/>
    <s v="Please make sure to keep area clean"/>
  </r>
  <r>
    <n v="20"/>
    <s v="Jackie Tubman"/>
    <d v="2022-02-20T00:00:00"/>
    <d v="1899-12-30T07:00:00"/>
    <d v="1899-12-30T01:45:00"/>
    <s v="Greg Perkins"/>
    <s v="Completed"/>
    <x v="2"/>
    <x v="7"/>
    <n v="1"/>
    <s v="Month(s)"/>
    <d v="2022-04-04T00:00:00"/>
    <s v="HVAC"/>
    <s v="Sysem Boards"/>
    <s v="Take out trash when done"/>
  </r>
  <r>
    <n v="21"/>
    <s v="John James"/>
    <d v="2022-02-21T00:00:00"/>
    <d v="1899-12-30T08:00:00"/>
    <d v="1899-12-30T01:45:00"/>
    <s v="Anita Withers"/>
    <s v="Pending"/>
    <x v="3"/>
    <x v="8"/>
    <n v="2"/>
    <s v="Year(s)"/>
    <d v="2022-04-06T00:00:00"/>
    <s v="Electrical"/>
    <s v="Pumps &amp; Motors"/>
    <s v="Please make sure to keep area clean"/>
  </r>
  <r>
    <n v="22"/>
    <s v="Lisia Perkins"/>
    <d v="2022-02-22T00:00:00"/>
    <d v="1899-12-30T09:00:00"/>
    <d v="1899-12-30T01:45:00"/>
    <s v="Kay Hopkins"/>
    <s v="Scheduled"/>
    <x v="0"/>
    <x v="9"/>
    <n v="100"/>
    <s v="Day(s)"/>
    <d v="2022-04-08T00:00:00"/>
    <s v="Low Voltage"/>
    <s v="Machining"/>
    <s v="Use side entrance"/>
  </r>
  <r>
    <n v="23"/>
    <s v="Mary Badger"/>
    <d v="2022-01-23T00:00:00"/>
    <d v="1899-12-30T13:00:00"/>
    <d v="1899-12-30T01:45:00"/>
    <s v="Larry Daniels"/>
    <s v="In Process"/>
    <x v="1"/>
    <x v="10"/>
    <n v="12"/>
    <s v="Week(s)"/>
    <d v="2022-04-10T00:00:00"/>
    <s v="Computer Board"/>
    <s v="Rewiring"/>
    <s v="Please make sure to keep area clean"/>
  </r>
  <r>
    <n v="24"/>
    <s v="Nancy Smith"/>
    <d v="2022-02-24T00:00:00"/>
    <d v="1899-12-30T15:00:00"/>
    <d v="1899-12-30T01:45:00"/>
    <s v="Tim Simmons"/>
    <s v="Completed"/>
    <x v="2"/>
    <x v="11"/>
    <n v="12"/>
    <s v="Month(s)"/>
    <d v="2022-04-12T00:00:00"/>
    <s v="Sysem Boards"/>
    <s v="Plumbing"/>
    <s v="Please make sure to keep area clean"/>
  </r>
  <r>
    <n v="25"/>
    <s v="Sandy Beach"/>
    <d v="2022-02-25T00:00:00"/>
    <d v="1899-12-30T06:00:00"/>
    <d v="1899-12-30T01:45:00"/>
    <s v="Fred Fredders"/>
    <s v="Completed"/>
    <x v="3"/>
    <x v="12"/>
    <n v="1"/>
    <s v="Year(s)"/>
    <d v="2022-04-14T00:00:00"/>
    <s v="Pumps &amp; Motors"/>
    <s v="HVAC"/>
    <s v="Please make sure to keep area clean"/>
  </r>
  <r>
    <n v="26"/>
    <s v="Fred Fredders"/>
    <d v="2022-02-01T00:00:00"/>
    <d v="1899-12-30T07:00:00"/>
    <d v="1899-12-30T01:45:00"/>
    <s v="Dave Davidson"/>
    <s v="Scheduled"/>
    <x v="0"/>
    <x v="0"/>
    <n v="6"/>
    <s v="Month(s)"/>
    <d v="2022-04-16T00:00:00"/>
    <s v="Machining"/>
    <s v="Electrical"/>
    <s v="Please make sure to keep area clean"/>
  </r>
  <r>
    <n v="27"/>
    <s v="Betty White"/>
    <d v="2022-02-02T00:00:00"/>
    <d v="1899-12-30T08:00:00"/>
    <d v="1899-12-30T01:45:00"/>
    <s v="Peter Parker"/>
    <s v="In Process"/>
    <x v="1"/>
    <x v="1"/>
    <n v="1"/>
    <s v="Month(s)"/>
    <d v="2022-04-18T00:00:00"/>
    <s v="Rewiring"/>
    <s v="Low Voltage"/>
    <s v="Please make sure to keep area clean"/>
  </r>
  <r>
    <n v="28"/>
    <s v="Dolores Richman"/>
    <d v="2022-02-03T00:00:00"/>
    <d v="1899-12-30T09:00:00"/>
    <d v="1899-12-30T01:45:00"/>
    <s v="Mary Smith"/>
    <s v="Completed"/>
    <x v="2"/>
    <x v="13"/>
    <n v="2"/>
    <s v="Year(s)"/>
    <d v="2022-04-20T00:00:00"/>
    <s v="Plumbing"/>
    <s v="Computer Board"/>
    <s v="Take out trash when done"/>
  </r>
  <r>
    <n v="29"/>
    <s v="Jackie Tubman"/>
    <d v="2022-02-04T00:00:00"/>
    <d v="1899-12-30T13:00:00"/>
    <d v="1899-12-30T01:45:00"/>
    <s v="Mark Mason"/>
    <s v="Completed"/>
    <x v="3"/>
    <x v="3"/>
    <n v="100"/>
    <s v="Day(s)"/>
    <d v="2022-04-22T00:00:00"/>
    <s v="HVAC"/>
    <s v="Sysem Boards"/>
    <s v="Please make sure to keep area clean"/>
  </r>
  <r>
    <n v="30"/>
    <s v="John James"/>
    <d v="2022-02-05T00:00:00"/>
    <d v="1899-12-30T15:00:00"/>
    <d v="1899-12-30T01:45:00"/>
    <s v="Jack Johnson"/>
    <s v="Pending"/>
    <x v="0"/>
    <x v="14"/>
    <n v="12"/>
    <s v="Week(s)"/>
    <d v="2022-04-24T00:00:00"/>
    <s v="Electrical"/>
    <s v="Pumps &amp; Motors"/>
    <s v="Use side entrance"/>
  </r>
  <r>
    <n v="31"/>
    <s v="Lisia Perkins"/>
    <d v="2022-02-06T00:00:00"/>
    <d v="1899-12-30T06:00:00"/>
    <d v="1899-12-30T01:45:00"/>
    <s v="Lisa Mathews"/>
    <s v="Scheduled"/>
    <x v="1"/>
    <x v="15"/>
    <n v="12"/>
    <s v="Month(s)"/>
    <d v="2022-04-26T00:00:00"/>
    <s v="Low Voltage"/>
    <s v="Machining"/>
    <s v="Use side entrance"/>
  </r>
  <r>
    <n v="32"/>
    <s v="Mary Badger"/>
    <d v="2022-02-07T00:00:00"/>
    <d v="1899-12-30T07:00:00"/>
    <d v="1899-12-30T01:45:00"/>
    <s v="Greg Perkins"/>
    <s v="Completed"/>
    <x v="2"/>
    <x v="16"/>
    <n v="1"/>
    <s v="Year(s)"/>
    <d v="2022-04-28T00:00:00"/>
    <s v="Computer Board"/>
    <s v="Rewiring"/>
    <s v="Please make sure to keep area clean"/>
  </r>
  <r>
    <n v="33"/>
    <s v="Nancy Smith"/>
    <d v="2022-02-08T00:00:00"/>
    <d v="1899-12-30T08:00:00"/>
    <d v="1899-12-30T01:45:00"/>
    <s v="Anita Withers"/>
    <s v="Completed"/>
    <x v="3"/>
    <x v="17"/>
    <n v="6"/>
    <s v="Month(s)"/>
    <d v="2022-04-30T00:00:00"/>
    <s v="Sysem Boards"/>
    <s v="Plumbing"/>
    <s v="Please make sure to keep area clean"/>
  </r>
  <r>
    <n v="34"/>
    <s v="Sandy Beach"/>
    <d v="2022-02-09T00:00:00"/>
    <d v="1899-12-30T09:00:00"/>
    <d v="1899-12-30T01:45:00"/>
    <s v="Kay Hopkins"/>
    <s v="Pending"/>
    <x v="0"/>
    <x v="18"/>
    <n v="1"/>
    <s v="Month(s)"/>
    <d v="2022-05-02T00:00:00"/>
    <s v="Pumps &amp; Motors"/>
    <s v="HVAC"/>
    <s v="Please make sure to keep area clean"/>
  </r>
  <r>
    <n v="35"/>
    <s v="Betty White"/>
    <d v="2022-02-10T00:00:00"/>
    <d v="1899-12-30T13:00:00"/>
    <d v="1899-12-30T01:45:00"/>
    <s v="Larry Daniels"/>
    <s v="Scheduled"/>
    <x v="1"/>
    <x v="19"/>
    <n v="12"/>
    <s v="Week(s)"/>
    <d v="2022-03-31T00:00:00"/>
    <s v="Machining"/>
    <s v="Electrical"/>
    <s v="Please make sure to keep area clean"/>
  </r>
  <r>
    <n v="36"/>
    <s v="Dolores Richman"/>
    <d v="2022-02-11T00:00:00"/>
    <d v="1899-12-30T15:00:00"/>
    <d v="1899-12-30T01:45:00"/>
    <s v="Tim Simmons"/>
    <s v="In Process"/>
    <x v="2"/>
    <x v="20"/>
    <n v="12"/>
    <s v="Month(s)"/>
    <d v="2022-04-02T00:00:00"/>
    <s v="Rewiring"/>
    <s v="Low Voltage"/>
    <s v="Use side entrance"/>
  </r>
  <r>
    <n v="37"/>
    <s v="Jackie Tubman"/>
    <d v="2022-02-12T00:00:00"/>
    <d v="1899-12-30T10:00:00"/>
    <d v="1899-12-30T01:45:00"/>
    <s v="Fred Fredders"/>
    <s v="Completed"/>
    <x v="3"/>
    <x v="21"/>
    <n v="1"/>
    <s v="Year(s)"/>
    <d v="2022-04-04T00:00:00"/>
    <s v="Plumbing"/>
    <s v="Computer Board"/>
    <s v="Please make sure to keep area clean"/>
  </r>
  <r>
    <n v="38"/>
    <s v="John James"/>
    <d v="2022-02-13T00:00:00"/>
    <d v="1899-12-30T10:00:00"/>
    <d v="1899-12-30T01:45:00"/>
    <s v="Dave Davidson"/>
    <s v="Pending"/>
    <x v="0"/>
    <x v="22"/>
    <n v="6"/>
    <s v="Month(s)"/>
    <d v="2022-04-06T00:00:00"/>
    <s v="HVAC"/>
    <s v="Sysem Boards"/>
    <s v="Please make sure to keep area clean"/>
  </r>
  <r>
    <n v="39"/>
    <s v="Lisia Perkins"/>
    <d v="2022-02-14T00:00:00"/>
    <d v="1899-12-30T16:00:00"/>
    <d v="1899-12-30T01:45:00"/>
    <s v="Peter Parker"/>
    <s v="Scheduled"/>
    <x v="1"/>
    <x v="23"/>
    <n v="1"/>
    <s v="Month(s)"/>
    <d v="2022-04-08T00:00:00"/>
    <s v="Electrical"/>
    <s v="Pumps &amp; Motors"/>
    <s v="Take out trash when done"/>
  </r>
  <r>
    <n v="40"/>
    <s v="John James"/>
    <d v="2022-02-15T00:00:00"/>
    <d v="1899-12-30T22:00:00"/>
    <d v="1899-12-30T01:45:00"/>
    <s v="Mary Smith"/>
    <s v="In Process"/>
    <x v="2"/>
    <x v="24"/>
    <n v="1"/>
    <s v="Year(s)"/>
    <d v="2022-04-10T00:00:00"/>
    <s v="Low Voltage"/>
    <s v="Machining"/>
    <s v="Please make sure to keep area clean"/>
  </r>
  <r>
    <n v="41"/>
    <s v="Lisia Perkins"/>
    <d v="2022-02-16T00:00:00"/>
    <d v="1899-12-31T04:00:00"/>
    <d v="1899-12-30T01:45:00"/>
    <s v="Mark Mason"/>
    <s v="Completed"/>
    <x v="3"/>
    <x v="25"/>
    <n v="6"/>
    <s v="Month(s)"/>
    <d v="2022-04-12T00:00:00"/>
    <s v="Computer Board"/>
    <s v="Rewiring"/>
    <s v="Take out trash when done"/>
  </r>
  <r>
    <n v="42"/>
    <s v="John James"/>
    <d v="2022-02-17T00:00:00"/>
    <d v="1899-12-31T10:00:00"/>
    <d v="1899-12-30T01:45:00"/>
    <s v="Jack Johnson"/>
    <s v="Completed"/>
    <x v="0"/>
    <x v="26"/>
    <n v="1"/>
    <s v="Month(s)"/>
    <d v="2022-04-14T00:00:00"/>
    <s v="Sysem Boards"/>
    <s v="Plumbing"/>
    <s v="Please make sure to keep area clean"/>
  </r>
  <r>
    <n v="43"/>
    <s v="Lisia Perkins"/>
    <d v="2022-02-18T00:00:00"/>
    <d v="1899-12-31T16:00:00"/>
    <d v="1899-12-30T01:45:00"/>
    <s v="Lisa Mathews"/>
    <s v="Scheduled"/>
    <x v="1"/>
    <x v="27"/>
    <n v="2"/>
    <s v="Year(s)"/>
    <d v="2022-04-16T00:00:00"/>
    <s v="Pumps &amp; Motors"/>
    <s v="HVAC"/>
    <s v="Take out trash when done"/>
  </r>
  <r>
    <n v="44"/>
    <s v="John James"/>
    <d v="2022-02-19T00:00:00"/>
    <d v="1899-12-31T22:00:00"/>
    <d v="1899-12-30T01:45:00"/>
    <s v="Greg Perkins"/>
    <s v="In Process"/>
    <x v="2"/>
    <x v="28"/>
    <n v="100"/>
    <s v="Day(s)"/>
    <d v="2022-04-18T00:00:00"/>
    <s v="Machining"/>
    <s v="Electrical"/>
    <s v="Please make sure to keep area clean"/>
  </r>
  <r>
    <n v="45"/>
    <s v="Lisia Perkins"/>
    <d v="2022-02-20T00:00:00"/>
    <d v="1900-01-01T04:00:00"/>
    <d v="1899-12-30T01:45:00"/>
    <s v="Anita Withers"/>
    <s v="Completed"/>
    <x v="3"/>
    <x v="7"/>
    <n v="12"/>
    <s v="Week(s)"/>
    <d v="2022-04-20T00:00:00"/>
    <s v="Rewiring"/>
    <s v="Low Voltage"/>
    <s v="Take out trash when done"/>
  </r>
  <r>
    <n v="46"/>
    <s v="John James"/>
    <d v="2022-02-21T00:00:00"/>
    <d v="1900-01-01T10:00:00"/>
    <d v="1899-12-30T01:45:00"/>
    <s v="Kay Hopkins"/>
    <s v="Completed"/>
    <x v="0"/>
    <x v="8"/>
    <n v="12"/>
    <s v="Month(s)"/>
    <d v="2022-04-22T00:00:00"/>
    <s v="Plumbing"/>
    <s v="Computer Board"/>
    <s v="Please make sure to keep area clean"/>
  </r>
  <r>
    <n v="47"/>
    <s v="Lisia Perkins"/>
    <d v="2022-02-22T00:00:00"/>
    <d v="1900-01-01T16:00:00"/>
    <d v="1899-12-30T01:45:00"/>
    <s v="Larry Daniels"/>
    <s v="Scheduled"/>
    <x v="1"/>
    <x v="4"/>
    <n v="1"/>
    <s v="Year(s)"/>
    <d v="2022-04-24T00:00:00"/>
    <s v="HVAC"/>
    <s v="Sysem Boards"/>
    <s v="Take out trash when done"/>
  </r>
  <r>
    <n v="48"/>
    <s v="John James"/>
    <d v="2022-02-23T00:00:00"/>
    <d v="1900-01-01T22:00:00"/>
    <d v="1899-12-30T01:45:00"/>
    <s v="Tim Simmons"/>
    <s v="In Process"/>
    <x v="2"/>
    <x v="4"/>
    <n v="6"/>
    <s v="Month(s)"/>
    <d v="2022-04-26T00:00:00"/>
    <s v="Electrical"/>
    <s v="Pumps &amp; Motors"/>
    <s v="Please make sure to keep area clean"/>
  </r>
  <r>
    <n v="49"/>
    <s v="Lisia Perkins"/>
    <d v="2022-02-24T00:00:00"/>
    <d v="1900-01-02T04:00:00"/>
    <d v="1899-12-30T01:45:00"/>
    <s v="Fred Fredders"/>
    <s v="Completed"/>
    <x v="3"/>
    <x v="4"/>
    <n v="1"/>
    <s v="Month(s)"/>
    <d v="2022-04-28T00:00:00"/>
    <s v="Low Voltage"/>
    <s v="Machining"/>
    <s v="Take out trash when done"/>
  </r>
  <r>
    <n v="50"/>
    <s v="John James"/>
    <d v="2022-02-25T00:00:00"/>
    <d v="1900-01-02T10:00:00"/>
    <d v="1899-12-30T01:45:00"/>
    <s v="Dave Davidson"/>
    <s v="Pending"/>
    <x v="0"/>
    <x v="4"/>
    <n v="2"/>
    <s v="Year(s)"/>
    <d v="2022-04-30T00:00:00"/>
    <s v="Computer Board"/>
    <s v="Rewiring"/>
    <s v="Please make sure to keep area clean"/>
  </r>
  <r>
    <n v="51"/>
    <s v="Lisia Perkins"/>
    <d v="2022-02-26T00:00:00"/>
    <d v="1900-01-02T16:00:00"/>
    <d v="1899-12-30T01:45:00"/>
    <s v="Peter Parker"/>
    <s v="Scheduled"/>
    <x v="0"/>
    <x v="4"/>
    <n v="100"/>
    <s v="Day(s)"/>
    <d v="2022-05-02T00:00:00"/>
    <s v="Sysem Boards"/>
    <s v="Plumbing"/>
    <s v="Take out trash when done"/>
  </r>
  <r>
    <n v="52"/>
    <s v="John James"/>
    <d v="2022-02-27T00:00:00"/>
    <d v="1900-01-02T22:00:00"/>
    <d v="1899-12-30T01:45:00"/>
    <s v="Mary Smith"/>
    <s v="In Process"/>
    <x v="1"/>
    <x v="4"/>
    <n v="12"/>
    <s v="Week(s)"/>
    <d v="2022-05-04T00:00:00"/>
    <s v="Pumps &amp; Motors"/>
    <s v="HVAC"/>
    <s v="Please make sure to keep area clean"/>
  </r>
  <r>
    <n v="53"/>
    <s v="Lisia Perkins"/>
    <d v="2022-02-28T00:00:00"/>
    <d v="1900-01-03T04:00:00"/>
    <d v="1899-12-30T01:45:00"/>
    <s v="Mark Mason"/>
    <s v="Completed"/>
    <x v="2"/>
    <x v="4"/>
    <n v="12"/>
    <s v="Month(s)"/>
    <d v="2022-05-06T00:00:00"/>
    <s v="Machining"/>
    <s v="Electrical"/>
    <s v="Take out trash when done"/>
  </r>
  <r>
    <n v="54"/>
    <s v="John James"/>
    <d v="2022-03-01T00:00:00"/>
    <d v="1899-12-30T10:00:00"/>
    <d v="1899-12-30T01:45:00"/>
    <s v="Jack Johnson"/>
    <s v="Completed"/>
    <x v="3"/>
    <x v="4"/>
    <n v="1"/>
    <s v="Year(s)"/>
    <d v="2022-05-08T00:00:00"/>
    <s v="Rewiring"/>
    <s v="Low Voltage"/>
    <s v="Please make sure to keep area clean"/>
  </r>
  <r>
    <n v="55"/>
    <s v="Lisia Perkins"/>
    <d v="2022-03-02T00:00:00"/>
    <d v="1899-12-30T16:00:00"/>
    <d v="1899-12-30T01:45:00"/>
    <s v="Lisa Mathews"/>
    <s v="Scheduled"/>
    <x v="0"/>
    <x v="4"/>
    <n v="6"/>
    <s v="Month(s)"/>
    <d v="2022-05-10T00:00:00"/>
    <s v="Plumbing"/>
    <s v="Computer Board"/>
    <s v="Take out trash when done"/>
  </r>
  <r>
    <n v="56"/>
    <s v="John James"/>
    <d v="2022-03-03T00:00:00"/>
    <d v="1899-12-30T22:00:00"/>
    <d v="1899-12-30T01:45:00"/>
    <s v="Greg Perkins"/>
    <s v="In Process"/>
    <x v="1"/>
    <x v="4"/>
    <n v="1"/>
    <s v="Month(s)"/>
    <d v="2022-05-12T00:00:00"/>
    <s v="HVAC"/>
    <s v="Sysem Boards"/>
    <s v="Please make sure to keep area clean"/>
  </r>
  <r>
    <n v="57"/>
    <s v="Lisia Perkins"/>
    <d v="2022-03-04T00:00:00"/>
    <d v="1899-12-31T04:00:00"/>
    <d v="1899-12-30T01:45:00"/>
    <s v="Anita Withers"/>
    <s v="Completed"/>
    <x v="2"/>
    <x v="29"/>
    <n v="1"/>
    <s v="Year(s)"/>
    <d v="2022-05-14T00:00:00"/>
    <s v="Electrical"/>
    <s v="Pumps &amp; Motors"/>
    <s v="Take out trash when done"/>
  </r>
  <r>
    <n v="58"/>
    <s v="John James"/>
    <d v="2022-03-05T00:00:00"/>
    <d v="1899-12-31T10:00:00"/>
    <d v="1899-12-30T01:45:00"/>
    <s v="Kay Hopkins"/>
    <s v="Completed"/>
    <x v="3"/>
    <x v="30"/>
    <n v="6"/>
    <s v="Month(s)"/>
    <d v="2022-05-16T00:00:00"/>
    <s v="Low Voltage"/>
    <s v="Machining"/>
    <s v="Please make sure to keep area clean"/>
  </r>
  <r>
    <n v="59"/>
    <s v="Lisia Perkins"/>
    <d v="2022-03-06T00:00:00"/>
    <d v="1899-12-31T16:00:00"/>
    <d v="1899-12-30T01:45:00"/>
    <s v="Larry Daniels"/>
    <s v="Pending"/>
    <x v="0"/>
    <x v="31"/>
    <n v="1"/>
    <s v="Month(s)"/>
    <d v="2022-05-18T00:00:00"/>
    <s v="Computer Board"/>
    <s v="Rewiring"/>
    <s v="Take out trash when done"/>
  </r>
  <r>
    <n v="60"/>
    <s v="John James"/>
    <d v="2022-03-07T00:00:00"/>
    <d v="1899-12-31T22:00:00"/>
    <d v="1899-12-30T01:45:00"/>
    <s v="Tim Simmons"/>
    <s v="Scheduled"/>
    <x v="1"/>
    <x v="32"/>
    <n v="2"/>
    <s v="Year(s)"/>
    <d v="2022-05-20T00:00:00"/>
    <s v="Sysem Boards"/>
    <s v="Plumbing"/>
    <s v="Please make sure to keep area clean"/>
  </r>
  <r>
    <n v="61"/>
    <s v="Lisia Perkins"/>
    <d v="2022-03-08T00:00:00"/>
    <d v="1900-01-01T04:00:00"/>
    <d v="1899-12-30T01:45:00"/>
    <s v="Fred Fredders"/>
    <s v="Completed"/>
    <x v="2"/>
    <x v="33"/>
    <n v="100"/>
    <s v="Day(s)"/>
    <d v="2022-05-22T00:00:00"/>
    <s v="Pumps &amp; Motors"/>
    <s v="HVAC"/>
    <s v="Take out trash when done"/>
  </r>
  <r>
    <n v="62"/>
    <s v="John James"/>
    <d v="2022-03-09T00:00:00"/>
    <d v="1900-01-01T10:00:00"/>
    <d v="1899-12-30T01:45:00"/>
    <s v="Dave Davidson"/>
    <s v="Completed"/>
    <x v="3"/>
    <x v="34"/>
    <n v="12"/>
    <s v="Week(s)"/>
    <d v="2022-05-24T00:00:00"/>
    <s v="Machining"/>
    <s v="Electrical"/>
    <s v="Please make sure to keep area clean"/>
  </r>
  <r>
    <n v="63"/>
    <s v="Lisia Perkins"/>
    <d v="2022-03-10T00:00:00"/>
    <d v="1900-01-01T16:00:00"/>
    <d v="1899-12-30T01:45:00"/>
    <s v="Peter Parker"/>
    <s v="Pending"/>
    <x v="0"/>
    <x v="35"/>
    <n v="12"/>
    <s v="Month(s)"/>
    <d v="2022-05-26T00:00:00"/>
    <s v="Rewiring"/>
    <s v="Low Voltage"/>
    <s v="Take out trash when done"/>
  </r>
  <r>
    <n v="64"/>
    <s v="John James"/>
    <d v="2022-03-11T00:00:00"/>
    <d v="1900-01-01T22:00:00"/>
    <d v="1899-12-30T01:45:00"/>
    <s v="Mary Smith"/>
    <s v="Scheduled"/>
    <x v="1"/>
    <x v="36"/>
    <n v="1"/>
    <s v="Year(s)"/>
    <d v="2022-05-28T00:00:00"/>
    <s v="Plumbing"/>
    <s v="Computer Board"/>
    <s v="Please make sure to keep area clean"/>
  </r>
  <r>
    <n v="65"/>
    <s v="Lisia Perkins"/>
    <d v="2022-03-12T00:00:00"/>
    <d v="1900-01-02T04:00:00"/>
    <d v="1899-12-30T01:45:00"/>
    <s v="Mark Mason"/>
    <s v="In Process"/>
    <x v="2"/>
    <x v="37"/>
    <n v="6"/>
    <s v="Month(s)"/>
    <d v="2022-05-30T00:00:00"/>
    <s v="HVAC"/>
    <s v="Sysem Boards"/>
    <s v="Take out trash when done"/>
  </r>
  <r>
    <n v="66"/>
    <s v="John James"/>
    <d v="2022-03-13T00:00:00"/>
    <d v="1900-01-02T10:00:00"/>
    <d v="1899-12-30T01:45:00"/>
    <s v="Larry Daniels"/>
    <s v="Completed"/>
    <x v="3"/>
    <x v="38"/>
    <n v="1"/>
    <s v="Month(s)"/>
    <d v="2022-06-01T00:00:00"/>
    <s v="Electrical"/>
    <s v="Pumps &amp; Motors"/>
    <s v="Please make sure to keep area clean"/>
  </r>
  <r>
    <n v="67"/>
    <s v="Lisia Perkins"/>
    <d v="2022-03-14T00:00:00"/>
    <d v="1900-01-02T16:00:00"/>
    <d v="1899-12-30T01:45:00"/>
    <s v="Tim Simmons"/>
    <s v="Pending"/>
    <x v="0"/>
    <x v="39"/>
    <n v="2"/>
    <s v="Year(s)"/>
    <d v="2022-06-03T00:00:00"/>
    <s v="Low Voltage"/>
    <s v="Machining"/>
    <s v="Take out trash when done"/>
  </r>
  <r>
    <n v="68"/>
    <s v="John James"/>
    <d v="2022-03-15T00:00:00"/>
    <d v="1900-01-02T22:00:00"/>
    <d v="1899-12-30T01:45:00"/>
    <s v="Fred Fredders"/>
    <s v="Scheduled"/>
    <x v="1"/>
    <x v="40"/>
    <n v="100"/>
    <s v="Day(s)"/>
    <d v="2022-06-05T00:00:00"/>
    <s v="Computer Board"/>
    <s v="Rewiring"/>
    <s v="Please make sure to keep area clean"/>
  </r>
  <r>
    <n v="69"/>
    <s v="Lisia Perkins"/>
    <d v="2022-03-16T00:00:00"/>
    <d v="1900-01-03T04:00:00"/>
    <d v="1899-12-30T01:45:00"/>
    <s v="Dave Davidson"/>
    <s v="In Process"/>
    <x v="2"/>
    <x v="41"/>
    <n v="12"/>
    <s v="Week(s)"/>
    <d v="2022-06-07T00:00:00"/>
    <s v="Sysem Boards"/>
    <s v="Plumbing"/>
    <s v="Take out trash when done"/>
  </r>
  <r>
    <n v="70"/>
    <s v="John James"/>
    <d v="2022-03-17T00:00:00"/>
    <d v="1899-12-30T10:00:00"/>
    <d v="1899-12-30T01:45:00"/>
    <s v="Peter Parker"/>
    <s v="Completed"/>
    <x v="3"/>
    <x v="42"/>
    <n v="12"/>
    <s v="Month(s)"/>
    <d v="2022-06-09T00:00:00"/>
    <s v="Pumps &amp; Motors"/>
    <s v="HVAC"/>
    <s v="Please make sure to keep area clean"/>
  </r>
  <r>
    <n v="71"/>
    <s v="Lisia Perkins"/>
    <d v="2022-03-18T00:00:00"/>
    <d v="1899-12-30T16:00:00"/>
    <d v="1899-12-30T01:45:00"/>
    <s v="Mary Smith"/>
    <s v="Completed"/>
    <x v="0"/>
    <x v="43"/>
    <n v="1"/>
    <s v="Year(s)"/>
    <d v="2022-06-11T00:00:00"/>
    <s v="Machining"/>
    <s v="Electrical"/>
    <s v="Take out trash when done"/>
  </r>
  <r>
    <n v="72"/>
    <s v="John James"/>
    <d v="2022-03-19T00:00:00"/>
    <d v="1899-12-30T22:00:00"/>
    <d v="1899-12-30T01:45:00"/>
    <s v="Mark Mason"/>
    <s v="Scheduled"/>
    <x v="1"/>
    <x v="44"/>
    <n v="6"/>
    <s v="Month(s)"/>
    <d v="2022-06-13T00:00:00"/>
    <s v="Rewiring"/>
    <s v="Low Voltage"/>
    <s v="Please make sure to keep area clean"/>
  </r>
  <r>
    <n v="73"/>
    <s v="Lisia Perkins"/>
    <d v="2022-03-20T00:00:00"/>
    <d v="1899-12-31T04:00:00"/>
    <d v="1899-12-30T01:45:00"/>
    <s v="Jack Johnson"/>
    <s v="In Process"/>
    <x v="2"/>
    <x v="45"/>
    <n v="1"/>
    <s v="Month(s)"/>
    <d v="2022-06-15T00:00:00"/>
    <s v="Plumbing"/>
    <s v="Computer Board"/>
    <s v="Take out trash when done"/>
  </r>
  <r>
    <n v="74"/>
    <s v="John James"/>
    <d v="2022-03-21T00:00:00"/>
    <d v="1899-12-31T10:00:00"/>
    <d v="1899-12-30T01:45:00"/>
    <s v="Lisa Mathews"/>
    <s v="Completed"/>
    <x v="3"/>
    <x v="46"/>
    <n v="12"/>
    <s v="Week(s)"/>
    <d v="2022-06-17T00:00:00"/>
    <s v="HVAC"/>
    <s v="Sysem Boards"/>
    <s v="Please make sure to keep area clean"/>
  </r>
  <r>
    <n v="75"/>
    <s v="Lisia Perkins"/>
    <d v="2022-03-22T00:00:00"/>
    <d v="1899-12-31T16:00:00"/>
    <d v="1899-12-30T01:45:00"/>
    <s v="Greg Perkins"/>
    <s v="Completed"/>
    <x v="0"/>
    <x v="47"/>
    <n v="12"/>
    <s v="Month(s)"/>
    <d v="2022-06-19T00:00:00"/>
    <s v="Electrical"/>
    <s v="Pumps &amp; Motors"/>
    <s v="Take out trash when done"/>
  </r>
  <r>
    <n v="76"/>
    <s v="John James"/>
    <d v="2022-03-23T00:00:00"/>
    <d v="1899-12-31T22:00:00"/>
    <d v="1899-12-30T01:45:00"/>
    <s v="Anita Withers"/>
    <s v="Scheduled"/>
    <x v="1"/>
    <x v="48"/>
    <n v="1"/>
    <s v="Year(s)"/>
    <d v="2022-06-21T00:00:00"/>
    <s v="Low Voltage"/>
    <s v="Machining"/>
    <s v="Please make sure to keep area clean"/>
  </r>
  <r>
    <n v="77"/>
    <s v="Lisia Perkins"/>
    <d v="2022-03-24T00:00:00"/>
    <d v="1900-01-01T04:00:00"/>
    <d v="1899-12-30T01:45:00"/>
    <s v="Kay Hopkins"/>
    <s v="In Process"/>
    <x v="2"/>
    <x v="49"/>
    <n v="6"/>
    <s v="Month(s)"/>
    <d v="2022-06-23T00:00:00"/>
    <s v="Computer Board"/>
    <s v="Rewiring"/>
    <s v="Take out trash when done"/>
  </r>
  <r>
    <n v="78"/>
    <s v="John James"/>
    <d v="2022-03-25T00:00:00"/>
    <d v="1900-01-01T10:00:00"/>
    <d v="1899-12-30T01:45:00"/>
    <s v="Larry Daniels"/>
    <s v="Completed"/>
    <x v="3"/>
    <x v="50"/>
    <n v="1"/>
    <s v="Month(s)"/>
    <d v="2022-06-25T00:00:00"/>
    <s v="Sysem Boards"/>
    <s v="Plumbing"/>
    <s v="Please make sure to keep area clean"/>
  </r>
  <r>
    <n v="79"/>
    <s v="Lisia Perkins"/>
    <d v="2022-03-26T00:00:00"/>
    <d v="1900-01-01T16:00:00"/>
    <d v="1899-12-30T01:45:00"/>
    <s v="Tim Simmons"/>
    <s v="Pending"/>
    <x v="0"/>
    <x v="51"/>
    <n v="1"/>
    <s v="Year(s)"/>
    <d v="2022-06-27T00:00:00"/>
    <s v="Pumps &amp; Motors"/>
    <s v="HVAC"/>
    <s v="Take out trash when done"/>
  </r>
  <r>
    <n v="80"/>
    <s v="John James"/>
    <d v="2022-03-27T00:00:00"/>
    <d v="1900-01-01T22:00:00"/>
    <d v="1899-12-30T01:45:00"/>
    <s v="Fred Fredders"/>
    <s v="Scheduled"/>
    <x v="1"/>
    <x v="52"/>
    <n v="6"/>
    <s v="Month(s)"/>
    <d v="2022-06-29T00:00:00"/>
    <s v="Machining"/>
    <s v="Electrical"/>
    <s v="Please make sure to keep area clean"/>
  </r>
  <r>
    <n v="81"/>
    <s v="Lisia Perkins"/>
    <d v="2022-03-28T00:00:00"/>
    <d v="1900-01-02T04:00:00"/>
    <d v="1899-12-30T01:45:00"/>
    <s v="Anita Withers"/>
    <s v="In Process"/>
    <x v="2"/>
    <x v="53"/>
    <n v="1"/>
    <s v="Month(s)"/>
    <d v="2022-07-01T00:00:00"/>
    <s v="Rewiring"/>
    <s v="Low Voltage"/>
    <s v="Take out trash when done"/>
  </r>
  <r>
    <n v="82"/>
    <s v="John James"/>
    <d v="2022-03-29T00:00:00"/>
    <d v="1900-01-02T10:00:00"/>
    <d v="1899-12-30T01:45:00"/>
    <s v="Kay Hopkins"/>
    <s v="Completed"/>
    <x v="3"/>
    <x v="54"/>
    <n v="2"/>
    <s v="Year(s)"/>
    <d v="2022-07-03T00:00:00"/>
    <s v="Plumbing"/>
    <s v="Computer Board"/>
    <s v="Please make sure to keep area clean"/>
  </r>
  <r>
    <n v="83"/>
    <s v="Lisia Perkins"/>
    <d v="2022-03-30T00:00:00"/>
    <d v="1900-01-02T16:00:00"/>
    <d v="1899-12-30T01:45:00"/>
    <s v="Larry Daniels"/>
    <s v="Completed"/>
    <x v="0"/>
    <x v="55"/>
    <n v="100"/>
    <s v="Day(s)"/>
    <d v="2022-07-05T00:00:00"/>
    <s v="HVAC"/>
    <s v="Sysem Boards"/>
    <s v="Take out trash when done"/>
  </r>
  <r>
    <n v="84"/>
    <s v="John James"/>
    <d v="2022-03-31T00:00:00"/>
    <d v="1900-01-02T22:00:00"/>
    <d v="1899-12-30T01:45:00"/>
    <s v="Tim Simmons"/>
    <s v="Scheduled"/>
    <x v="0"/>
    <x v="56"/>
    <n v="12"/>
    <s v="Week(s)"/>
    <d v="2022-07-07T00:00:00"/>
    <s v="Electrical"/>
    <s v="Pumps &amp; Motors"/>
    <s v="Please make sure to keep area clean"/>
  </r>
  <r>
    <n v="85"/>
    <s v="Lisia Perkins"/>
    <d v="2022-04-01T00:00:00"/>
    <d v="1900-01-03T04:00:00"/>
    <d v="1899-12-30T01:45:00"/>
    <s v="Fred Fredders"/>
    <s v="In Process"/>
    <x v="1"/>
    <x v="57"/>
    <n v="12"/>
    <s v="Month(s)"/>
    <d v="2022-07-09T00:00:00"/>
    <s v="Low Voltage"/>
    <s v="Machining"/>
    <s v="Take out trash when done"/>
  </r>
  <r>
    <n v="86"/>
    <s v="John James"/>
    <d v="2022-04-02T00:00:00"/>
    <d v="1899-12-30T10:00:00"/>
    <d v="1899-12-30T01:45:00"/>
    <s v="Dave Davidson"/>
    <s v="Completed"/>
    <x v="2"/>
    <x v="58"/>
    <n v="1"/>
    <s v="Year(s)"/>
    <d v="2022-07-11T00:00:00"/>
    <s v="Computer Board"/>
    <s v="Rewiring"/>
    <s v="Please make sure to keep area clean"/>
  </r>
  <r>
    <n v="87"/>
    <s v="Lisia Perkins"/>
    <d v="2022-04-03T00:00:00"/>
    <d v="1899-12-30T16:00:00"/>
    <d v="1899-12-30T01:45:00"/>
    <s v="Peter Parker"/>
    <s v="Completed"/>
    <x v="3"/>
    <x v="59"/>
    <n v="6"/>
    <s v="Month(s)"/>
    <d v="2022-07-13T00:00:00"/>
    <s v="Sysem Boards"/>
    <s v="Plumbing"/>
    <s v="Take out trash when done"/>
  </r>
  <r>
    <n v="88"/>
    <s v="John James"/>
    <d v="2022-04-04T00:00:00"/>
    <d v="1899-12-30T22:00:00"/>
    <d v="1899-12-30T01:45:00"/>
    <s v="Mary Smith"/>
    <s v="Pending"/>
    <x v="0"/>
    <x v="60"/>
    <n v="1"/>
    <s v="Month(s)"/>
    <d v="2022-07-15T00:00:00"/>
    <s v="Pumps &amp; Motors"/>
    <s v="HVAC"/>
    <s v="Please make sure to keep area clean"/>
  </r>
  <r>
    <n v="89"/>
    <s v="Lisia Perkins"/>
    <d v="2022-04-05T00:00:00"/>
    <d v="1899-12-31T04:00:00"/>
    <d v="1899-12-30T01:45:00"/>
    <s v="Mark Mason"/>
    <s v="Scheduled"/>
    <x v="1"/>
    <x v="61"/>
    <n v="2"/>
    <s v="Year(s)"/>
    <d v="2022-07-17T00:00:00"/>
    <s v="Machining"/>
    <s v="Electrical"/>
    <s v="Take out trash when done"/>
  </r>
  <r>
    <n v="90"/>
    <s v="John James"/>
    <d v="2022-04-06T00:00:00"/>
    <d v="1899-12-31T10:00:00"/>
    <d v="1899-12-30T01:45:00"/>
    <s v="Larry Daniels"/>
    <s v="Completed"/>
    <x v="2"/>
    <x v="62"/>
    <n v="100"/>
    <s v="Day(s)"/>
    <d v="2022-07-19T00:00:00"/>
    <s v="Rewiring"/>
    <s v="Low Voltage"/>
    <s v="Please make sure to keep area clean"/>
  </r>
  <r>
    <n v="91"/>
    <s v="Lisia Perkins"/>
    <d v="2022-04-07T00:00:00"/>
    <d v="1899-12-31T16:00:00"/>
    <d v="1899-12-30T01:45:00"/>
    <s v="Tim Simmons"/>
    <s v="Completed"/>
    <x v="3"/>
    <x v="63"/>
    <n v="12"/>
    <s v="Week(s)"/>
    <d v="2022-07-21T00:00:00"/>
    <s v="Plumbing"/>
    <s v="Computer Board"/>
    <s v="Take out trash when done"/>
  </r>
  <r>
    <n v="92"/>
    <s v="John James"/>
    <d v="2022-04-08T00:00:00"/>
    <d v="1899-12-31T22:00:00"/>
    <d v="1899-12-30T01:45:00"/>
    <s v="Fred Fredders"/>
    <s v="Pending"/>
    <x v="0"/>
    <x v="64"/>
    <n v="12"/>
    <s v="Month(s)"/>
    <d v="2022-07-23T00:00:00"/>
    <s v="HVAC"/>
    <s v="Sysem Boards"/>
    <s v="Please make sure to keep area clean"/>
  </r>
  <r>
    <n v="93"/>
    <s v="Lisia Perkins"/>
    <d v="2022-04-09T00:00:00"/>
    <d v="1900-01-01T04:00:00"/>
    <d v="1899-12-30T01:45:00"/>
    <s v="Dave Davidson"/>
    <s v="Scheduled"/>
    <x v="1"/>
    <x v="65"/>
    <n v="1"/>
    <s v="Year(s)"/>
    <d v="2022-07-25T00:00:00"/>
    <s v="Electrical"/>
    <s v="Pumps &amp; Motors"/>
    <s v="Take out trash when done"/>
  </r>
  <r>
    <n v="94"/>
    <s v="John James"/>
    <d v="2022-04-10T00:00:00"/>
    <d v="1900-01-01T10:00:00"/>
    <d v="1899-12-30T01:45:00"/>
    <s v="Peter Parker"/>
    <s v="In Process"/>
    <x v="2"/>
    <x v="66"/>
    <n v="6"/>
    <s v="Month(s)"/>
    <d v="2022-07-27T00:00:00"/>
    <s v="Low Voltage"/>
    <s v="Machining"/>
    <s v="Please make sure to keep area clean"/>
  </r>
  <r>
    <n v="95"/>
    <s v="Lisia Perkins"/>
    <d v="2022-04-11T00:00:00"/>
    <d v="1900-01-01T16:00:00"/>
    <d v="1899-12-30T01:45:00"/>
    <s v="Anita Withers"/>
    <s v="Completed"/>
    <x v="3"/>
    <x v="67"/>
    <n v="1"/>
    <s v="Month(s)"/>
    <d v="2022-07-29T00:00:00"/>
    <s v="Computer Board"/>
    <s v="Rewiring"/>
    <s v="Take out trash when done"/>
  </r>
  <r>
    <n v="96"/>
    <s v="John James"/>
    <d v="2022-04-12T00:00:00"/>
    <d v="1900-01-01T22:00:00"/>
    <d v="1899-12-30T01:45:00"/>
    <s v="Kay Hopkins"/>
    <s v="Pending"/>
    <x v="0"/>
    <x v="68"/>
    <n v="1"/>
    <s v="Year(s)"/>
    <d v="2022-07-31T00:00:00"/>
    <s v="Sysem Boards"/>
    <s v="Plumbing"/>
    <s v="Please make sure to keep area clean"/>
  </r>
  <r>
    <n v="97"/>
    <s v="Lisia Perkins"/>
    <d v="2022-04-13T00:00:00"/>
    <d v="1900-01-02T04:00:00"/>
    <d v="1899-12-30T01:45:00"/>
    <s v="Larry Daniels"/>
    <s v="Scheduled"/>
    <x v="1"/>
    <x v="69"/>
    <n v="6"/>
    <s v="Month(s)"/>
    <d v="2022-08-02T00:00:00"/>
    <s v="Pumps &amp; Motors"/>
    <s v="HVAC"/>
    <s v="Take out trash when done"/>
  </r>
  <r>
    <n v="98"/>
    <s v="John James"/>
    <d v="2022-04-14T00:00:00"/>
    <d v="1900-01-02T10:00:00"/>
    <d v="1899-12-30T01:45:00"/>
    <s v="Tim Simmons"/>
    <s v="In Process"/>
    <x v="2"/>
    <x v="70"/>
    <n v="1"/>
    <s v="Month(s)"/>
    <d v="2022-08-04T00:00:00"/>
    <s v="Machining"/>
    <s v="Electrical"/>
    <s v="Please make sure to keep area clean"/>
  </r>
  <r>
    <n v="99"/>
    <s v="Lisia Perkins"/>
    <d v="2022-04-15T00:00:00"/>
    <d v="1900-01-02T16:00:00"/>
    <d v="1899-12-30T01:45:00"/>
    <s v="Fred Fredders"/>
    <s v="Completed"/>
    <x v="3"/>
    <x v="71"/>
    <n v="2"/>
    <s v="Year(s)"/>
    <d v="2022-08-06T00:00:00"/>
    <s v="Rewiring"/>
    <s v="Low Voltage"/>
    <s v="Take out trash when done"/>
  </r>
  <r>
    <n v="100"/>
    <s v="John James"/>
    <d v="2022-04-16T00:00:00"/>
    <d v="1900-01-02T22:00:00"/>
    <d v="1899-12-30T01:45:00"/>
    <s v="Dave Davidson"/>
    <s v="Completed"/>
    <x v="0"/>
    <x v="72"/>
    <n v="100"/>
    <s v="Day(s)"/>
    <d v="2022-08-08T00:00:00"/>
    <s v="Plumbing"/>
    <s v="Computer Board"/>
    <s v="Please make sure to keep area clean"/>
  </r>
  <r>
    <n v="101"/>
    <s v="Lisia Perkins"/>
    <d v="2022-04-17T00:00:00"/>
    <d v="1900-01-03T04:00:00"/>
    <d v="1899-12-30T01:45:00"/>
    <s v="Peter Parker"/>
    <s v="Scheduled"/>
    <x v="1"/>
    <x v="73"/>
    <n v="12"/>
    <s v="Week(s)"/>
    <d v="2022-08-10T00:00:00"/>
    <s v="HVAC"/>
    <s v="Sysem Boards"/>
    <s v="Take out trash when done"/>
  </r>
  <r>
    <n v="102"/>
    <s v="John James"/>
    <d v="2022-04-18T00:00:00"/>
    <d v="1899-12-30T10:00:00"/>
    <d v="1899-12-30T01:45:00"/>
    <s v="Mary Smith"/>
    <s v="In Process"/>
    <x v="2"/>
    <x v="74"/>
    <n v="12"/>
    <s v="Month(s)"/>
    <d v="2022-08-12T00:00:00"/>
    <s v="Electrical"/>
    <s v="Pumps &amp; Motors"/>
    <s v="Please make sure to keep area clean"/>
  </r>
  <r>
    <n v="103"/>
    <s v="Lisia Perkins"/>
    <d v="2022-04-19T00:00:00"/>
    <d v="1899-12-30T16:00:00"/>
    <d v="1899-12-30T01:45:00"/>
    <s v="Mark Mason"/>
    <s v="Completed"/>
    <x v="3"/>
    <x v="75"/>
    <n v="1"/>
    <s v="Year(s)"/>
    <d v="2022-08-14T00:00:00"/>
    <s v="Low Voltage"/>
    <s v="Machining"/>
    <s v="Take out trash when done"/>
  </r>
  <r>
    <n v="104"/>
    <s v="John James"/>
    <d v="2022-04-20T00:00:00"/>
    <d v="1899-12-30T22:00:00"/>
    <d v="1899-12-30T01:45:00"/>
    <s v="Larry Daniels"/>
    <s v="Completed"/>
    <x v="0"/>
    <x v="76"/>
    <n v="6"/>
    <s v="Month(s)"/>
    <d v="2022-08-16T00:00:00"/>
    <s v="Computer Board"/>
    <s v="Rewiring"/>
    <s v="Please make sure to keep area clean"/>
  </r>
  <r>
    <n v="105"/>
    <s v="Lisia Perkins"/>
    <d v="2022-04-21T00:00:00"/>
    <d v="1899-12-31T04:00:00"/>
    <d v="1899-12-30T01:45:00"/>
    <s v="Tim Simmons"/>
    <s v="Scheduled"/>
    <x v="1"/>
    <x v="77"/>
    <n v="1"/>
    <s v="Month(s)"/>
    <d v="2022-08-18T00:00:00"/>
    <s v="Sysem Boards"/>
    <s v="Plumbing"/>
    <s v="Take out trash when done"/>
  </r>
  <r>
    <n v="106"/>
    <s v="John James"/>
    <d v="2022-04-22T00:00:00"/>
    <d v="1899-12-31T10:00:00"/>
    <d v="1899-12-30T01:45:00"/>
    <s v="Fred Fredders"/>
    <s v="In Process"/>
    <x v="2"/>
    <x v="78"/>
    <n v="2"/>
    <s v="Year(s)"/>
    <d v="2022-08-20T00:00:00"/>
    <s v="Pumps &amp; Motors"/>
    <s v="HVAC"/>
    <s v="Please make sure to keep area clean"/>
  </r>
  <r>
    <n v="107"/>
    <s v="Lisia Perkins"/>
    <d v="2022-04-23T00:00:00"/>
    <d v="1899-12-31T16:00:00"/>
    <d v="1899-12-30T01:45:00"/>
    <s v="Dave Davidson"/>
    <s v="Completed"/>
    <x v="3"/>
    <x v="79"/>
    <n v="100"/>
    <s v="Day(s)"/>
    <d v="2022-08-22T00:00:00"/>
    <s v="Machining"/>
    <s v="Electrical"/>
    <s v="Take out trash when done"/>
  </r>
  <r>
    <n v="108"/>
    <s v="John James"/>
    <d v="2022-04-24T00:00:00"/>
    <d v="1899-12-31T22:00:00"/>
    <d v="1899-12-30T01:45:00"/>
    <s v="Peter Parker"/>
    <s v="Pending"/>
    <x v="0"/>
    <x v="80"/>
    <n v="12"/>
    <s v="Week(s)"/>
    <d v="2022-08-24T00:00:00"/>
    <s v="Rewiring"/>
    <s v="Low Voltage"/>
    <s v="Please make sure to keep area clean"/>
  </r>
  <r>
    <n v="109"/>
    <s v="Lisia Perkins"/>
    <d v="2022-04-25T00:00:00"/>
    <d v="1900-01-01T04:00:00"/>
    <d v="1899-12-30T01:45:00"/>
    <s v="Anita Withers"/>
    <s v="Scheduled"/>
    <x v="1"/>
    <x v="81"/>
    <n v="12"/>
    <s v="Month(s)"/>
    <d v="2022-08-26T00:00:00"/>
    <s v="Plumbing"/>
    <s v="Computer Board"/>
    <s v="Take out trash when done"/>
  </r>
  <r>
    <n v="110"/>
    <s v="John James"/>
    <d v="2022-04-26T00:00:00"/>
    <d v="1900-01-01T10:00:00"/>
    <d v="1899-12-30T01:45:00"/>
    <s v="Kay Hopkins"/>
    <s v="In Process"/>
    <x v="2"/>
    <x v="82"/>
    <n v="1"/>
    <s v="Year(s)"/>
    <d v="2022-08-28T00:00:00"/>
    <s v="HVAC"/>
    <s v="Sysem Boards"/>
    <s v="Please make sure to keep area clean"/>
  </r>
  <r>
    <n v="111"/>
    <s v="Lisia Perkins"/>
    <d v="2022-04-27T00:00:00"/>
    <d v="1900-01-01T16:00:00"/>
    <d v="1899-12-30T01:45:00"/>
    <s v="Larry Daniels"/>
    <s v="Completed"/>
    <x v="3"/>
    <x v="83"/>
    <n v="6"/>
    <s v="Month(s)"/>
    <d v="2022-08-30T00:00:00"/>
    <s v="Electrical"/>
    <s v="Pumps &amp; Motors"/>
    <s v="Take out trash when done"/>
  </r>
  <r>
    <n v="112"/>
    <s v="John James"/>
    <d v="2022-04-28T00:00:00"/>
    <d v="1900-01-01T22:00:00"/>
    <d v="1899-12-30T01:45:00"/>
    <s v="Tim Simmons"/>
    <s v="Completed"/>
    <x v="0"/>
    <x v="84"/>
    <n v="1"/>
    <s v="Month(s)"/>
    <d v="2022-09-01T00:00:00"/>
    <s v="Low Voltage"/>
    <s v="Machining"/>
    <s v="Please make sure to keep area clean"/>
  </r>
  <r>
    <n v="113"/>
    <s v="Lisia Perkins"/>
    <d v="2022-04-29T00:00:00"/>
    <d v="1900-01-02T04:00:00"/>
    <d v="1899-12-30T01:45:00"/>
    <s v="Fred Fredders"/>
    <s v="Scheduled"/>
    <x v="1"/>
    <x v="85"/>
    <n v="12"/>
    <s v="Week(s)"/>
    <m/>
    <s v="Computer Board"/>
    <s v="Rewiring"/>
    <s v="Take out trash when done"/>
  </r>
  <r>
    <n v="114"/>
    <s v="John James"/>
    <d v="2022-04-30T00:00:00"/>
    <d v="1900-01-02T10:00:00"/>
    <d v="1899-12-30T01:45:00"/>
    <s v="Dave Davidson"/>
    <s v="In Process"/>
    <x v="2"/>
    <x v="86"/>
    <n v="12"/>
    <s v="Month(s)"/>
    <m/>
    <s v="Sysem Boards"/>
    <s v="Plumbing"/>
    <s v="Please make sure to keep area clean"/>
  </r>
  <r>
    <n v="115"/>
    <s v="Lisia Perkins"/>
    <d v="2022-05-01T00:00:00"/>
    <d v="1900-01-02T16:00:00"/>
    <d v="1899-12-30T01:45:00"/>
    <s v="Peter Parker"/>
    <s v="Completed"/>
    <x v="3"/>
    <x v="87"/>
    <n v="1"/>
    <s v="Year(s)"/>
    <m/>
    <s v="Pumps &amp; Motors"/>
    <s v="HVAC"/>
    <s v="Take out trash when done"/>
  </r>
  <r>
    <n v="116"/>
    <s v="John James"/>
    <d v="2022-05-02T00:00:00"/>
    <d v="1900-01-02T22:00:00"/>
    <d v="1899-12-30T01:45:00"/>
    <s v="Mary Smith"/>
    <s v="Completed"/>
    <x v="0"/>
    <x v="4"/>
    <n v="6"/>
    <s v="Month(s)"/>
    <m/>
    <s v="Machining"/>
    <s v="Electrical"/>
    <s v="Please make sure to keep area clean"/>
  </r>
  <r>
    <n v="117"/>
    <s v="Lisia Perkins"/>
    <d v="2022-05-03T00:00:00"/>
    <d v="1900-01-03T04:00:00"/>
    <d v="1899-12-30T01:45:00"/>
    <s v="Mark Mason"/>
    <s v="Pending"/>
    <x v="0"/>
    <x v="4"/>
    <n v="1"/>
    <s v="Month(s)"/>
    <m/>
    <s v="Rewiring"/>
    <s v="Low Voltage"/>
    <s v="Take out trash when done"/>
  </r>
  <r>
    <n v="118"/>
    <s v="John James"/>
    <d v="2022-05-04T00:00:00"/>
    <d v="1899-12-30T10:00:00"/>
    <d v="1899-12-30T01:45:00"/>
    <s v="Larry Daniels"/>
    <s v="Scheduled"/>
    <x v="1"/>
    <x v="4"/>
    <n v="1"/>
    <s v="Year(s)"/>
    <d v="2022-09-13T00:00:00"/>
    <s v="Plumbing"/>
    <s v="Computer Board"/>
    <s v="Please make sure to keep area clean"/>
  </r>
  <r>
    <n v="119"/>
    <s v="Lisia Perkins"/>
    <d v="2022-05-05T00:00:00"/>
    <d v="1899-12-30T16:00:00"/>
    <d v="1899-12-30T01:45:00"/>
    <s v="Tim Simmons"/>
    <s v="Completed"/>
    <x v="2"/>
    <x v="4"/>
    <n v="6"/>
    <s v="Month(s)"/>
    <d v="2022-09-15T00:00:00"/>
    <s v="HVAC"/>
    <s v="Sysem Boards"/>
    <s v="Take out trash when done"/>
  </r>
  <r>
    <n v="120"/>
    <s v="John James"/>
    <d v="2022-05-06T00:00:00"/>
    <d v="1899-12-30T22:00:00"/>
    <d v="1899-12-30T01:45:00"/>
    <s v="Fred Fredders"/>
    <s v="Completed"/>
    <x v="3"/>
    <x v="4"/>
    <n v="1"/>
    <s v="Month(s)"/>
    <d v="2022-09-17T00:00:00"/>
    <s v="Electrical"/>
    <s v="Pumps &amp; Motors"/>
    <s v="Please make sure to keep area clean"/>
  </r>
  <r>
    <n v="121"/>
    <s v="Lisia Perkins"/>
    <d v="2022-05-07T00:00:00"/>
    <d v="1899-12-31T04:00:00"/>
    <d v="1899-12-30T01:45:00"/>
    <s v="Dave Davidson"/>
    <s v="Pending"/>
    <x v="0"/>
    <x v="88"/>
    <n v="2"/>
    <s v="Year(s)"/>
    <d v="2022-09-19T00:00:00"/>
    <s v="Low Voltage"/>
    <s v="Machining"/>
    <s v="Take out trash when done"/>
  </r>
  <r>
    <n v="122"/>
    <s v="John James"/>
    <d v="2022-05-08T00:00:00"/>
    <d v="1899-12-31T10:00:00"/>
    <d v="1899-12-30T01:45:00"/>
    <s v="Fred Fredders"/>
    <s v="Scheduled"/>
    <x v="1"/>
    <x v="89"/>
    <n v="100"/>
    <s v="Day(s)"/>
    <d v="2022-09-21T00:00:00"/>
    <s v="Computer Board"/>
    <s v="Rewiring"/>
    <s v="Please make sure to keep area clean"/>
  </r>
  <r>
    <n v="123"/>
    <s v="Lisia Perkins"/>
    <d v="2022-05-09T00:00:00"/>
    <d v="1899-12-31T16:00:00"/>
    <d v="1899-12-30T01:45:00"/>
    <s v="Dave Davidson"/>
    <s v="In Process"/>
    <x v="2"/>
    <x v="90"/>
    <n v="12"/>
    <s v="Week(s)"/>
    <d v="2022-09-23T00:00:00"/>
    <s v="Sysem Boards"/>
    <s v="Plumbing"/>
    <s v="Take out trash when done"/>
  </r>
  <r>
    <n v="124"/>
    <s v="John James"/>
    <d v="2022-05-10T00:00:00"/>
    <d v="1899-12-31T22:00:00"/>
    <d v="1899-12-30T01:45:00"/>
    <s v="Peter Parker"/>
    <s v="Completed"/>
    <x v="3"/>
    <x v="91"/>
    <n v="12"/>
    <s v="Month(s)"/>
    <d v="2022-09-25T00:00:00"/>
    <s v="Pumps &amp; Motors"/>
    <s v="HVAC"/>
    <s v="Please make sure to keep area clean"/>
  </r>
  <r>
    <n v="125"/>
    <s v="Lisia Perkins"/>
    <d v="2022-05-11T00:00:00"/>
    <d v="1900-01-01T04:00:00"/>
    <d v="1899-12-30T01:45:00"/>
    <s v="Mary Smith"/>
    <s v="Pending"/>
    <x v="0"/>
    <x v="92"/>
    <n v="1"/>
    <s v="Year(s)"/>
    <d v="2022-09-27T00:00:00"/>
    <s v="Machining"/>
    <s v="Electrical"/>
    <s v="Take out trash when done"/>
  </r>
  <r>
    <n v="126"/>
    <s v="John James"/>
    <d v="2022-05-12T00:00:00"/>
    <d v="1900-01-01T10:00:00"/>
    <d v="1899-12-30T01:45:00"/>
    <s v="Mark Mason"/>
    <s v="Scheduled"/>
    <x v="1"/>
    <x v="93"/>
    <n v="6"/>
    <s v="Month(s)"/>
    <d v="2022-09-29T00:00:00"/>
    <s v="Rewiring"/>
    <s v="Low Voltage"/>
    <s v="Please make sure to keep area clean"/>
  </r>
  <r>
    <n v="127"/>
    <s v="Lisia Perkins"/>
    <d v="2022-05-13T00:00:00"/>
    <d v="1900-01-01T16:00:00"/>
    <d v="1899-12-30T01:45:00"/>
    <s v="Jack Johnson"/>
    <s v="In Process"/>
    <x v="2"/>
    <x v="94"/>
    <n v="1"/>
    <s v="Month(s)"/>
    <d v="2022-10-01T00:00:00"/>
    <s v="Plumbing"/>
    <s v="Computer Board"/>
    <s v="Take out trash when done"/>
  </r>
  <r>
    <n v="128"/>
    <s v="John James"/>
    <d v="2022-05-14T00:00:00"/>
    <d v="1900-01-01T22:00:00"/>
    <d v="1899-12-30T01:45:00"/>
    <s v="Lisa Mathews"/>
    <s v="Completed"/>
    <x v="3"/>
    <x v="95"/>
    <n v="2"/>
    <s v="Year(s)"/>
    <d v="2022-10-03T00:00:00"/>
    <s v="HVAC"/>
    <s v="Sysem Boards"/>
    <s v="Please make sure to keep area clean"/>
  </r>
  <r>
    <n v="129"/>
    <s v="Lisia Perkins"/>
    <d v="2022-05-15T00:00:00"/>
    <d v="1900-01-02T04:00:00"/>
    <d v="1899-12-30T01:45:00"/>
    <s v="Greg Perkins"/>
    <s v="Completed"/>
    <x v="0"/>
    <x v="96"/>
    <n v="100"/>
    <s v="Day(s)"/>
    <d v="2022-10-05T00:00:00"/>
    <s v="Electrical"/>
    <s v="Pumps &amp; Motors"/>
    <s v="Take out trash when done"/>
  </r>
  <r>
    <n v="130"/>
    <s v="John James"/>
    <d v="2022-05-16T00:00:00"/>
    <d v="1900-01-02T10:00:00"/>
    <d v="1899-12-30T01:45:00"/>
    <s v="Anita Withers"/>
    <s v="Scheduled"/>
    <x v="1"/>
    <x v="97"/>
    <n v="12"/>
    <s v="Week(s)"/>
    <d v="2022-10-07T00:00:00"/>
    <s v="Low Voltage"/>
    <s v="Machining"/>
    <s v="Please make sure to keep area clean"/>
  </r>
  <r>
    <n v="131"/>
    <s v="Lisia Perkins"/>
    <d v="2022-05-17T00:00:00"/>
    <d v="1900-01-02T16:00:00"/>
    <d v="1899-12-30T01:45:00"/>
    <s v="Kay Hopkins"/>
    <s v="In Process"/>
    <x v="2"/>
    <x v="98"/>
    <n v="12"/>
    <s v="Month(s)"/>
    <d v="2022-10-09T00:00:00"/>
    <s v="Computer Board"/>
    <s v="Rewiring"/>
    <s v="Take out trash when done"/>
  </r>
  <r>
    <n v="132"/>
    <s v="John James"/>
    <d v="2022-05-18T00:00:00"/>
    <d v="1900-01-02T22:00:00"/>
    <d v="1899-12-30T01:45:00"/>
    <s v="Larry Daniels"/>
    <s v="Completed"/>
    <x v="3"/>
    <x v="99"/>
    <n v="1"/>
    <s v="Year(s)"/>
    <d v="2022-10-11T00:00:00"/>
    <s v="Sysem Boards"/>
    <s v="Plumbing"/>
    <s v="Please make sure to keep area clean"/>
  </r>
  <r>
    <n v="133"/>
    <s v="Lisia Perkins"/>
    <d v="2022-05-19T00:00:00"/>
    <d v="1900-01-03T04:00:00"/>
    <d v="1899-12-30T01:45:00"/>
    <s v="Tim Simmons"/>
    <s v="Completed"/>
    <x v="0"/>
    <x v="100"/>
    <n v="6"/>
    <s v="Month(s)"/>
    <d v="2022-10-13T00:00:00"/>
    <s v="Pumps &amp; Motors"/>
    <s v="HVAC"/>
    <s v="Take out trash when done"/>
  </r>
  <r>
    <n v="134"/>
    <s v="John James"/>
    <d v="2022-05-20T00:00:00"/>
    <d v="1899-12-30T10:00:00"/>
    <d v="1899-12-30T01:45:00"/>
    <s v="Fred Fredders"/>
    <s v="Scheduled"/>
    <x v="1"/>
    <x v="101"/>
    <n v="1"/>
    <s v="Month(s)"/>
    <d v="2022-10-15T00:00:00"/>
    <s v="Machining"/>
    <s v="Electrical"/>
    <s v="Please make sure to keep area clean"/>
  </r>
  <r>
    <n v="135"/>
    <s v="Lisia Perkins"/>
    <d v="2022-05-21T00:00:00"/>
    <d v="1899-12-30T16:00:00"/>
    <d v="1899-12-30T01:45:00"/>
    <s v="Dave Davidson"/>
    <s v="In Process"/>
    <x v="2"/>
    <x v="102"/>
    <n v="1"/>
    <s v="Year(s)"/>
    <d v="2022-10-17T00:00:00"/>
    <s v="Rewiring"/>
    <s v="Low Voltage"/>
    <s v="Take out trash when done"/>
  </r>
  <r>
    <n v="136"/>
    <s v="John James"/>
    <d v="2022-05-22T00:00:00"/>
    <d v="1899-12-30T22:00:00"/>
    <d v="1899-12-30T01:45:00"/>
    <s v="Peter Parker"/>
    <s v="Completed"/>
    <x v="3"/>
    <x v="103"/>
    <n v="6"/>
    <s v="Month(s)"/>
    <d v="2022-10-19T00:00:00"/>
    <s v="Plumbing"/>
    <s v="Computer Board"/>
    <s v="Please make sure to keep area clean"/>
  </r>
  <r>
    <n v="137"/>
    <s v="Lisia Perkins"/>
    <d v="2022-05-23T00:00:00"/>
    <d v="1899-12-31T04:00:00"/>
    <d v="1899-12-30T01:45:00"/>
    <s v="Mary Smith"/>
    <s v="Pending"/>
    <x v="0"/>
    <x v="104"/>
    <n v="1"/>
    <s v="Month(s)"/>
    <d v="2022-10-21T00:00:00"/>
    <s v="HVAC"/>
    <s v="Sysem Boards"/>
    <s v="Take out trash when done"/>
  </r>
  <r>
    <n v="138"/>
    <s v="John James"/>
    <d v="2022-05-24T00:00:00"/>
    <d v="1899-12-31T10:00:00"/>
    <d v="1899-12-30T01:45:00"/>
    <s v="Mark Mason"/>
    <s v="Scheduled"/>
    <x v="1"/>
    <x v="105"/>
    <n v="2"/>
    <s v="Year(s)"/>
    <d v="2022-10-23T00:00:00"/>
    <s v="Electrical"/>
    <s v="Pumps &amp; Motors"/>
    <s v="Please make sure to keep area clean"/>
  </r>
  <r>
    <n v="139"/>
    <s v="Lisia Perkins"/>
    <d v="2022-05-25T00:00:00"/>
    <d v="1899-12-31T16:00:00"/>
    <d v="1899-12-30T01:45:00"/>
    <s v="Jack Johnson"/>
    <s v="In Process"/>
    <x v="2"/>
    <x v="106"/>
    <n v="100"/>
    <s v="Day(s)"/>
    <d v="2022-10-25T00:00:00"/>
    <s v="Low Voltage"/>
    <s v="Machining"/>
    <s v="Take out trash when done"/>
  </r>
  <r>
    <n v="140"/>
    <s v="John James"/>
    <d v="2022-05-26T00:00:00"/>
    <d v="1899-12-31T22:00:00"/>
    <d v="1899-12-30T01:45:00"/>
    <s v="Lisa Mathews"/>
    <s v="Completed"/>
    <x v="3"/>
    <x v="107"/>
    <n v="12"/>
    <s v="Week(s)"/>
    <d v="2022-10-27T00:00:00"/>
    <s v="Computer Board"/>
    <s v="Rewiring"/>
    <s v="Please make sure to keep area clean"/>
  </r>
  <r>
    <n v="141"/>
    <s v="Lisia Perkins"/>
    <d v="2022-05-27T00:00:00"/>
    <d v="1900-01-01T04:00:00"/>
    <d v="1899-12-30T01:45:00"/>
    <s v="Greg Perkins"/>
    <s v="Completed"/>
    <x v="0"/>
    <x v="108"/>
    <n v="12"/>
    <s v="Month(s)"/>
    <d v="2022-10-29T00:00:00"/>
    <s v="Sysem Boards"/>
    <s v="Plumbing"/>
    <s v="Take out trash when done"/>
  </r>
  <r>
    <n v="142"/>
    <s v="John James"/>
    <d v="2022-05-28T00:00:00"/>
    <d v="1900-01-01T10:00:00"/>
    <d v="1899-12-30T01:45:00"/>
    <s v="Anita Withers"/>
    <s v="Scheduled"/>
    <x v="1"/>
    <x v="109"/>
    <n v="1"/>
    <s v="Year(s)"/>
    <d v="2022-10-31T00:00:00"/>
    <s v="Pumps &amp; Motors"/>
    <s v="HVAC"/>
    <s v="Please make sure to keep area clean"/>
  </r>
  <r>
    <n v="143"/>
    <s v="Lisia Perkins"/>
    <d v="2022-05-29T00:00:00"/>
    <d v="1900-01-01T16:00:00"/>
    <d v="1899-12-30T01:45:00"/>
    <s v="Kay Hopkins"/>
    <s v="In Process"/>
    <x v="2"/>
    <x v="110"/>
    <n v="6"/>
    <s v="Month(s)"/>
    <d v="2022-11-02T00:00:00"/>
    <s v="Machining"/>
    <s v="Electrical"/>
    <s v="Take out trash when done"/>
  </r>
  <r>
    <n v="144"/>
    <s v="John James"/>
    <d v="2022-05-30T00:00:00"/>
    <d v="1900-01-01T22:00:00"/>
    <d v="1899-12-30T01:45:00"/>
    <s v="Larry Daniels"/>
    <s v="Completed"/>
    <x v="3"/>
    <x v="111"/>
    <n v="1"/>
    <s v="Month(s)"/>
    <d v="2022-11-04T00:00:00"/>
    <s v="Rewiring"/>
    <s v="Low Voltage"/>
    <s v="Please make sure to keep area clean"/>
  </r>
  <r>
    <n v="145"/>
    <s v="Lisia Perkins"/>
    <d v="2022-05-31T00:00:00"/>
    <d v="1900-01-02T04:00:00"/>
    <d v="1899-12-30T01:45:00"/>
    <s v="Tim Simmons"/>
    <s v="Completed"/>
    <x v="0"/>
    <x v="112"/>
    <n v="2"/>
    <s v="Year(s)"/>
    <d v="2022-11-06T00:00:00"/>
    <s v="Plumbing"/>
    <s v="Computer Board"/>
    <s v="Take out trash when done"/>
  </r>
  <r>
    <n v="146"/>
    <s v="John James"/>
    <d v="2022-06-01T00:00:00"/>
    <d v="1900-01-02T10:00:00"/>
    <d v="1899-12-30T01:45:00"/>
    <s v="Fred Fredders"/>
    <s v="Scheduled"/>
    <x v="1"/>
    <x v="113"/>
    <n v="100"/>
    <s v="Day(s)"/>
    <d v="2022-11-08T00:00:00"/>
    <s v="HVAC"/>
    <s v="Sysem Boards"/>
    <s v="Please make sure to keep area clean"/>
  </r>
  <r>
    <n v="147"/>
    <s v="Lisia Perkins"/>
    <d v="2022-06-02T00:00:00"/>
    <d v="1900-01-02T16:00:00"/>
    <d v="1899-12-30T01:45:00"/>
    <s v="Dave Davidson"/>
    <s v="In Process"/>
    <x v="2"/>
    <x v="114"/>
    <n v="12"/>
    <s v="Week(s)"/>
    <d v="2022-11-10T00:00:00"/>
    <s v="Electrical"/>
    <s v="Pumps &amp; Motors"/>
    <s v="Take out trash when done"/>
  </r>
  <r>
    <n v="148"/>
    <s v="John James"/>
    <d v="2022-06-03T00:00:00"/>
    <d v="1900-01-02T22:00:00"/>
    <d v="1899-12-30T01:45:00"/>
    <s v="Peter Parker"/>
    <s v="Scheduled"/>
    <x v="3"/>
    <x v="115"/>
    <n v="12"/>
    <s v="Month(s)"/>
    <d v="2022-11-12T00:00:00"/>
    <s v="Low Voltage"/>
    <s v="Machining"/>
    <s v="Please make sure to keep area clean"/>
  </r>
  <r>
    <n v="149"/>
    <s v="Lisia Perkins"/>
    <d v="2022-06-04T00:00:00"/>
    <d v="1900-01-03T04:00:00"/>
    <d v="1899-12-30T01:45:00"/>
    <s v="Mary Smith"/>
    <s v="In Process"/>
    <x v="0"/>
    <x v="116"/>
    <n v="1"/>
    <s v="Year(s)"/>
    <d v="2022-11-14T00:00:00"/>
    <s v="Computer Board"/>
    <s v="Rewiring"/>
    <s v="Take out trash when done"/>
  </r>
  <r>
    <n v="150"/>
    <s v="John James"/>
    <d v="2022-06-05T00:00:00"/>
    <d v="1899-12-30T10:00:00"/>
    <d v="1899-12-30T01:45:00"/>
    <s v="Mark Mason"/>
    <s v="Scheduled"/>
    <x v="0"/>
    <x v="117"/>
    <n v="6"/>
    <s v="Month(s)"/>
    <d v="2022-11-16T00:00:00"/>
    <s v="Sysem Boards"/>
    <s v="Plumbing"/>
    <s v="Please make sure to keep area clean"/>
  </r>
  <r>
    <n v="151"/>
    <s v="Lisia Perkins"/>
    <d v="2022-06-06T00:00:00"/>
    <d v="1899-12-30T16:00:00"/>
    <d v="1899-12-30T01:45:00"/>
    <s v="Jack Johnson"/>
    <s v="In Process"/>
    <x v="1"/>
    <x v="118"/>
    <n v="1"/>
    <s v="Month(s)"/>
    <d v="2022-11-18T00:00:00"/>
    <s v="Pumps &amp; Motors"/>
    <s v="HVAC"/>
    <s v="Take out trash when done"/>
  </r>
  <r>
    <n v="152"/>
    <s v="John James"/>
    <d v="2022-06-07T00:00:00"/>
    <d v="1899-12-30T22:00:00"/>
    <d v="1899-12-30T01:45:00"/>
    <s v="Lisa Mathews"/>
    <s v="Scheduled"/>
    <x v="2"/>
    <x v="119"/>
    <n v="12"/>
    <s v="Week(s)"/>
    <d v="2022-11-20T00:00:00"/>
    <s v="Machining"/>
    <s v="Electrical"/>
    <s v="Please make sure to keep area clean"/>
  </r>
  <r>
    <n v="153"/>
    <s v="Lisia Perkins"/>
    <d v="2022-06-08T00:00:00"/>
    <d v="1899-12-31T04:00:00"/>
    <d v="1899-12-30T01:45:00"/>
    <s v="Greg Perkins"/>
    <s v="In Process"/>
    <x v="3"/>
    <x v="120"/>
    <n v="12"/>
    <s v="Month(s)"/>
    <d v="2022-11-22T00:00:00"/>
    <s v="Rewiring"/>
    <s v="Low Voltage"/>
    <s v="Take out trash when done"/>
  </r>
  <r>
    <n v="154"/>
    <s v="John James"/>
    <d v="2022-06-09T00:00:00"/>
    <d v="1899-12-31T10:00:00"/>
    <d v="1899-12-30T01:45:00"/>
    <s v="Anita Withers"/>
    <s v="Scheduled"/>
    <x v="0"/>
    <x v="121"/>
    <n v="1"/>
    <s v="Year(s)"/>
    <d v="2022-11-24T00:00:00"/>
    <s v="Plumbing"/>
    <s v="Computer Board"/>
    <s v="Please make sure to keep area clean"/>
  </r>
  <r>
    <n v="155"/>
    <s v="Lisia Perkins"/>
    <d v="2022-06-10T00:00:00"/>
    <d v="1899-12-31T16:00:00"/>
    <d v="1899-12-30T01:45:00"/>
    <s v="Kay Hopkins"/>
    <s v="In Process"/>
    <x v="1"/>
    <x v="122"/>
    <n v="6"/>
    <s v="Month(s)"/>
    <d v="2022-11-26T00:00:00"/>
    <s v="HVAC"/>
    <s v="Computer Board"/>
    <s v="Take out trash when done"/>
  </r>
  <r>
    <n v="156"/>
    <s v="John James"/>
    <d v="2022-06-11T00:00:00"/>
    <d v="1899-12-31T22:00:00"/>
    <d v="1899-12-30T01:45:00"/>
    <s v="Larry Daniels"/>
    <s v="Scheduled"/>
    <x v="2"/>
    <x v="123"/>
    <n v="1"/>
    <s v="Month(s)"/>
    <d v="2022-11-28T00:00:00"/>
    <s v="Electrical"/>
    <s v="Sysem Boards"/>
    <s v="Please make sure to keep area clean"/>
  </r>
  <r>
    <n v="157"/>
    <s v="Lisia Perkins"/>
    <d v="2022-06-12T00:00:00"/>
    <d v="1900-01-01T04:00:00"/>
    <d v="1899-12-30T01:45:00"/>
    <s v="Tim Simmons"/>
    <s v="In Process"/>
    <x v="3"/>
    <x v="124"/>
    <n v="1"/>
    <s v="Year(s)"/>
    <d v="2022-11-30T00:00:00"/>
    <s v="Low Voltage"/>
    <s v="Pumps &amp; Motors"/>
    <s v="Take out trash when done"/>
  </r>
  <r>
    <n v="158"/>
    <s v="John James"/>
    <d v="2022-06-13T00:00:00"/>
    <d v="1900-01-01T10:00:00"/>
    <d v="1899-12-30T01:45:00"/>
    <s v="Fred Fredders"/>
    <s v="Scheduled"/>
    <x v="0"/>
    <x v="125"/>
    <n v="6"/>
    <s v="Month(s)"/>
    <d v="2022-12-02T00:00:00"/>
    <s v="Computer Board"/>
    <s v="Machining"/>
    <s v="Please make sure to keep area clean"/>
  </r>
  <r>
    <n v="159"/>
    <s v="Lisia Perkins"/>
    <d v="2022-06-14T00:00:00"/>
    <d v="1900-01-01T16:00:00"/>
    <d v="1899-12-30T01:45:00"/>
    <s v="Dave Davidson"/>
    <s v="In Process"/>
    <x v="1"/>
    <x v="126"/>
    <n v="1"/>
    <s v="Month(s)"/>
    <d v="2022-12-04T00:00:00"/>
    <s v="Sysem Boards"/>
    <s v="Rewiring"/>
    <s v="Take out trash when done"/>
  </r>
  <r>
    <n v="160"/>
    <s v="John James"/>
    <d v="2022-06-15T00:00:00"/>
    <d v="1900-01-01T22:00:00"/>
    <d v="1899-12-30T01:45:00"/>
    <s v="Peter Parker"/>
    <s v="Scheduled"/>
    <x v="2"/>
    <x v="127"/>
    <n v="2"/>
    <s v="Year(s)"/>
    <d v="2022-12-06T00:00:00"/>
    <s v="Pumps &amp; Motors"/>
    <s v="Plumbing"/>
    <s v="Please make sure to keep area clean"/>
  </r>
  <r>
    <n v="161"/>
    <s v="Lisia Perkins"/>
    <d v="2022-06-16T00:00:00"/>
    <d v="1900-01-02T04:00:00"/>
    <d v="1899-12-30T01:45:00"/>
    <s v="Mary Smith"/>
    <s v="In Process"/>
    <x v="3"/>
    <x v="128"/>
    <n v="100"/>
    <s v="Day(s)"/>
    <d v="2022-12-08T00:00:00"/>
    <s v="Machining"/>
    <s v="HVAC"/>
    <s v="Take out trash when done"/>
  </r>
  <r>
    <n v="162"/>
    <s v="John James"/>
    <d v="2022-06-17T00:00:00"/>
    <d v="1900-01-02T10:00:00"/>
    <d v="1899-12-30T01:45:00"/>
    <s v="Mark Mason"/>
    <s v="Scheduled"/>
    <x v="0"/>
    <x v="129"/>
    <n v="12"/>
    <s v="Week(s)"/>
    <d v="2022-12-10T00:00:00"/>
    <s v="Rewiring"/>
    <s v="Electrical"/>
    <s v="Please make sure to keep area clean"/>
  </r>
  <r>
    <n v="163"/>
    <s v="Lisia Perkins"/>
    <d v="2022-06-18T00:00:00"/>
    <d v="1900-01-02T16:00:00"/>
    <d v="1899-12-30T01:45:00"/>
    <s v="Larry Daniels"/>
    <s v="In Process"/>
    <x v="1"/>
    <x v="130"/>
    <n v="12"/>
    <s v="Month(s)"/>
    <d v="2022-12-12T00:00:00"/>
    <s v="Computer Board"/>
    <s v="Low Voltage"/>
    <s v="Take out trash when done"/>
  </r>
  <r>
    <n v="164"/>
    <s v="John James"/>
    <d v="2022-06-19T00:00:00"/>
    <d v="1900-01-02T22:00:00"/>
    <d v="1899-12-30T01:45:00"/>
    <s v="Tim Simmons"/>
    <s v="Scheduled"/>
    <x v="2"/>
    <x v="131"/>
    <n v="1"/>
    <s v="Year(s)"/>
    <d v="2022-12-14T00:00:00"/>
    <s v="Sysem Boards"/>
    <s v="Computer Board"/>
    <s v="Please make sure to keep area clean"/>
  </r>
  <r>
    <n v="165"/>
    <s v="Lisia Perkins"/>
    <d v="2022-06-20T00:00:00"/>
    <d v="1900-01-03T04:00:00"/>
    <d v="1899-12-30T01:45:00"/>
    <s v="Fred Fredders"/>
    <s v="In Process"/>
    <x v="3"/>
    <x v="132"/>
    <n v="6"/>
    <s v="Month(s)"/>
    <d v="2022-12-16T00:00:00"/>
    <s v="Pumps &amp; Motors"/>
    <s v="Sysem Boards"/>
    <s v="Take out trash when done"/>
  </r>
  <r>
    <n v="166"/>
    <s v="John James"/>
    <d v="2022-06-21T00:00:00"/>
    <d v="1899-12-30T10:00:00"/>
    <d v="1899-12-30T01:45:00"/>
    <s v="Dave Davidson"/>
    <s v="Scheduled"/>
    <x v="0"/>
    <x v="133"/>
    <n v="1"/>
    <s v="Month(s)"/>
    <d v="2022-12-18T00:00:00"/>
    <s v="Machining"/>
    <s v="Pumps &amp; Motors"/>
    <s v="Please make sure to keep area clean"/>
  </r>
  <r>
    <n v="167"/>
    <s v="Lisia Perkins"/>
    <d v="2022-06-22T00:00:00"/>
    <d v="1899-12-30T16:00:00"/>
    <d v="1899-12-30T01:45:00"/>
    <s v="Peter Parker"/>
    <s v="In Process"/>
    <x v="1"/>
    <x v="134"/>
    <n v="2"/>
    <s v="Year(s)"/>
    <d v="2022-12-20T00:00:00"/>
    <s v="Rewiring"/>
    <s v="Machining"/>
    <s v="Take out trash when done"/>
  </r>
  <r>
    <n v="168"/>
    <s v="John James"/>
    <d v="2022-06-23T00:00:00"/>
    <d v="1899-12-30T22:00:00"/>
    <d v="1899-12-30T01:45:00"/>
    <s v="Mary Smith"/>
    <s v="Scheduled"/>
    <x v="2"/>
    <x v="135"/>
    <n v="100"/>
    <s v="Day(s)"/>
    <d v="2022-12-22T00:00:00"/>
    <s v="Plumbing"/>
    <s v="Rewiring"/>
    <s v="Please make sure to keep area clean"/>
  </r>
  <r>
    <n v="169"/>
    <s v="Lisia Perkins"/>
    <d v="2022-06-24T00:00:00"/>
    <d v="1899-12-31T04:00:00"/>
    <d v="1899-12-30T01:45:00"/>
    <s v="Mark Mason"/>
    <s v="In Process"/>
    <x v="3"/>
    <x v="136"/>
    <n v="12"/>
    <s v="Week(s)"/>
    <d v="2022-12-24T00:00:00"/>
    <s v="HVAC"/>
    <s v="Plumbing"/>
    <s v="Take out trash when done"/>
  </r>
  <r>
    <n v="170"/>
    <s v="John James"/>
    <d v="2022-06-25T00:00:00"/>
    <d v="1899-12-31T10:00:00"/>
    <d v="1899-12-30T01:45:00"/>
    <s v="Jack Johnson"/>
    <s v="Scheduled"/>
    <x v="0"/>
    <x v="137"/>
    <n v="12"/>
    <s v="Month(s)"/>
    <d v="2022-12-26T00:00:00"/>
    <s v="Electrical"/>
    <s v="HVAC"/>
    <s v="Please make sure to keep area clean"/>
  </r>
  <r>
    <n v="171"/>
    <s v="Lisia Perkins"/>
    <d v="2022-06-26T00:00:00"/>
    <d v="1899-12-31T16:00:00"/>
    <d v="1899-12-30T01:45:00"/>
    <s v="Lisa Mathews"/>
    <s v="In Process"/>
    <x v="1"/>
    <x v="138"/>
    <n v="1"/>
    <s v="Year(s)"/>
    <d v="2022-12-28T00:00:00"/>
    <s v="Low Voltage"/>
    <s v="Electrical"/>
    <s v="Take out trash when done"/>
  </r>
  <r>
    <n v="172"/>
    <s v="John James"/>
    <d v="2022-06-27T00:00:00"/>
    <d v="1899-12-31T22:00:00"/>
    <d v="1899-12-30T01:45:00"/>
    <s v="Greg Perkins"/>
    <s v="Scheduled"/>
    <x v="2"/>
    <x v="139"/>
    <n v="6"/>
    <s v="Month(s)"/>
    <d v="2022-12-30T00:00:00"/>
    <s v="Computer Board"/>
    <s v="Low Voltage"/>
    <s v="Please make sure to keep area clean"/>
  </r>
  <r>
    <n v="173"/>
    <s v="Lisia Perkins"/>
    <d v="2022-06-28T00:00:00"/>
    <d v="1900-01-01T04:00:00"/>
    <d v="1899-12-30T01:45:00"/>
    <s v="Anita Withers"/>
    <s v="In Process"/>
    <x v="3"/>
    <x v="140"/>
    <n v="1"/>
    <s v="Month(s)"/>
    <d v="2023-01-01T00:00:00"/>
    <s v="Sysem Boards"/>
    <s v="Computer Board"/>
    <s v="Take out trash when done"/>
  </r>
  <r>
    <n v="174"/>
    <s v="John James"/>
    <d v="2022-06-29T00:00:00"/>
    <d v="1900-01-01T10:00:00"/>
    <d v="1899-12-30T01:45:00"/>
    <s v="Kay Hopkins"/>
    <s v="Scheduled"/>
    <x v="0"/>
    <x v="141"/>
    <n v="1"/>
    <s v="Year(s)"/>
    <d v="2023-01-03T00:00:00"/>
    <s v="Pumps &amp; Motors"/>
    <s v="Sysem Boards"/>
    <s v="Please make sure to keep area clean"/>
  </r>
  <r>
    <n v="175"/>
    <s v="Lisia Perkins"/>
    <d v="2022-06-30T00:00:00"/>
    <d v="1900-01-01T16:00:00"/>
    <d v="1899-12-30T01:45:00"/>
    <s v="Larry Daniels"/>
    <s v="In Process"/>
    <x v="1"/>
    <x v="142"/>
    <n v="6"/>
    <s v="Month(s)"/>
    <d v="2023-01-05T00:00:00"/>
    <s v="Machining"/>
    <s v="Pumps &amp; Motors"/>
    <s v="Take out trash when done"/>
  </r>
  <r>
    <n v="176"/>
    <s v="John James"/>
    <d v="2022-07-01T00:00:00"/>
    <d v="1900-01-01T22:00:00"/>
    <d v="1899-12-30T01:45:00"/>
    <s v="Tim Simmons"/>
    <s v="Scheduled"/>
    <x v="2"/>
    <x v="143"/>
    <n v="1"/>
    <s v="Month(s)"/>
    <d v="2023-01-07T00:00:00"/>
    <s v="Rewiring"/>
    <s v="Machining"/>
    <s v="Please make sure to keep area clean"/>
  </r>
  <r>
    <n v="177"/>
    <s v="Lisia Perkins"/>
    <d v="2022-07-02T00:00:00"/>
    <d v="1900-01-02T04:00:00"/>
    <d v="1899-12-30T01:45:00"/>
    <s v="Fred Fredders"/>
    <s v="In Process"/>
    <x v="3"/>
    <x v="144"/>
    <n v="2"/>
    <s v="Year(s)"/>
    <d v="2023-01-09T00:00:00"/>
    <s v="Plumbing"/>
    <s v="Rewiring"/>
    <s v="Take out trash when done"/>
  </r>
  <r>
    <n v="178"/>
    <s v="John James"/>
    <d v="2022-07-03T00:00:00"/>
    <d v="1900-01-02T10:00:00"/>
    <d v="1899-12-30T01:45:00"/>
    <s v="Anita Withers"/>
    <s v="Scheduled"/>
    <x v="0"/>
    <x v="145"/>
    <n v="100"/>
    <s v="Day(s)"/>
    <d v="2023-01-11T00:00:00"/>
    <s v="HVAC"/>
    <s v="Plumbing"/>
    <s v="Please make sure to keep area clean"/>
  </r>
  <r>
    <n v="179"/>
    <s v="Lisia Perkins"/>
    <d v="2022-07-04T00:00:00"/>
    <d v="1900-01-02T16:00:00"/>
    <d v="1899-12-30T01:45:00"/>
    <s v="Kay Hopkins"/>
    <s v="In Process"/>
    <x v="1"/>
    <x v="146"/>
    <n v="12"/>
    <s v="Week(s)"/>
    <d v="2023-01-13T00:00:00"/>
    <s v="Electrical"/>
    <s v="HVAC"/>
    <s v="Take out trash when done"/>
  </r>
  <r>
    <n v="180"/>
    <s v="John James"/>
    <d v="2022-07-05T00:00:00"/>
    <d v="1900-01-02T22:00:00"/>
    <d v="1899-12-30T01:45:00"/>
    <s v="Larry Daniels"/>
    <s v="Scheduled"/>
    <x v="2"/>
    <x v="147"/>
    <n v="12"/>
    <s v="Month(s)"/>
    <d v="2023-01-15T00:00:00"/>
    <s v="Low Voltage"/>
    <s v="Electrical"/>
    <s v="Please make sure to keep area clean"/>
  </r>
  <r>
    <n v="181"/>
    <s v="Lisia Perkins"/>
    <d v="2022-07-06T00:00:00"/>
    <d v="1900-01-03T04:00:00"/>
    <d v="1899-12-30T01:45:00"/>
    <s v="Tim Simmons"/>
    <s v="In Process"/>
    <x v="3"/>
    <x v="148"/>
    <n v="1"/>
    <s v="Year(s)"/>
    <d v="2023-01-17T00:00:00"/>
    <s v="Computer Board"/>
    <s v="Low Voltage"/>
    <s v="Take out trash when done"/>
  </r>
  <r>
    <n v="182"/>
    <s v="John James"/>
    <d v="2022-07-07T00:00:00"/>
    <d v="1899-12-30T10:00:00"/>
    <d v="1899-12-30T01:45:00"/>
    <s v="Fred Fredders"/>
    <s v="Scheduled"/>
    <x v="0"/>
    <x v="149"/>
    <n v="6"/>
    <s v="Month(s)"/>
    <d v="2023-01-19T00:00:00"/>
    <s v="Sysem Boards"/>
    <s v="Computer Board"/>
    <s v="Please make sure to keep area clean"/>
  </r>
  <r>
    <n v="183"/>
    <s v="Lisia Perkins"/>
    <d v="2022-07-08T00:00:00"/>
    <d v="1899-12-30T16:00:00"/>
    <d v="1899-12-30T01:45:00"/>
    <s v="Dave Davidson"/>
    <s v="In Process"/>
    <x v="0"/>
    <x v="150"/>
    <n v="1"/>
    <s v="Month(s)"/>
    <d v="2023-01-21T00:00:00"/>
    <s v="Pumps &amp; Motors"/>
    <s v="Sysem Boards"/>
    <s v="Take out trash when done"/>
  </r>
  <r>
    <n v="184"/>
    <s v="John James"/>
    <d v="2022-07-09T00:00:00"/>
    <d v="1899-12-30T22:00:00"/>
    <d v="1899-12-30T01:45:00"/>
    <s v="Peter Parker"/>
    <s v="Scheduled"/>
    <x v="1"/>
    <x v="151"/>
    <n v="2"/>
    <s v="Year(s)"/>
    <d v="2023-01-23T00:00:00"/>
    <s v="Machining"/>
    <s v="Pumps &amp; Motors"/>
    <s v="Please make sure to keep area clean"/>
  </r>
  <r>
    <n v="185"/>
    <s v="Lisia Perkins"/>
    <d v="2022-07-10T00:00:00"/>
    <d v="1899-12-31T04:00:00"/>
    <d v="1899-12-30T01:45:00"/>
    <s v="Mary Smith"/>
    <s v="In Process"/>
    <x v="2"/>
    <x v="4"/>
    <n v="100"/>
    <s v="Day(s)"/>
    <d v="2023-01-25T00:00:00"/>
    <s v="Rewiring"/>
    <s v="Machining"/>
    <s v="Take out trash when done"/>
  </r>
  <r>
    <n v="186"/>
    <s v="John James"/>
    <d v="2022-07-11T00:00:00"/>
    <d v="1899-12-31T10:00:00"/>
    <d v="1899-12-30T01:45:00"/>
    <s v="Mark Mason"/>
    <s v="Scheduled"/>
    <x v="3"/>
    <x v="4"/>
    <n v="12"/>
    <s v="Week(s)"/>
    <d v="2023-01-27T00:00:00"/>
    <s v="Plumbing"/>
    <s v="Rewiring"/>
    <s v="Please make sure to keep area clean"/>
  </r>
  <r>
    <n v="187"/>
    <s v="Lisia Perkins"/>
    <d v="2022-07-12T00:00:00"/>
    <d v="1899-12-31T16:00:00"/>
    <d v="1899-12-30T01:45:00"/>
    <s v="Larry Daniels"/>
    <s v="In Process"/>
    <x v="0"/>
    <x v="4"/>
    <n v="12"/>
    <s v="Month(s)"/>
    <d v="2023-01-29T00:00:00"/>
    <s v="HVAC"/>
    <s v="Plumbing"/>
    <s v="Take out trash when done"/>
  </r>
  <r>
    <n v="188"/>
    <s v="John James"/>
    <d v="2022-07-13T00:00:00"/>
    <d v="1899-12-31T22:00:00"/>
    <d v="1899-12-30T01:45:00"/>
    <s v="Tim Simmons"/>
    <s v="Scheduled"/>
    <x v="1"/>
    <x v="4"/>
    <n v="1"/>
    <s v="Year(s)"/>
    <d v="2023-01-31T00:00:00"/>
    <s v="Electrical"/>
    <s v="HVAC"/>
    <s v="Please make sure to keep area clean"/>
  </r>
  <r>
    <n v="189"/>
    <s v="Lisia Perkins"/>
    <d v="2022-07-14T00:00:00"/>
    <d v="1900-01-01T04:00:00"/>
    <d v="1899-12-30T01:45:00"/>
    <s v="Fred Fredders"/>
    <s v="In Process"/>
    <x v="2"/>
    <x v="4"/>
    <n v="6"/>
    <s v="Month(s)"/>
    <d v="2023-02-02T00:00:00"/>
    <s v="Low Voltage"/>
    <s v="Electrical"/>
    <s v="Take out trash when done"/>
  </r>
  <r>
    <n v="190"/>
    <s v="John James"/>
    <d v="2022-07-15T00:00:00"/>
    <d v="1900-01-01T10:00:00"/>
    <d v="1899-12-30T01:45:00"/>
    <s v="Dave Davidson"/>
    <s v="Scheduled"/>
    <x v="3"/>
    <x v="4"/>
    <n v="1"/>
    <s v="Month(s)"/>
    <d v="2023-02-04T00:00:00"/>
    <s v="Computer Board"/>
    <s v="Low Voltage"/>
    <s v="Please make sure to keep area clean"/>
  </r>
  <r>
    <n v="191"/>
    <s v="Lisia Perkins"/>
    <d v="2022-07-16T00:00:00"/>
    <d v="1900-01-01T16:00:00"/>
    <d v="1899-12-30T01:45:00"/>
    <s v="Peter Parker"/>
    <s v="In Process"/>
    <x v="0"/>
    <x v="4"/>
    <n v="12"/>
    <s v="Week(s)"/>
    <d v="2023-02-06T00:00:00"/>
    <s v="Sysem Boards"/>
    <s v="Computer Board"/>
    <s v="Take out trash when done"/>
  </r>
  <r>
    <n v="192"/>
    <s v="John James"/>
    <d v="2022-07-17T00:00:00"/>
    <d v="1900-01-01T22:00:00"/>
    <d v="1899-12-30T01:45:00"/>
    <s v="Anita Withers"/>
    <s v="Scheduled"/>
    <x v="1"/>
    <x v="4"/>
    <n v="12"/>
    <s v="Month(s)"/>
    <d v="2023-02-08T00:00:00"/>
    <s v="Pumps &amp; Motors"/>
    <s v="Sysem Boards"/>
    <s v="Please make sure to keep area clean"/>
  </r>
  <r>
    <n v="193"/>
    <s v="Lisia Perkins"/>
    <d v="2022-07-18T00:00:00"/>
    <d v="1900-01-02T04:00:00"/>
    <d v="1899-12-30T01:45:00"/>
    <s v="Kay Hopkins"/>
    <s v="In Process"/>
    <x v="2"/>
    <x v="152"/>
    <n v="1"/>
    <s v="Year(s)"/>
    <d v="2023-02-10T00:00:00"/>
    <s v="Machining"/>
    <s v="Pumps &amp; Motors"/>
    <s v="Take out trash when done"/>
  </r>
  <r>
    <n v="194"/>
    <s v="John James"/>
    <d v="2022-07-19T00:00:00"/>
    <d v="1900-01-02T10:00:00"/>
    <d v="1899-12-30T01:45:00"/>
    <s v="Larry Daniels"/>
    <s v="Scheduled"/>
    <x v="3"/>
    <x v="153"/>
    <n v="6"/>
    <s v="Month(s)"/>
    <d v="2023-02-12T00:00:00"/>
    <s v="Rewiring"/>
    <s v="Machining"/>
    <s v="Please make sure to keep area clean"/>
  </r>
  <r>
    <n v="195"/>
    <s v="Lisia Perkins"/>
    <d v="2022-07-20T00:00:00"/>
    <d v="1900-01-02T16:00:00"/>
    <d v="1899-12-30T01:45:00"/>
    <s v="Tim Simmons"/>
    <s v="In Process"/>
    <x v="0"/>
    <x v="154"/>
    <n v="1"/>
    <s v="Month(s)"/>
    <d v="2023-02-14T00:00:00"/>
    <s v="Plumbing"/>
    <s v="Rewiring"/>
    <s v="Take out trash when done"/>
  </r>
  <r>
    <n v="196"/>
    <s v="John James"/>
    <d v="2022-07-21T00:00:00"/>
    <d v="1900-01-02T22:00:00"/>
    <d v="1899-12-30T01:45:00"/>
    <s v="Fred Fredders"/>
    <s v="Scheduled"/>
    <x v="1"/>
    <x v="155"/>
    <n v="1"/>
    <s v="Year(s)"/>
    <d v="2023-02-16T00:00:00"/>
    <s v="HVAC"/>
    <s v="Plumbing"/>
    <s v="Please make sure to keep area clean"/>
  </r>
  <r>
    <n v="197"/>
    <s v="Lisia Perkins"/>
    <d v="2022-07-22T00:00:00"/>
    <d v="1900-01-03T04:00:00"/>
    <d v="1899-12-30T01:45:00"/>
    <s v="Dave Davidson"/>
    <s v="In Process"/>
    <x v="2"/>
    <x v="156"/>
    <n v="6"/>
    <s v="Month(s)"/>
    <d v="2023-02-18T00:00:00"/>
    <s v="Electrical"/>
    <s v="HVAC"/>
    <s v="Take out trash when done"/>
  </r>
  <r>
    <n v="198"/>
    <s v="John James"/>
    <d v="2022-07-23T00:00:00"/>
    <d v="1899-12-30T10:00:00"/>
    <d v="1899-12-30T01:45:00"/>
    <s v="Peter Parker"/>
    <s v="Scheduled"/>
    <x v="3"/>
    <x v="157"/>
    <n v="1"/>
    <s v="Month(s)"/>
    <d v="2023-02-20T00:00:00"/>
    <s v="Low Voltage"/>
    <s v="Electrical"/>
    <s v="Please make sure to keep area clean"/>
  </r>
  <r>
    <n v="199"/>
    <s v="Lisia Perkins"/>
    <d v="2022-07-24T00:00:00"/>
    <d v="1899-12-30T16:00:00"/>
    <d v="1899-12-30T01:45:00"/>
    <s v="Mary Smith"/>
    <s v="In Process"/>
    <x v="0"/>
    <x v="158"/>
    <n v="2"/>
    <s v="Year(s)"/>
    <d v="2023-02-22T00:00:00"/>
    <s v="Computer Board"/>
    <s v="Low Voltage"/>
    <s v="Take out trash when done"/>
  </r>
  <r>
    <n v="200"/>
    <s v="John James"/>
    <d v="2022-07-25T00:00:00"/>
    <d v="1899-12-30T22:00:00"/>
    <d v="1899-12-30T01:45:00"/>
    <s v="Mark Mason"/>
    <s v="Scheduled"/>
    <x v="1"/>
    <x v="159"/>
    <n v="100"/>
    <s v="Day(s)"/>
    <d v="2023-02-24T00:00:00"/>
    <s v="Sysem Boards"/>
    <s v="Computer Board"/>
    <s v="Please make sure to keep area clean"/>
  </r>
  <r>
    <n v="201"/>
    <s v="Lisia Perkins"/>
    <d v="2022-07-26T00:00:00"/>
    <d v="1899-12-31T04:00:00"/>
    <d v="1899-12-30T01:45:00"/>
    <s v="Larry Daniels"/>
    <s v="In Process"/>
    <x v="2"/>
    <x v="160"/>
    <n v="12"/>
    <s v="Week(s)"/>
    <d v="2023-02-26T00:00:00"/>
    <s v="Pumps &amp; Motors"/>
    <s v="Sysem Boards"/>
    <s v="Take out trash when done"/>
  </r>
  <r>
    <n v="202"/>
    <s v="John James"/>
    <d v="2022-07-27T00:00:00"/>
    <d v="1899-12-31T10:00:00"/>
    <d v="1899-12-30T01:45:00"/>
    <s v="Tim Simmons"/>
    <s v="Scheduled"/>
    <x v="3"/>
    <x v="161"/>
    <n v="12"/>
    <s v="Month(s)"/>
    <d v="2023-02-28T00:00:00"/>
    <s v="Machining"/>
    <s v="Pumps &amp; Motors"/>
    <s v="Please make sure to keep area clean"/>
  </r>
  <r>
    <n v="203"/>
    <s v="Lisia Perkins"/>
    <d v="2022-07-28T00:00:00"/>
    <d v="1899-12-31T16:00:00"/>
    <d v="1899-12-30T01:45:00"/>
    <s v="Fred Fredders"/>
    <s v="In Process"/>
    <x v="0"/>
    <x v="162"/>
    <n v="1"/>
    <s v="Year(s)"/>
    <d v="2023-03-02T00:00:00"/>
    <s v="Rewiring"/>
    <s v="Machining"/>
    <s v="Take out trash when done"/>
  </r>
  <r>
    <n v="204"/>
    <s v="John James"/>
    <d v="2022-07-29T00:00:00"/>
    <d v="1899-12-31T22:00:00"/>
    <d v="1899-12-30T01:45:00"/>
    <s v="Dave Davidson"/>
    <s v="Scheduled"/>
    <x v="1"/>
    <x v="163"/>
    <n v="6"/>
    <s v="Month(s)"/>
    <d v="2023-03-04T00:00:00"/>
    <s v="Plumbing"/>
    <s v="Rewiring"/>
    <s v="Please make sure to keep area clean"/>
  </r>
  <r>
    <n v="205"/>
    <s v="Lisia Perkins"/>
    <d v="2022-07-30T00:00:00"/>
    <d v="1900-01-01T04:00:00"/>
    <d v="1899-12-30T01:45:00"/>
    <s v="Peter Parker"/>
    <s v="In Process"/>
    <x v="2"/>
    <x v="164"/>
    <n v="1"/>
    <s v="Month(s)"/>
    <d v="2023-03-06T00:00:00"/>
    <s v="HVAC"/>
    <s v="Plumbing"/>
    <s v="Take out trash when done"/>
  </r>
  <r>
    <n v="206"/>
    <s v="John James"/>
    <d v="2022-07-31T00:00:00"/>
    <d v="1900-01-01T10:00:00"/>
    <d v="1899-12-30T01:45:00"/>
    <s v="Anita Withers"/>
    <s v="Scheduled"/>
    <x v="3"/>
    <x v="165"/>
    <n v="2"/>
    <s v="Year(s)"/>
    <d v="2023-03-08T00:00:00"/>
    <s v="Electrical"/>
    <s v="HVAC"/>
    <s v="Please make sure to keep area clean"/>
  </r>
  <r>
    <n v="207"/>
    <s v="Lisia Perkins"/>
    <d v="2022-08-01T00:00:00"/>
    <d v="1900-01-01T16:00:00"/>
    <d v="1899-12-30T01:45:00"/>
    <s v="Kay Hopkins"/>
    <s v="In Process"/>
    <x v="0"/>
    <x v="166"/>
    <n v="100"/>
    <s v="Day(s)"/>
    <d v="2023-03-10T00:00:00"/>
    <s v="Low Voltage"/>
    <s v="Electrical"/>
    <s v="Take out trash when done"/>
  </r>
  <r>
    <n v="208"/>
    <s v="John James"/>
    <d v="2022-08-02T00:00:00"/>
    <d v="1900-01-01T22:00:00"/>
    <d v="1899-12-30T01:45:00"/>
    <s v="Larry Daniels"/>
    <s v="Scheduled"/>
    <x v="1"/>
    <x v="167"/>
    <n v="12"/>
    <s v="Week(s)"/>
    <d v="2023-03-12T00:00:00"/>
    <s v="Computer Board"/>
    <s v="Low Voltage"/>
    <s v="Please make sure to keep area clean"/>
  </r>
  <r>
    <n v="209"/>
    <s v="Lisia Perkins"/>
    <d v="2022-08-03T00:00:00"/>
    <d v="1900-01-02T04:00:00"/>
    <d v="1899-12-30T01:45:00"/>
    <s v="Tim Simmons"/>
    <s v="In Process"/>
    <x v="2"/>
    <x v="168"/>
    <n v="12"/>
    <s v="Month(s)"/>
    <d v="2023-03-14T00:00:00"/>
    <s v="Sysem Boards"/>
    <s v="Computer Board"/>
    <s v="Take out trash when done"/>
  </r>
  <r>
    <n v="210"/>
    <s v="John James"/>
    <d v="2022-08-04T00:00:00"/>
    <d v="1900-01-02T10:00:00"/>
    <d v="1899-12-30T01:45:00"/>
    <s v="Fred Fredders"/>
    <s v="Scheduled"/>
    <x v="3"/>
    <x v="169"/>
    <n v="1"/>
    <s v="Year(s)"/>
    <d v="2023-03-16T00:00:00"/>
    <s v="Pumps &amp; Motors"/>
    <s v="Sysem Boards"/>
    <s v="Please make sure to keep area clean"/>
  </r>
  <r>
    <n v="211"/>
    <s v="Lisia Perkins"/>
    <d v="2022-08-05T00:00:00"/>
    <d v="1900-01-02T16:00:00"/>
    <d v="1899-12-30T01:45:00"/>
    <s v="Dave Davidson"/>
    <s v="In Process"/>
    <x v="0"/>
    <x v="170"/>
    <n v="6"/>
    <s v="Month(s)"/>
    <d v="2023-03-18T00:00:00"/>
    <s v="Machining"/>
    <s v="Pumps &amp; Motors"/>
    <s v="Take out trash when done"/>
  </r>
  <r>
    <n v="212"/>
    <s v="John James"/>
    <d v="2022-08-06T00:00:00"/>
    <d v="1900-01-02T22:00:00"/>
    <d v="1899-12-30T01:45:00"/>
    <s v="Peter Parker"/>
    <s v="Scheduled"/>
    <x v="1"/>
    <x v="171"/>
    <n v="1"/>
    <s v="Month(s)"/>
    <d v="2023-03-20T00:00:00"/>
    <s v="Rewiring"/>
    <s v="Machining"/>
    <s v="Please make sure to keep area clean"/>
  </r>
  <r>
    <n v="213"/>
    <s v="Lisia Perkins"/>
    <d v="2022-08-07T00:00:00"/>
    <d v="1900-01-03T04:00:00"/>
    <d v="1899-12-30T01:45:00"/>
    <s v="Mary Smith"/>
    <s v="In Process"/>
    <x v="2"/>
    <x v="172"/>
    <n v="1"/>
    <s v="Year(s)"/>
    <d v="2023-03-22T00:00:00"/>
    <s v="Plumbing"/>
    <s v="Rewiring"/>
    <s v="Take out trash when done"/>
  </r>
  <r>
    <n v="214"/>
    <s v="John James"/>
    <d v="2022-08-08T00:00:00"/>
    <d v="1899-12-30T10:00:00"/>
    <d v="1899-12-30T01:45:00"/>
    <s v="Mark Mason"/>
    <s v="Scheduled"/>
    <x v="3"/>
    <x v="173"/>
    <n v="6"/>
    <s v="Month(s)"/>
    <d v="2023-03-24T00:00:00"/>
    <s v="HVAC"/>
    <s v="Plumbing"/>
    <s v="Please make sure to keep area clean"/>
  </r>
  <r>
    <n v="215"/>
    <s v="Lisia Perkins"/>
    <d v="2022-08-09T00:00:00"/>
    <d v="1899-12-30T16:00:00"/>
    <d v="1899-12-30T01:45:00"/>
    <s v="Larry Daniels"/>
    <s v="In Process"/>
    <x v="0"/>
    <x v="174"/>
    <n v="1"/>
    <s v="Month(s)"/>
    <d v="2023-03-26T00:00:00"/>
    <s v="Electrical"/>
    <s v="HVAC"/>
    <s v="Take out trash when done"/>
  </r>
  <r>
    <n v="216"/>
    <s v="John James"/>
    <d v="2022-08-10T00:00:00"/>
    <d v="1899-12-30T22:00:00"/>
    <d v="1899-12-30T01:45:00"/>
    <s v="Tim Simmons"/>
    <s v="Scheduled"/>
    <x v="0"/>
    <x v="175"/>
    <n v="2"/>
    <s v="Year(s)"/>
    <d v="2023-03-28T00:00:00"/>
    <s v="Low Voltage"/>
    <s v="Electrical"/>
    <s v="Please make sure to keep area clean"/>
  </r>
  <r>
    <n v="217"/>
    <s v="Lisia Perkins"/>
    <d v="2022-08-11T00:00:00"/>
    <d v="1899-12-31T04:00:00"/>
    <d v="1899-12-30T01:45:00"/>
    <s v="Fred Fredders"/>
    <s v="In Process"/>
    <x v="1"/>
    <x v="176"/>
    <n v="100"/>
    <s v="Day(s)"/>
    <d v="2023-03-30T00:00:00"/>
    <s v="Computer Board"/>
    <s v="Low Voltage"/>
    <s v="Take out trash when done"/>
  </r>
  <r>
    <n v="218"/>
    <s v="John James"/>
    <d v="2022-08-12T00:00:00"/>
    <d v="1899-12-31T10:00:00"/>
    <d v="1899-12-30T01:45:00"/>
    <s v="Dave Davidson"/>
    <s v="Scheduled"/>
    <x v="2"/>
    <x v="177"/>
    <n v="12"/>
    <s v="Week(s)"/>
    <d v="2023-04-01T00:00:00"/>
    <s v="Sysem Boards"/>
    <s v="Computer Board"/>
    <s v="Please make sure to keep area clean"/>
  </r>
  <r>
    <n v="219"/>
    <s v="Lisia Perkins"/>
    <d v="2022-08-13T00:00:00"/>
    <d v="1899-12-31T16:00:00"/>
    <d v="1899-12-30T01:45:00"/>
    <s v="Fred Fredders"/>
    <s v="In Process"/>
    <x v="3"/>
    <x v="178"/>
    <n v="12"/>
    <s v="Month(s)"/>
    <d v="2023-04-03T00:00:00"/>
    <s v="Pumps &amp; Motors"/>
    <s v="Sysem Boards"/>
    <s v="Take out trash when done"/>
  </r>
  <r>
    <n v="220"/>
    <s v="John James"/>
    <d v="2022-08-14T00:00:00"/>
    <d v="1899-12-31T22:00:00"/>
    <d v="1899-12-30T01:45:00"/>
    <s v="Dave Davidson"/>
    <s v="Scheduled"/>
    <x v="0"/>
    <x v="179"/>
    <n v="1"/>
    <s v="Year(s)"/>
    <d v="2023-04-05T00:00:00"/>
    <s v="Machining"/>
    <s v="Pumps &amp; Motors"/>
    <s v="Please make sure to keep area clean"/>
  </r>
  <r>
    <n v="221"/>
    <s v="Lisia Perkins"/>
    <d v="2022-08-15T00:00:00"/>
    <d v="1900-01-01T04:00:00"/>
    <d v="1899-12-30T01:45:00"/>
    <s v="Peter Parker"/>
    <s v="In Process"/>
    <x v="1"/>
    <x v="180"/>
    <n v="6"/>
    <s v="Month(s)"/>
    <d v="2023-04-07T00:00:00"/>
    <s v="Rewiring"/>
    <s v="Machining"/>
    <s v="Take out trash when done"/>
  </r>
  <r>
    <n v="222"/>
    <s v="John James"/>
    <d v="2022-08-16T00:00:00"/>
    <d v="1900-01-01T10:00:00"/>
    <d v="1899-12-30T01:45:00"/>
    <s v="Mary Smith"/>
    <s v="Scheduled"/>
    <x v="2"/>
    <x v="181"/>
    <n v="1"/>
    <s v="Month(s)"/>
    <d v="2023-04-09T00:00:00"/>
    <s v="Plumbing"/>
    <s v="Rewiring"/>
    <s v="Please make sure to keep area clean"/>
  </r>
  <r>
    <n v="223"/>
    <s v="Lisia Perkins"/>
    <d v="2022-08-17T00:00:00"/>
    <d v="1900-01-01T16:00:00"/>
    <d v="1899-12-30T01:45:00"/>
    <s v="Mark Mason"/>
    <s v="In Process"/>
    <x v="3"/>
    <x v="182"/>
    <n v="2"/>
    <s v="Year(s)"/>
    <d v="2023-04-11T00:00:00"/>
    <s v="HVAC"/>
    <s v="Plumbing"/>
    <s v="Take out trash when done"/>
  </r>
  <r>
    <n v="224"/>
    <s v="John James"/>
    <d v="2022-08-18T00:00:00"/>
    <d v="1900-01-01T22:00:00"/>
    <d v="1899-12-30T01:45:00"/>
    <s v="Jack Johnson"/>
    <s v="Scheduled"/>
    <x v="0"/>
    <x v="183"/>
    <n v="100"/>
    <s v="Day(s)"/>
    <d v="2023-04-13T00:00:00"/>
    <s v="Electrical"/>
    <s v="HVAC"/>
    <s v="Please make sure to keep area clean"/>
  </r>
  <r>
    <n v="225"/>
    <s v="Lisia Perkins"/>
    <d v="2022-08-19T00:00:00"/>
    <d v="1900-01-02T04:00:00"/>
    <d v="1899-12-30T01:45:00"/>
    <s v="Lisa Mathews"/>
    <s v="In Process"/>
    <x v="1"/>
    <x v="184"/>
    <n v="12"/>
    <s v="Week(s)"/>
    <d v="2023-04-15T00:00:00"/>
    <s v="Low Voltage"/>
    <s v="Electrical"/>
    <s v="Take out trash when done"/>
  </r>
  <r>
    <n v="226"/>
    <s v="John James"/>
    <d v="2022-08-20T00:00:00"/>
    <d v="1900-01-02T10:00:00"/>
    <d v="1899-12-30T01:45:00"/>
    <s v="Greg Perkins"/>
    <s v="Scheduled"/>
    <x v="2"/>
    <x v="185"/>
    <n v="12"/>
    <s v="Month(s)"/>
    <d v="2023-04-17T00:00:00"/>
    <s v="Computer Board"/>
    <s v="Low Voltage"/>
    <s v="Please make sure to keep area clean"/>
  </r>
  <r>
    <n v="227"/>
    <s v="Lisia Perkins"/>
    <d v="2022-08-21T00:00:00"/>
    <d v="1900-01-02T16:00:00"/>
    <d v="1899-12-30T01:45:00"/>
    <s v="Anita Withers"/>
    <s v="In Process"/>
    <x v="3"/>
    <x v="186"/>
    <n v="1"/>
    <s v="Year(s)"/>
    <d v="2023-04-19T00:00:00"/>
    <s v="Sysem Boards"/>
    <s v="Computer Board"/>
    <s v="Take out trash when done"/>
  </r>
  <r>
    <n v="228"/>
    <s v="John James"/>
    <d v="2022-08-22T00:00:00"/>
    <d v="1900-01-02T22:00:00"/>
    <d v="1899-12-30T01:45:00"/>
    <s v="Kay Hopkins"/>
    <s v="Scheduled"/>
    <x v="0"/>
    <x v="187"/>
    <n v="6"/>
    <s v="Month(s)"/>
    <d v="2023-04-21T00:00:00"/>
    <s v="Pumps &amp; Motors"/>
    <s v="Sysem Boards"/>
    <s v="Please make sure to keep area clean"/>
  </r>
  <r>
    <n v="229"/>
    <s v="Lisia Perkins"/>
    <d v="2022-08-23T00:00:00"/>
    <d v="1900-01-03T04:00:00"/>
    <d v="1899-12-30T01:45:00"/>
    <s v="Larry Daniels"/>
    <s v="In Process"/>
    <x v="1"/>
    <x v="188"/>
    <n v="1"/>
    <s v="Month(s)"/>
    <d v="2023-04-23T00:00:00"/>
    <s v="Machining"/>
    <s v="Pumps &amp; Motors"/>
    <s v="Take out trash when done"/>
  </r>
  <r>
    <n v="230"/>
    <s v="John James"/>
    <d v="2022-08-24T00:00:00"/>
    <d v="1899-12-30T10:00:00"/>
    <d v="1899-12-30T01:45:00"/>
    <s v="Tim Simmons"/>
    <s v="Scheduled"/>
    <x v="2"/>
    <x v="189"/>
    <n v="12"/>
    <s v="Week(s)"/>
    <d v="2023-04-25T00:00:00"/>
    <s v="Rewiring"/>
    <s v="Machining"/>
    <s v="Please make sure to keep area clean"/>
  </r>
  <r>
    <n v="231"/>
    <s v="Lisia Perkins"/>
    <d v="2022-08-25T00:00:00"/>
    <d v="1899-12-30T16:00:00"/>
    <d v="1899-12-30T01:45:00"/>
    <s v="Fred Fredders"/>
    <s v="In Process"/>
    <x v="3"/>
    <x v="190"/>
    <n v="12"/>
    <s v="Month(s)"/>
    <d v="2023-04-27T00:00:00"/>
    <s v="Plumbing"/>
    <s v="Rewiring"/>
    <s v="Take out trash when done"/>
  </r>
  <r>
    <n v="232"/>
    <s v="John James"/>
    <d v="2022-08-26T00:00:00"/>
    <d v="1899-12-30T22:00:00"/>
    <d v="1899-12-30T01:45:00"/>
    <s v="Dave Davidson"/>
    <s v="Scheduled"/>
    <x v="0"/>
    <x v="191"/>
    <n v="1"/>
    <s v="Year(s)"/>
    <d v="2023-04-29T00:00:00"/>
    <s v="HVAC"/>
    <s v="Plumbing"/>
    <s v="Please make sure to keep area clean"/>
  </r>
  <r>
    <n v="233"/>
    <s v="Lisia Perkins"/>
    <d v="2022-08-27T00:00:00"/>
    <d v="1899-12-31T04:00:00"/>
    <d v="1899-12-30T01:45:00"/>
    <s v="Peter Parker"/>
    <s v="In Process"/>
    <x v="1"/>
    <x v="192"/>
    <n v="6"/>
    <s v="Month(s)"/>
    <d v="2023-05-01T00:00:00"/>
    <s v="Electrical"/>
    <s v="HVAC"/>
    <s v="Take out trash when done"/>
  </r>
  <r>
    <n v="234"/>
    <s v="John James"/>
    <d v="2022-08-28T00:00:00"/>
    <d v="1899-12-31T10:00:00"/>
    <d v="1899-12-30T01:45:00"/>
    <s v="Mary Smith"/>
    <s v="Scheduled"/>
    <x v="2"/>
    <x v="193"/>
    <n v="1"/>
    <s v="Month(s)"/>
    <d v="2023-05-03T00:00:00"/>
    <s v="Low Voltage"/>
    <s v="Electrical"/>
    <s v="Please make sure to keep area clean"/>
  </r>
  <r>
    <n v="235"/>
    <s v="Lisia Perkins"/>
    <d v="2022-08-29T00:00:00"/>
    <d v="1899-12-31T16:00:00"/>
    <d v="1899-12-30T01:45:00"/>
    <s v="Mark Mason"/>
    <s v="In Process"/>
    <x v="3"/>
    <x v="194"/>
    <n v="1"/>
    <s v="Year(s)"/>
    <d v="2023-05-05T00:00:00"/>
    <s v="Computer Board"/>
    <s v="Low Voltage"/>
    <s v="Take out trash when done"/>
  </r>
  <r>
    <n v="236"/>
    <s v="John James"/>
    <d v="2022-08-30T00:00:00"/>
    <d v="1899-12-31T22:00:00"/>
    <d v="1899-12-30T01:45:00"/>
    <s v="Jack Johnson"/>
    <s v="Scheduled"/>
    <x v="0"/>
    <x v="195"/>
    <n v="6"/>
    <s v="Month(s)"/>
    <d v="2023-05-07T00:00:00"/>
    <s v="Sysem Boards"/>
    <s v="Computer Board"/>
    <s v="Please make sure to keep area clean"/>
  </r>
  <r>
    <n v="237"/>
    <s v="Lisia Perkins"/>
    <d v="2022-08-31T00:00:00"/>
    <d v="1900-01-01T04:00:00"/>
    <d v="1899-12-30T01:45:00"/>
    <s v="Lisa Mathews"/>
    <s v="In Process"/>
    <x v="1"/>
    <x v="196"/>
    <n v="1"/>
    <s v="Month(s)"/>
    <d v="2023-05-09T00:00:00"/>
    <s v="Pumps &amp; Motors"/>
    <s v="Sysem Boards"/>
    <s v="Take out trash when done"/>
  </r>
  <r>
    <n v="238"/>
    <s v="John James"/>
    <d v="2022-09-01T00:00:00"/>
    <d v="1900-01-01T10:00:00"/>
    <d v="1899-12-30T01:45:00"/>
    <s v="Greg Perkins"/>
    <s v="Scheduled"/>
    <x v="2"/>
    <x v="4"/>
    <n v="2"/>
    <s v="Year(s)"/>
    <d v="2023-05-11T00:00:00"/>
    <s v="Machining"/>
    <s v="Pumps &amp; Motors"/>
    <s v="Please make sure to keep area clean"/>
  </r>
  <r>
    <n v="239"/>
    <s v="Lisia Perkins"/>
    <d v="2022-09-02T00:00:00"/>
    <d v="1900-01-01T16:00:00"/>
    <d v="1899-12-30T01:45:00"/>
    <s v="Anita Withers"/>
    <s v="In Process"/>
    <x v="3"/>
    <x v="4"/>
    <n v="100"/>
    <s v="Day(s)"/>
    <d v="2023-05-13T00:00:00"/>
    <s v="Rewiring"/>
    <s v="Machining"/>
    <s v="Take out trash when done"/>
  </r>
  <r>
    <n v="240"/>
    <s v="John James"/>
    <d v="2022-09-03T00:00:00"/>
    <d v="1900-01-01T22:00:00"/>
    <d v="1899-12-30T01:45:00"/>
    <s v="Kay Hopkins"/>
    <s v="Scheduled"/>
    <x v="0"/>
    <x v="4"/>
    <n v="12"/>
    <s v="Week(s)"/>
    <d v="2023-05-15T00:00:00"/>
    <s v="Plumbing"/>
    <s v="Rewiring"/>
    <s v="Please make sure to keep area clean"/>
  </r>
  <r>
    <n v="241"/>
    <s v="Lisia Perkins"/>
    <d v="2022-09-04T00:00:00"/>
    <d v="1900-01-02T04:00:00"/>
    <d v="1899-12-30T01:45:00"/>
    <s v="Larry Daniels"/>
    <s v="In Process"/>
    <x v="1"/>
    <x v="4"/>
    <n v="12"/>
    <s v="Month(s)"/>
    <d v="2023-05-17T00:00:00"/>
    <s v="HVAC"/>
    <s v="Plumbing"/>
    <s v="Take out trash when done"/>
  </r>
  <r>
    <n v="242"/>
    <s v="John James"/>
    <d v="2022-09-05T00:00:00"/>
    <d v="1900-01-02T10:00:00"/>
    <d v="1899-12-30T01:45:00"/>
    <s v="Tim Simmons"/>
    <s v="Scheduled"/>
    <x v="2"/>
    <x v="4"/>
    <n v="1"/>
    <s v="Year(s)"/>
    <d v="2023-05-19T00:00:00"/>
    <s v="Electrical"/>
    <s v="HVAC"/>
    <s v="Please make sure to keep area clean"/>
  </r>
  <r>
    <n v="243"/>
    <s v="Lisia Perkins"/>
    <d v="2022-09-06T00:00:00"/>
    <d v="1900-01-02T16:00:00"/>
    <d v="1899-12-30T01:45:00"/>
    <s v="Fred Fredders"/>
    <s v="In Process"/>
    <x v="3"/>
    <x v="197"/>
    <n v="6"/>
    <s v="Month(s)"/>
    <d v="2023-05-21T00:00:00"/>
    <s v="Low Voltage"/>
    <s v="Electrical"/>
    <s v="Take out trash when done"/>
  </r>
  <r>
    <n v="244"/>
    <s v="John James"/>
    <d v="2022-09-07T00:00:00"/>
    <d v="1900-01-02T22:00:00"/>
    <d v="1899-12-30T01:45:00"/>
    <s v="Dave Davidson"/>
    <s v="Scheduled"/>
    <x v="0"/>
    <x v="198"/>
    <n v="1"/>
    <s v="Month(s)"/>
    <d v="2023-05-23T00:00:00"/>
    <s v="Computer Board"/>
    <s v="Low Voltage"/>
    <s v="Please make sure to keep area clean"/>
  </r>
  <r>
    <n v="245"/>
    <s v="Lisia Perkins"/>
    <d v="2022-09-08T00:00:00"/>
    <d v="1900-01-03T04:00:00"/>
    <d v="1899-12-30T01:45:00"/>
    <s v="Peter Parker"/>
    <s v="In Process"/>
    <x v="1"/>
    <x v="199"/>
    <n v="2"/>
    <s v="Year(s)"/>
    <d v="2023-05-25T00:00:00"/>
    <s v="Sysem Boards"/>
    <s v="Computer Board"/>
    <s v="Take out trash when done"/>
  </r>
  <r>
    <n v="246"/>
    <s v="John James"/>
    <d v="2022-09-09T00:00:00"/>
    <d v="1899-12-30T10:00:00"/>
    <d v="1899-12-30T01:45:00"/>
    <s v="Mary Smith"/>
    <s v="Scheduled"/>
    <x v="2"/>
    <x v="200"/>
    <n v="100"/>
    <s v="Day(s)"/>
    <d v="2023-05-27T00:00:00"/>
    <s v="Pumps &amp; Motors"/>
    <s v="Sysem Boards"/>
    <s v="Please make sure to keep area clean"/>
  </r>
  <r>
    <n v="247"/>
    <s v="Lisia Perkins"/>
    <d v="2022-09-10T00:00:00"/>
    <d v="1899-12-30T16:00:00"/>
    <d v="1899-12-30T01:45:00"/>
    <s v="Mark Mason"/>
    <s v="In Process"/>
    <x v="3"/>
    <x v="201"/>
    <n v="12"/>
    <s v="Week(s)"/>
    <d v="2023-05-29T00:00:00"/>
    <s v="Machining"/>
    <s v="Pumps &amp; Motors"/>
    <s v="Take out trash when done"/>
  </r>
  <r>
    <n v="248"/>
    <s v="John James"/>
    <d v="2022-09-11T00:00:00"/>
    <d v="1899-12-30T22:00:00"/>
    <d v="1899-12-30T01:45:00"/>
    <s v="Jack Johnson"/>
    <s v="Scheduled"/>
    <x v="0"/>
    <x v="202"/>
    <n v="12"/>
    <s v="Month(s)"/>
    <d v="2023-05-31T00:00:00"/>
    <s v="Rewiring"/>
    <s v="Machining"/>
    <s v="Please make sure to keep area clean"/>
  </r>
  <r>
    <n v="249"/>
    <s v="Lisia Perkins"/>
    <d v="2022-09-12T00:00:00"/>
    <d v="1899-12-31T04:00:00"/>
    <d v="1899-12-30T01:45:00"/>
    <s v="Lisa Mathews"/>
    <s v="In Process"/>
    <x v="0"/>
    <x v="203"/>
    <n v="1"/>
    <s v="Year(s)"/>
    <d v="2023-06-02T00:00:00"/>
    <s v="Plumbing"/>
    <s v="Rewiring"/>
    <s v="Take out trash when done"/>
  </r>
  <r>
    <n v="250"/>
    <s v="John James"/>
    <d v="2022-09-13T00:00:00"/>
    <d v="1899-12-31T10:00:00"/>
    <d v="1899-12-30T01:45:00"/>
    <s v="Greg Perkins"/>
    <s v="Scheduled"/>
    <x v="1"/>
    <x v="204"/>
    <n v="6"/>
    <s v="Month(s)"/>
    <d v="2023-06-04T00:00:00"/>
    <s v="HVAC"/>
    <s v="Plumbing"/>
    <s v="Please make sure to keep area clean"/>
  </r>
  <r>
    <n v="251"/>
    <s v="Lisia Perkins"/>
    <d v="2022-09-14T00:00:00"/>
    <d v="1899-12-31T16:00:00"/>
    <d v="1899-12-30T01:45:00"/>
    <s v="Anita Withers"/>
    <s v="In Process"/>
    <x v="2"/>
    <x v="205"/>
    <n v="1"/>
    <s v="Month(s)"/>
    <d v="2023-06-06T00:00:00"/>
    <s v="Electrical"/>
    <s v="HVAC"/>
    <s v="Take out trash when done"/>
  </r>
  <r>
    <n v="252"/>
    <s v="John James"/>
    <d v="2022-09-15T00:00:00"/>
    <d v="1899-12-31T22:00:00"/>
    <d v="1899-12-30T01:45:00"/>
    <s v="Kay Hopkins"/>
    <s v="Scheduled"/>
    <x v="3"/>
    <x v="206"/>
    <n v="1"/>
    <s v="Year(s)"/>
    <d v="2023-06-08T00:00:00"/>
    <s v="Low Voltage"/>
    <s v="Electrical"/>
    <s v="Please make sure to keep area clean"/>
  </r>
  <r>
    <n v="253"/>
    <s v="Lisia Perkins"/>
    <d v="2022-09-16T00:00:00"/>
    <d v="1900-01-01T04:00:00"/>
    <d v="1899-12-30T01:45:00"/>
    <s v="Larry Daniels"/>
    <s v="In Process"/>
    <x v="0"/>
    <x v="207"/>
    <n v="6"/>
    <s v="Month(s)"/>
    <d v="2023-06-10T00:00:00"/>
    <s v="Computer Board"/>
    <s v="Low Voltage"/>
    <s v="Take out trash when done"/>
  </r>
  <r>
    <n v="254"/>
    <s v="John James"/>
    <d v="2022-09-17T00:00:00"/>
    <d v="1900-01-01T10:00:00"/>
    <d v="1899-12-30T01:45:00"/>
    <s v="Tim Simmons"/>
    <s v="Scheduled"/>
    <x v="1"/>
    <x v="208"/>
    <n v="1"/>
    <s v="Month(s)"/>
    <d v="2023-06-12T00:00:00"/>
    <s v="Sysem Boards"/>
    <s v="Computer Board"/>
    <s v="Please make sure to keep area clean"/>
  </r>
  <r>
    <n v="255"/>
    <s v="Lisia Perkins"/>
    <d v="2022-09-18T00:00:00"/>
    <d v="1900-01-01T16:00:00"/>
    <d v="1899-12-30T01:45:00"/>
    <s v="Fred Fredders"/>
    <s v="In Process"/>
    <x v="2"/>
    <x v="209"/>
    <n v="2"/>
    <s v="Year(s)"/>
    <d v="2023-06-14T00:00:00"/>
    <s v="Pumps &amp; Motors"/>
    <s v="Sysem Boards"/>
    <s v="Take out trash when done"/>
  </r>
  <r>
    <n v="256"/>
    <s v="John James"/>
    <d v="2022-09-19T00:00:00"/>
    <d v="1900-01-01T22:00:00"/>
    <d v="1899-12-30T01:45:00"/>
    <s v="Dave Davidson"/>
    <s v="Scheduled"/>
    <x v="3"/>
    <x v="210"/>
    <n v="100"/>
    <s v="Day(s)"/>
    <d v="2023-06-16T00:00:00"/>
    <s v="Machining"/>
    <s v="Pumps &amp; Motors"/>
    <s v="Please make sure to keep area clean"/>
  </r>
  <r>
    <n v="257"/>
    <s v="Lisia Perkins"/>
    <d v="2022-09-20T00:00:00"/>
    <d v="1900-01-02T04:00:00"/>
    <d v="1899-12-30T01:45:00"/>
    <s v="Peter Parker"/>
    <s v="In Process"/>
    <x v="0"/>
    <x v="211"/>
    <n v="12"/>
    <s v="Week(s)"/>
    <d v="2023-06-18T00:00:00"/>
    <s v="Rewiring"/>
    <s v="Machining"/>
    <s v="Take out trash when done"/>
  </r>
  <r>
    <n v="258"/>
    <s v="John James"/>
    <d v="2022-09-21T00:00:00"/>
    <d v="1900-01-02T10:00:00"/>
    <d v="1899-12-30T01:45:00"/>
    <s v="Mary Smith"/>
    <s v="Scheduled"/>
    <x v="1"/>
    <x v="212"/>
    <n v="12"/>
    <s v="Month(s)"/>
    <d v="2023-06-20T00:00:00"/>
    <s v="Plumbing"/>
    <s v="Rewiring"/>
    <s v="Please make sure to keep area clean"/>
  </r>
  <r>
    <n v="259"/>
    <s v="Lisia Perkins"/>
    <d v="2022-09-22T00:00:00"/>
    <d v="1900-01-02T16:00:00"/>
    <d v="1899-12-30T01:45:00"/>
    <s v="Mark Mason"/>
    <s v="In Process"/>
    <x v="2"/>
    <x v="213"/>
    <n v="1"/>
    <s v="Year(s)"/>
    <d v="2023-06-22T00:00:00"/>
    <s v="HVAC"/>
    <s v="Plumbing"/>
    <s v="Take out trash when done"/>
  </r>
  <r>
    <n v="260"/>
    <s v="John James"/>
    <d v="2022-09-23T00:00:00"/>
    <d v="1900-01-02T22:00:00"/>
    <d v="1899-12-30T01:45:00"/>
    <s v="Jack Johnson"/>
    <s v="Scheduled"/>
    <x v="3"/>
    <x v="214"/>
    <n v="6"/>
    <s v="Month(s)"/>
    <d v="2023-06-24T00:00:00"/>
    <s v="Electrical"/>
    <s v="HVAC"/>
    <s v="Please make sure to keep area clean"/>
  </r>
  <r>
    <n v="261"/>
    <s v="Lisia Perkins"/>
    <d v="2022-09-24T00:00:00"/>
    <d v="1900-01-03T04:00:00"/>
    <d v="1899-12-30T01:45:00"/>
    <s v="Lisa Mathews"/>
    <s v="In Process"/>
    <x v="0"/>
    <x v="215"/>
    <n v="1"/>
    <s v="Month(s)"/>
    <d v="2023-06-26T00:00:00"/>
    <s v="Low Voltage"/>
    <s v="Electrical"/>
    <s v="Take out trash when done"/>
  </r>
  <r>
    <n v="262"/>
    <s v="John James"/>
    <d v="2022-09-25T00:00:00"/>
    <d v="1899-12-30T10:00:00"/>
    <d v="1899-12-30T01:45:00"/>
    <s v="Greg Perkins"/>
    <s v="Scheduled"/>
    <x v="1"/>
    <x v="216"/>
    <n v="2"/>
    <s v="Year(s)"/>
    <d v="2023-06-28T00:00:00"/>
    <s v="Computer Board"/>
    <s v="Low Voltage"/>
    <s v="Please make sure to keep area clean"/>
  </r>
  <r>
    <n v="263"/>
    <s v="Lisia Perkins"/>
    <d v="2022-09-26T00:00:00"/>
    <d v="1899-12-30T16:00:00"/>
    <d v="1899-12-30T01:45:00"/>
    <s v="Anita Withers"/>
    <s v="In Process"/>
    <x v="2"/>
    <x v="217"/>
    <n v="100"/>
    <s v="Day(s)"/>
    <d v="2023-06-30T00:00:00"/>
    <s v="Sysem Boards"/>
    <s v="Computer Board"/>
    <s v="Take out trash when done"/>
  </r>
  <r>
    <n v="264"/>
    <s v="John James"/>
    <d v="2022-09-27T00:00:00"/>
    <d v="1899-12-30T22:00:00"/>
    <d v="1899-12-30T01:45:00"/>
    <s v="Kay Hopkins"/>
    <s v="Scheduled"/>
    <x v="3"/>
    <x v="218"/>
    <n v="12"/>
    <s v="Week(s)"/>
    <d v="2023-07-02T00:00:00"/>
    <s v="Pumps &amp; Motors"/>
    <s v="Sysem Boards"/>
    <s v="Please make sure to keep area clean"/>
  </r>
  <r>
    <n v="265"/>
    <s v="Lisia Perkins"/>
    <d v="2022-09-28T00:00:00"/>
    <d v="1899-12-31T04:00:00"/>
    <d v="1899-12-30T01:45:00"/>
    <s v="Larry Daniels"/>
    <s v="In Process"/>
    <x v="0"/>
    <x v="219"/>
    <n v="12"/>
    <s v="Month(s)"/>
    <d v="2023-07-04T00:00:00"/>
    <s v="Machining"/>
    <s v="Pumps &amp; Motors"/>
    <s v="Take out trash when done"/>
  </r>
  <r>
    <n v="266"/>
    <s v="John James"/>
    <d v="2022-09-29T00:00:00"/>
    <d v="1899-12-31T10:00:00"/>
    <d v="1899-12-30T01:45:00"/>
    <s v="Tim Simmons"/>
    <s v="Scheduled"/>
    <x v="1"/>
    <x v="220"/>
    <n v="1"/>
    <s v="Year(s)"/>
    <d v="2023-07-06T00:00:00"/>
    <s v="Rewiring"/>
    <s v="Machining"/>
    <s v="Please make sure to keep area clean"/>
  </r>
  <r>
    <n v="267"/>
    <s v="Lisia Perkins"/>
    <d v="2022-09-30T00:00:00"/>
    <d v="1899-12-31T16:00:00"/>
    <d v="1899-12-30T01:45:00"/>
    <s v="Fred Fredders"/>
    <s v="In Process"/>
    <x v="2"/>
    <x v="221"/>
    <n v="6"/>
    <s v="Month(s)"/>
    <d v="2023-07-08T00:00:00"/>
    <s v="Plumbing"/>
    <s v="Rewiring"/>
    <s v="Take out trash when done"/>
  </r>
  <r>
    <n v="268"/>
    <s v="John James"/>
    <d v="2022-10-01T00:00:00"/>
    <d v="1899-12-31T22:00:00"/>
    <d v="1899-12-30T01:45:00"/>
    <s v="Dave Davidson"/>
    <s v="Scheduled"/>
    <x v="3"/>
    <x v="222"/>
    <n v="1"/>
    <s v="Month(s)"/>
    <d v="2023-07-10T00:00:00"/>
    <s v="HVAC"/>
    <s v="Plumbing"/>
    <s v="Please make sure to keep area clean"/>
  </r>
  <r>
    <n v="269"/>
    <s v="Lisia Perkins"/>
    <d v="2022-10-02T00:00:00"/>
    <d v="1900-01-01T04:00:00"/>
    <d v="1899-12-30T01:45:00"/>
    <s v="Peter Parker"/>
    <s v="In Process"/>
    <x v="0"/>
    <x v="223"/>
    <n v="12"/>
    <s v="Week(s)"/>
    <d v="2023-07-12T00:00:00"/>
    <s v="Electrical"/>
    <s v="HVAC"/>
    <s v="Take out trash when done"/>
  </r>
  <r>
    <n v="270"/>
    <s v="John James"/>
    <d v="2022-10-03T00:00:00"/>
    <d v="1900-01-01T10:00:00"/>
    <d v="1899-12-30T01:45:00"/>
    <s v="Mary Smith"/>
    <s v="Scheduled"/>
    <x v="1"/>
    <x v="224"/>
    <n v="12"/>
    <s v="Month(s)"/>
    <m/>
    <s v="Low Voltage"/>
    <s v="Electrical"/>
    <s v="Please make sure to keep area clean"/>
  </r>
  <r>
    <n v="271"/>
    <s v="Lisia Perkins"/>
    <d v="2022-10-04T00:00:00"/>
    <d v="1900-01-01T16:00:00"/>
    <d v="1899-12-30T01:45:00"/>
    <s v="Mark Mason"/>
    <s v="In Process"/>
    <x v="2"/>
    <x v="225"/>
    <n v="1"/>
    <s v="Year(s)"/>
    <m/>
    <s v="Computer Board"/>
    <s v="Low Voltage"/>
    <s v="Take out trash when done"/>
  </r>
  <r>
    <n v="272"/>
    <s v="John James"/>
    <d v="2022-10-05T00:00:00"/>
    <d v="1900-01-01T22:00:00"/>
    <d v="1899-12-30T01:45:00"/>
    <s v="Larry Daniels"/>
    <s v="Scheduled"/>
    <x v="3"/>
    <x v="226"/>
    <n v="6"/>
    <s v="Month(s)"/>
    <m/>
    <s v="Sysem Boards"/>
    <s v="Computer Board"/>
    <s v="Please make sure to keep area clean"/>
  </r>
  <r>
    <n v="273"/>
    <s v="Lisia Perkins"/>
    <d v="2022-10-06T00:00:00"/>
    <d v="1900-01-02T04:00:00"/>
    <d v="1899-12-30T01:45:00"/>
    <s v="Tim Simmons"/>
    <s v="In Process"/>
    <x v="0"/>
    <x v="227"/>
    <n v="1"/>
    <s v="Month(s)"/>
    <m/>
    <s v="Pumps &amp; Motors"/>
    <s v="Sysem Boards"/>
    <s v="Take out trash when done"/>
  </r>
  <r>
    <n v="274"/>
    <s v="John James"/>
    <d v="2022-10-07T00:00:00"/>
    <d v="1900-01-02T10:00:00"/>
    <d v="1899-12-30T01:45:00"/>
    <s v="Fred Fredders"/>
    <s v="Scheduled"/>
    <x v="1"/>
    <x v="228"/>
    <n v="1"/>
    <s v="Year(s)"/>
    <m/>
    <s v="Machining"/>
    <s v="Pumps &amp; Motors"/>
    <s v="Please make sure to keep area clean"/>
  </r>
  <r>
    <n v="275"/>
    <s v="Lisia Perkins"/>
    <d v="2022-10-08T00:00:00"/>
    <d v="1900-01-02T16:00:00"/>
    <d v="1899-12-30T01:45:00"/>
    <s v="Dave Davidson"/>
    <s v="In Process"/>
    <x v="2"/>
    <x v="229"/>
    <n v="6"/>
    <s v="Month(s)"/>
    <m/>
    <s v="Rewiring"/>
    <s v="Machining"/>
    <s v="Take out trash when done"/>
  </r>
  <r>
    <n v="276"/>
    <s v="John James"/>
    <d v="2022-10-09T00:00:00"/>
    <d v="1900-01-02T22:00:00"/>
    <d v="1899-12-30T01:45:00"/>
    <s v="Peter Parker"/>
    <s v="Scheduled"/>
    <x v="3"/>
    <x v="230"/>
    <n v="1"/>
    <s v="Month(s)"/>
    <m/>
    <s v="Plumbing"/>
    <s v="Rewiring"/>
    <s v="Please make sure to keep area clean"/>
  </r>
  <r>
    <n v="277"/>
    <s v="Lisia Perkins"/>
    <d v="2022-10-10T00:00:00"/>
    <d v="1900-01-03T04:00:00"/>
    <d v="1899-12-30T01:45:00"/>
    <s v="Mary Smith"/>
    <s v="In Process"/>
    <x v="0"/>
    <x v="231"/>
    <n v="2"/>
    <s v="Year(s)"/>
    <d v="2023-07-28T00:00:00"/>
    <s v="HVAC"/>
    <s v="Plumbing"/>
    <s v="Take out trash when done"/>
  </r>
  <r>
    <n v="278"/>
    <s v="John James"/>
    <d v="2022-10-11T00:00:00"/>
    <d v="1899-12-30T10:00:00"/>
    <d v="1899-12-30T01:45:00"/>
    <s v="Mark Mason"/>
    <s v="Scheduled"/>
    <x v="1"/>
    <x v="232"/>
    <n v="100"/>
    <s v="Day(s)"/>
    <d v="2023-07-30T00:00:00"/>
    <s v="Electrical"/>
    <s v="HVAC"/>
    <s v="Please make sure to keep area clean"/>
  </r>
  <r>
    <n v="279"/>
    <s v="Lisia Perkins"/>
    <d v="2022-10-12T00:00:00"/>
    <d v="1899-12-30T16:00:00"/>
    <d v="1899-12-30T01:45:00"/>
    <s v="Jack Johnson"/>
    <s v="In Process"/>
    <x v="2"/>
    <x v="233"/>
    <n v="12"/>
    <s v="Week(s)"/>
    <d v="2023-08-01T00:00:00"/>
    <s v="Low Voltage"/>
    <s v="Electrical"/>
    <s v="Take out trash when done"/>
  </r>
  <r>
    <n v="280"/>
    <s v="John James"/>
    <d v="2022-10-13T00:00:00"/>
    <d v="1899-12-30T22:00:00"/>
    <d v="1899-12-30T01:45:00"/>
    <s v="Lisa Mathews"/>
    <s v="Scheduled"/>
    <x v="3"/>
    <x v="234"/>
    <n v="12"/>
    <s v="Month(s)"/>
    <d v="2023-08-03T00:00:00"/>
    <s v="Computer Board"/>
    <s v="Low Voltage"/>
    <s v="Please make sure to keep area clean"/>
  </r>
  <r>
    <n v="281"/>
    <s v="Lisia Perkins"/>
    <d v="2022-10-14T00:00:00"/>
    <d v="1899-12-31T04:00:00"/>
    <d v="1899-12-30T01:45:00"/>
    <s v="Greg Perkins"/>
    <s v="In Process"/>
    <x v="0"/>
    <x v="235"/>
    <n v="1"/>
    <s v="Year(s)"/>
    <d v="2023-08-05T00:00:00"/>
    <s v="Sysem Boards"/>
    <s v="Computer Board"/>
    <s v="Take out trash when done"/>
  </r>
  <r>
    <n v="282"/>
    <s v="John James"/>
    <d v="2022-10-15T00:00:00"/>
    <d v="1899-12-31T10:00:00"/>
    <d v="1899-12-30T01:45:00"/>
    <s v="Anita Withers"/>
    <s v="Scheduled"/>
    <x v="0"/>
    <x v="236"/>
    <n v="6"/>
    <s v="Month(s)"/>
    <d v="2023-08-07T00:00:00"/>
    <s v="Pumps &amp; Motors"/>
    <s v="Sysem Boards"/>
    <s v="Please make sure to keep area clean"/>
  </r>
  <r>
    <n v="283"/>
    <s v="Lisia Perkins"/>
    <d v="2022-10-16T00:00:00"/>
    <d v="1899-12-31T16:00:00"/>
    <d v="1899-12-30T01:45:00"/>
    <s v="Kay Hopkins"/>
    <s v="In Process"/>
    <x v="1"/>
    <x v="237"/>
    <n v="1"/>
    <s v="Month(s)"/>
    <d v="2023-08-09T00:00:00"/>
    <s v="Machining"/>
    <s v="Pumps &amp; Motors"/>
    <s v="Take out trash when done"/>
  </r>
  <r>
    <n v="284"/>
    <s v="John James"/>
    <d v="2022-10-17T00:00:00"/>
    <d v="1899-12-31T22:00:00"/>
    <d v="1899-12-30T01:45:00"/>
    <s v="Larry Daniels"/>
    <s v="Scheduled"/>
    <x v="2"/>
    <x v="238"/>
    <n v="2"/>
    <s v="Year(s)"/>
    <d v="2023-08-11T00:00:00"/>
    <s v="Rewiring"/>
    <s v="Machining"/>
    <s v="Please make sure to keep area clean"/>
  </r>
  <r>
    <n v="285"/>
    <s v="Lisia Perkins"/>
    <d v="2022-10-18T00:00:00"/>
    <d v="1900-01-01T04:00:00"/>
    <d v="1899-12-30T01:45:00"/>
    <s v="Tim Simmons"/>
    <s v="In Process"/>
    <x v="3"/>
    <x v="239"/>
    <n v="100"/>
    <s v="Day(s)"/>
    <d v="2023-08-13T00:00:00"/>
    <s v="Plumbing"/>
    <s v="Rewiring"/>
    <s v="Take out trash when done"/>
  </r>
  <r>
    <n v="286"/>
    <s v="John James"/>
    <d v="2022-10-19T00:00:00"/>
    <d v="1900-01-01T10:00:00"/>
    <d v="1899-12-30T01:45:00"/>
    <s v="Fred Fredders"/>
    <s v="Scheduled"/>
    <x v="0"/>
    <x v="240"/>
    <n v="12"/>
    <s v="Week(s)"/>
    <d v="2023-08-15T00:00:00"/>
    <s v="HVAC"/>
    <s v="Plumbing"/>
    <s v="Please make sure to keep area clean"/>
  </r>
  <r>
    <n v="287"/>
    <s v="Lisia Perkins"/>
    <d v="2022-10-20T00:00:00"/>
    <d v="1900-01-01T16:00:00"/>
    <d v="1899-12-30T01:45:00"/>
    <s v="Anita Withers"/>
    <s v="In Process"/>
    <x v="1"/>
    <x v="241"/>
    <n v="12"/>
    <s v="Month(s)"/>
    <d v="2023-08-17T00:00:00"/>
    <s v="Electrical"/>
    <s v="HVAC"/>
    <s v="Take out trash when done"/>
  </r>
  <r>
    <n v="288"/>
    <s v="John James"/>
    <d v="2022-10-21T00:00:00"/>
    <d v="1900-01-01T22:00:00"/>
    <d v="1899-12-30T01:45:00"/>
    <s v="Kay Hopkins"/>
    <s v="Scheduled"/>
    <x v="2"/>
    <x v="242"/>
    <n v="1"/>
    <s v="Year(s)"/>
    <d v="2023-08-19T00:00:00"/>
    <s v="Low Voltage"/>
    <s v="Electrical"/>
    <s v="Please make sure to keep area clean"/>
  </r>
  <r>
    <n v="289"/>
    <s v="Lisia Perkins"/>
    <d v="2022-10-22T00:00:00"/>
    <d v="1900-01-02T04:00:00"/>
    <d v="1899-12-30T01:45:00"/>
    <s v="Larry Daniels"/>
    <s v="In Process"/>
    <x v="3"/>
    <x v="243"/>
    <n v="6"/>
    <s v="Month(s)"/>
    <d v="2023-08-21T00:00:00"/>
    <s v="Computer Board"/>
    <s v="Low Voltage"/>
    <s v="Take out trash when done"/>
  </r>
  <r>
    <n v="290"/>
    <s v="John James"/>
    <d v="2022-10-23T00:00:00"/>
    <d v="1900-01-02T10:00:00"/>
    <d v="1899-12-30T01:45:00"/>
    <s v="Tim Simmons"/>
    <s v="Scheduled"/>
    <x v="0"/>
    <x v="244"/>
    <n v="1"/>
    <s v="Month(s)"/>
    <d v="2023-08-23T00:00:00"/>
    <s v="Sysem Boards"/>
    <s v="Computer Board"/>
    <s v="Please make sure to keep area clean"/>
  </r>
  <r>
    <n v="291"/>
    <s v="Lisia Perkins"/>
    <d v="2022-10-24T00:00:00"/>
    <d v="1900-01-02T16:00:00"/>
    <d v="1899-12-30T01:45:00"/>
    <s v="Fred Fredders"/>
    <s v="In Process"/>
    <x v="1"/>
    <x v="245"/>
    <n v="1"/>
    <s v="Year(s)"/>
    <d v="2023-08-25T00:00:00"/>
    <s v="Pumps &amp; Motors"/>
    <s v="Sysem Boards"/>
    <s v="Take out trash when done"/>
  </r>
  <r>
    <n v="292"/>
    <s v="John James"/>
    <d v="2022-10-25T00:00:00"/>
    <d v="1900-01-02T22:00:00"/>
    <d v="1899-12-30T01:45:00"/>
    <s v="Dave Davidson"/>
    <s v="Scheduled"/>
    <x v="2"/>
    <x v="246"/>
    <n v="6"/>
    <s v="Month(s)"/>
    <d v="2023-08-27T00:00:00"/>
    <s v="Machining"/>
    <s v="Pumps &amp; Motors"/>
    <s v="Please make sure to keep area clean"/>
  </r>
  <r>
    <n v="293"/>
    <s v="Lisia Perkins"/>
    <d v="2022-10-26T00:00:00"/>
    <d v="1900-01-03T04:00:00"/>
    <d v="1899-12-30T01:45:00"/>
    <s v="Peter Parker"/>
    <s v="In Process"/>
    <x v="3"/>
    <x v="247"/>
    <n v="1"/>
    <s v="Month(s)"/>
    <d v="2023-08-29T00:00:00"/>
    <s v="Rewiring"/>
    <s v="Machining"/>
    <s v="Take out trash when done"/>
  </r>
  <r>
    <n v="294"/>
    <s v="John James"/>
    <d v="2022-10-27T00:00:00"/>
    <d v="1899-12-30T10:00:00"/>
    <d v="1899-12-30T01:45:00"/>
    <s v="Mary Smith"/>
    <s v="Scheduled"/>
    <x v="0"/>
    <x v="248"/>
    <n v="2"/>
    <s v="Year(s)"/>
    <d v="2023-08-31T00:00:00"/>
    <s v="Plumbing"/>
    <s v="Rewiring"/>
    <s v="Please make sure to keep area clean"/>
  </r>
  <r>
    <n v="295"/>
    <s v="Lisia Perkins"/>
    <d v="2022-10-28T00:00:00"/>
    <d v="1899-12-30T16:00:00"/>
    <d v="1899-12-30T01:45:00"/>
    <s v="Mark Mason"/>
    <s v="In Process"/>
    <x v="1"/>
    <x v="249"/>
    <n v="100"/>
    <s v="Day(s)"/>
    <d v="2023-09-02T00:00:00"/>
    <s v="HVAC"/>
    <s v="Plumbing"/>
    <s v="Take out trash when done"/>
  </r>
  <r>
    <n v="296"/>
    <s v="John James"/>
    <d v="2022-10-29T00:00:00"/>
    <d v="1899-12-30T22:00:00"/>
    <d v="1899-12-30T01:45:00"/>
    <s v="Larry Daniels"/>
    <s v="Scheduled"/>
    <x v="2"/>
    <x v="250"/>
    <n v="12"/>
    <s v="Week(s)"/>
    <d v="2023-09-04T00:00:00"/>
    <s v="Electrical"/>
    <s v="HVAC"/>
    <s v="Please make sure to keep area clean"/>
  </r>
  <r>
    <n v="297"/>
    <s v="Lisia Perkins"/>
    <d v="2022-10-30T00:00:00"/>
    <d v="1899-12-31T04:00:00"/>
    <d v="1899-12-30T01:45:00"/>
    <s v="Tim Simmons"/>
    <s v="In Process"/>
    <x v="3"/>
    <x v="251"/>
    <n v="12"/>
    <s v="Month(s)"/>
    <d v="2023-09-06T00:00:00"/>
    <s v="Low Voltage"/>
    <s v="Electrical"/>
    <s v="Take out trash when done"/>
  </r>
  <r>
    <n v="298"/>
    <s v="John James"/>
    <d v="2022-10-31T00:00:00"/>
    <d v="1899-12-31T10:00:00"/>
    <d v="1899-12-30T01:45:00"/>
    <s v="Fred Fredders"/>
    <s v="Scheduled"/>
    <x v="0"/>
    <x v="252"/>
    <n v="1"/>
    <s v="Year(s)"/>
    <d v="2023-09-08T00:00:00"/>
    <s v="Computer Board"/>
    <s v="Low Voltage"/>
    <s v="Please make sure to keep area clean"/>
  </r>
  <r>
    <n v="299"/>
    <s v="Lisia Perkins"/>
    <d v="2022-11-01T00:00:00"/>
    <d v="1899-12-31T16:00:00"/>
    <d v="1899-12-30T01:45:00"/>
    <s v="Dave Davidson"/>
    <s v="In Process"/>
    <x v="1"/>
    <x v="253"/>
    <n v="6"/>
    <s v="Month(s)"/>
    <d v="2023-09-10T00:00:00"/>
    <s v="Sysem Boards"/>
    <s v="Computer Board"/>
    <s v="Take out trash when done"/>
  </r>
  <r>
    <n v="300"/>
    <s v="John James"/>
    <d v="2022-11-02T00:00:00"/>
    <d v="1899-12-31T22:00:00"/>
    <d v="1899-12-30T01:45:00"/>
    <s v="Peter Parker"/>
    <s v="Scheduled"/>
    <x v="2"/>
    <x v="254"/>
    <n v="1"/>
    <s v="Month(s)"/>
    <d v="2023-09-12T00:00:00"/>
    <s v="Pumps &amp; Motors"/>
    <s v="Sysem Boards"/>
    <s v="Please make sure to keep area clean"/>
  </r>
  <r>
    <n v="301"/>
    <s v="Lisia Perkins"/>
    <d v="2022-11-03T00:00:00"/>
    <d v="1900-01-01T04:00:00"/>
    <d v="1899-12-30T01:45:00"/>
    <s v="Anita Withers"/>
    <s v="In Process"/>
    <x v="3"/>
    <x v="255"/>
    <n v="2"/>
    <s v="Year(s)"/>
    <d v="2023-09-14T00:00:00"/>
    <s v="Machining"/>
    <s v="Pumps &amp; Motors"/>
    <s v="Take out trash when done"/>
  </r>
  <r>
    <n v="302"/>
    <s v="John James"/>
    <d v="2022-11-04T00:00:00"/>
    <d v="1900-01-01T10:00:00"/>
    <d v="1899-12-30T01:45:00"/>
    <s v="Kay Hopkins"/>
    <s v="Scheduled"/>
    <x v="0"/>
    <x v="256"/>
    <n v="100"/>
    <s v="Day(s)"/>
    <d v="2023-09-16T00:00:00"/>
    <s v="Rewiring"/>
    <s v="Machining"/>
    <s v="Please make sure to keep area clean"/>
  </r>
  <r>
    <n v="303"/>
    <s v="Lisia Perkins"/>
    <d v="2022-11-05T00:00:00"/>
    <d v="1900-01-01T16:00:00"/>
    <d v="1899-12-30T01:45:00"/>
    <s v="Larry Daniels"/>
    <s v="In Process"/>
    <x v="1"/>
    <x v="257"/>
    <n v="12"/>
    <s v="Week(s)"/>
    <d v="2023-09-18T00:00:00"/>
    <s v="Plumbing"/>
    <s v="Rewiring"/>
    <s v="Take out trash when done"/>
  </r>
  <r>
    <n v="304"/>
    <s v="John James"/>
    <d v="2022-11-06T00:00:00"/>
    <d v="1900-01-01T22:00:00"/>
    <d v="1899-12-30T01:45:00"/>
    <s v="Tim Simmons"/>
    <s v="Scheduled"/>
    <x v="2"/>
    <x v="258"/>
    <n v="12"/>
    <s v="Month(s)"/>
    <m/>
    <s v="HVAC"/>
    <s v="Plumbing"/>
    <s v="Please make sure to keep area clean"/>
  </r>
  <r>
    <n v="305"/>
    <s v="Lisia Perkins"/>
    <d v="2022-11-07T00:00:00"/>
    <d v="1900-01-02T04:00:00"/>
    <d v="1899-12-30T01:45:00"/>
    <s v="Fred Fredders"/>
    <s v="In Process"/>
    <x v="3"/>
    <x v="259"/>
    <n v="1"/>
    <s v="Year(s)"/>
    <m/>
    <s v="Electrical"/>
    <s v="HVAC"/>
    <s v="Take out trash when done"/>
  </r>
  <r>
    <n v="306"/>
    <s v="John James"/>
    <d v="2022-11-08T00:00:00"/>
    <d v="1900-01-02T10:00:00"/>
    <d v="1899-12-30T01:45:00"/>
    <s v="Dave Davidson"/>
    <s v="Scheduled"/>
    <x v="0"/>
    <x v="260"/>
    <n v="6"/>
    <s v="Month(s)"/>
    <m/>
    <s v="Low Voltage"/>
    <s v="Electrical"/>
    <s v="Please make sure to keep area clean"/>
  </r>
  <r>
    <n v="307"/>
    <s v="Lisia Perkins"/>
    <d v="2022-11-09T00:00:00"/>
    <d v="1900-01-02T16:00:00"/>
    <d v="1899-12-30T01:45:00"/>
    <s v="Peter Parker"/>
    <s v="In Process"/>
    <x v="1"/>
    <x v="261"/>
    <n v="1"/>
    <s v="Month(s)"/>
    <d v="2023-09-26T00:00:00"/>
    <s v="Computer Board"/>
    <s v="Low Voltage"/>
    <s v="Take out trash when done"/>
  </r>
  <r>
    <n v="308"/>
    <s v="John James"/>
    <d v="2022-11-10T00:00:00"/>
    <d v="1900-01-02T22:00:00"/>
    <d v="1899-12-30T01:45:00"/>
    <s v="Mary Smith"/>
    <s v="Scheduled"/>
    <x v="2"/>
    <x v="262"/>
    <n v="12"/>
    <s v="Week(s)"/>
    <d v="2023-09-28T00:00:00"/>
    <s v="Sysem Boards"/>
    <s v="Computer Board"/>
    <s v="Please make sure to keep area clean"/>
  </r>
  <r>
    <n v="309"/>
    <s v="Lisia Perkins"/>
    <d v="2022-11-11T00:00:00"/>
    <d v="1900-01-03T04:00:00"/>
    <d v="1899-12-30T01:45:00"/>
    <s v="Mark Mason"/>
    <s v="In Process"/>
    <x v="3"/>
    <x v="263"/>
    <n v="12"/>
    <s v="Month(s)"/>
    <d v="2023-09-30T00:00:00"/>
    <s v="Pumps &amp; Motors"/>
    <s v="Electrical"/>
    <s v="Take out trash when done"/>
  </r>
  <r>
    <n v="310"/>
    <s v="John James"/>
    <d v="2022-11-12T00:00:00"/>
    <d v="1899-12-30T10:00:00"/>
    <d v="1899-12-30T01:45:00"/>
    <s v="Larry Daniels"/>
    <s v="Scheduled"/>
    <x v="0"/>
    <x v="264"/>
    <n v="1"/>
    <s v="Year(s)"/>
    <d v="2023-10-02T00:00:00"/>
    <s v="Machining"/>
    <s v="HVAC"/>
    <s v="Please make sure to keep area clean"/>
  </r>
  <r>
    <n v="311"/>
    <s v="Lisia Perkins"/>
    <d v="2022-11-13T00:00:00"/>
    <d v="1899-12-30T16:00:00"/>
    <d v="1899-12-30T01:45:00"/>
    <s v="Tim Simmons"/>
    <s v="In Process"/>
    <x v="1"/>
    <x v="265"/>
    <n v="6"/>
    <s v="Month(s)"/>
    <d v="2023-10-04T00:00:00"/>
    <s v="Rewiring"/>
    <s v="Electrical"/>
    <s v="Take out trash when done"/>
  </r>
  <r>
    <n v="312"/>
    <s v="John James"/>
    <d v="2022-11-14T00:00:00"/>
    <d v="1899-12-30T22:00:00"/>
    <d v="1899-12-30T01:45:00"/>
    <s v="Fred Fredders"/>
    <s v="Scheduled"/>
    <x v="2"/>
    <x v="266"/>
    <n v="1"/>
    <s v="Month(s)"/>
    <d v="2023-10-06T00:00:00"/>
    <s v="Plumbing"/>
    <s v="HVAC"/>
    <s v="Please make sure to keep area clean"/>
  </r>
  <r>
    <n v="313"/>
    <s v="Lisia Perkins"/>
    <d v="2022-11-15T00:00:00"/>
    <d v="1899-12-31T04:00:00"/>
    <d v="1899-12-30T01:45:00"/>
    <s v="Dave Davidson"/>
    <s v="In Process"/>
    <x v="3"/>
    <x v="267"/>
    <n v="1"/>
    <s v="Year(s)"/>
    <d v="2023-10-08T00:00:00"/>
    <s v="HVAC"/>
    <s v="Electrical"/>
    <s v="Take out trash when done"/>
  </r>
  <r>
    <n v="314"/>
    <s v="John James"/>
    <d v="2022-11-16T00:00:00"/>
    <d v="1899-12-31T10:00:00"/>
    <d v="1899-12-30T01:45:00"/>
    <s v="Peter Parker"/>
    <s v="Scheduled"/>
    <x v="0"/>
    <x v="268"/>
    <n v="6"/>
    <s v="Month(s)"/>
    <d v="2023-10-10T00:00:00"/>
    <s v="Electrical"/>
    <s v="HVAC"/>
    <s v="Please make sure to keep area clean"/>
  </r>
  <r>
    <n v="315"/>
    <s v="Lisia Perkins"/>
    <d v="2022-11-17T00:00:00"/>
    <d v="1899-12-31T16:00:00"/>
    <d v="1899-12-30T01:45:00"/>
    <s v="Anita Withers"/>
    <s v="In Process"/>
    <x v="0"/>
    <x v="269"/>
    <n v="1"/>
    <s v="Month(s)"/>
    <d v="2023-10-12T00:00:00"/>
    <s v="Low Voltage"/>
    <s v="Electrical"/>
    <s v="Take out trash when done"/>
  </r>
  <r>
    <n v="316"/>
    <s v="John James"/>
    <d v="2022-11-18T00:00:00"/>
    <d v="1899-12-31T22:00:00"/>
    <d v="1899-12-30T01:45:00"/>
    <s v="Kay Hopkins"/>
    <s v="Scheduled"/>
    <x v="1"/>
    <x v="270"/>
    <n v="2"/>
    <s v="Year(s)"/>
    <d v="2023-10-14T00:00:00"/>
    <s v="Computer Board"/>
    <s v="HVAC"/>
    <s v="Please make sure to keep area clean"/>
  </r>
  <r>
    <n v="317"/>
    <s v="Lisia Perkins"/>
    <d v="2022-11-19T00:00:00"/>
    <d v="1900-01-01T04:00:00"/>
    <d v="1899-12-30T01:45:00"/>
    <s v="Larry Daniels"/>
    <s v="In Process"/>
    <x v="2"/>
    <x v="271"/>
    <n v="100"/>
    <s v="Day(s)"/>
    <d v="2023-10-16T00:00:00"/>
    <s v="Pumps &amp; Motors"/>
    <s v="Electrical"/>
    <s v="Take out trash when done"/>
  </r>
  <r>
    <n v="318"/>
    <s v="John James"/>
    <d v="2022-11-20T00:00:00"/>
    <d v="1900-01-01T10:00:00"/>
    <d v="1899-12-30T01:45:00"/>
    <s v="Tim Simmons"/>
    <s v="Scheduled"/>
    <x v="3"/>
    <x v="272"/>
    <n v="12"/>
    <s v="Week(s)"/>
    <d v="2023-10-18T00:00:00"/>
    <s v="AC Replacement"/>
    <s v="HVAC"/>
    <s v="Please make sure to keep area clean"/>
  </r>
  <r>
    <n v="319"/>
    <s v="Lisia Perkins"/>
    <d v="2022-11-21T00:00:00"/>
    <d v="1900-01-01T16:00:00"/>
    <d v="1899-12-30T01:45:00"/>
    <s v="Fred Fredders"/>
    <s v="In Process"/>
    <x v="0"/>
    <x v="273"/>
    <n v="12"/>
    <s v="Month(s)"/>
    <d v="2023-10-20T00:00:00"/>
    <s v="Low Voltage"/>
    <s v="Electrical"/>
    <s v="Take out trash when done"/>
  </r>
  <r>
    <n v="320"/>
    <s v="John James"/>
    <d v="2022-11-22T00:00:00"/>
    <d v="1900-01-01T22:00:00"/>
    <d v="1899-12-30T01:45:00"/>
    <s v="Dave Davidson"/>
    <s v="Scheduled"/>
    <x v="1"/>
    <x v="274"/>
    <n v="1"/>
    <s v="Year(s)"/>
    <d v="2023-10-22T00:00:00"/>
    <s v="Computer Board"/>
    <s v="HVAC"/>
    <s v="Please make sure to keep area clean"/>
  </r>
  <r>
    <n v="321"/>
    <s v="Lisia Perkins"/>
    <d v="2022-11-23T00:00:00"/>
    <d v="1900-01-02T04:00:00"/>
    <d v="1899-12-30T01:45:00"/>
    <s v="Peter Parker"/>
    <s v="In Process"/>
    <x v="2"/>
    <x v="275"/>
    <n v="6"/>
    <s v="Month(s)"/>
    <d v="2023-10-24T00:00:00"/>
    <s v="Sysem Boards"/>
    <s v="Electrical"/>
    <s v="Take out trash when done"/>
  </r>
  <r>
    <n v="322"/>
    <s v="John James"/>
    <d v="2022-11-24T00:00:00"/>
    <d v="1900-01-02T10:00:00"/>
    <d v="1899-12-30T01:45:00"/>
    <s v="Mary Smith"/>
    <s v="Scheduled"/>
    <x v="3"/>
    <x v="276"/>
    <n v="1"/>
    <s v="Month(s)"/>
    <d v="2023-10-26T00:00:00"/>
    <s v="Pumps &amp; Motors"/>
    <s v="HVAC"/>
    <s v="Please make sure to keep area clean"/>
  </r>
  <r>
    <n v="323"/>
    <s v="Lisia Perkins"/>
    <d v="2022-11-25T00:00:00"/>
    <d v="1900-01-02T16:00:00"/>
    <d v="1899-12-30T01:45:00"/>
    <s v="Mark Mason"/>
    <s v="In Process"/>
    <x v="0"/>
    <x v="277"/>
    <n v="2"/>
    <s v="Year(s)"/>
    <d v="2023-10-28T00:00:00"/>
    <s v="Machining"/>
    <s v="Electrical"/>
    <s v="Take out trash when done"/>
  </r>
  <r>
    <n v="324"/>
    <s v="John James"/>
    <d v="2022-11-26T00:00:00"/>
    <d v="1900-01-02T22:00:00"/>
    <d v="1899-12-30T01:45:00"/>
    <s v="Larry Daniels"/>
    <s v="Scheduled"/>
    <x v="1"/>
    <x v="278"/>
    <n v="100"/>
    <s v="Day(s)"/>
    <d v="2023-10-30T00:00:00"/>
    <s v="Rewiring"/>
    <s v="HVAC"/>
    <s v="Please make sure to keep area clean"/>
  </r>
  <r>
    <n v="325"/>
    <s v="Lisia Perkins"/>
    <d v="2022-11-27T00:00:00"/>
    <d v="1900-01-03T04:00:00"/>
    <d v="1899-12-30T01:45:00"/>
    <s v="Tim Simmons"/>
    <s v="In Process"/>
    <x v="2"/>
    <x v="279"/>
    <n v="12"/>
    <s v="Week(s)"/>
    <d v="2023-11-01T00:00:00"/>
    <s v="Plumbing"/>
    <s v="Electrical"/>
    <s v="Take out trash when done"/>
  </r>
  <r>
    <n v="326"/>
    <s v="John James"/>
    <d v="2022-11-28T00:00:00"/>
    <d v="1899-12-30T10:00:00"/>
    <d v="1899-12-30T01:45:00"/>
    <s v="Fred Fredders"/>
    <s v="Scheduled"/>
    <x v="3"/>
    <x v="280"/>
    <n v="12"/>
    <s v="Month(s)"/>
    <d v="2023-11-03T00:00:00"/>
    <s v="HVAC"/>
    <s v="HVAC"/>
    <s v="Please make sure to keep area clean"/>
  </r>
  <r>
    <n v="327"/>
    <s v="Lisia Perkins"/>
    <d v="2022-11-29T00:00:00"/>
    <d v="1899-12-30T16:00:00"/>
    <d v="1899-12-30T01:45:00"/>
    <s v="Dave Davidson"/>
    <s v="In Process"/>
    <x v="0"/>
    <x v="281"/>
    <n v="1"/>
    <s v="Year(s)"/>
    <d v="2023-11-05T00:00:00"/>
    <s v="Electrical"/>
    <s v="Electrical"/>
    <s v="Take out trash when done"/>
  </r>
  <r>
    <n v="328"/>
    <s v="John James"/>
    <d v="2022-11-30T00:00:00"/>
    <d v="1899-12-30T22:00:00"/>
    <d v="1899-12-30T01:45:00"/>
    <s v="Fred Fredders"/>
    <s v="Scheduled"/>
    <x v="1"/>
    <x v="282"/>
    <n v="6"/>
    <s v="Month(s)"/>
    <d v="2023-11-07T00:00:00"/>
    <s v="Low Voltage"/>
    <s v="HVAC"/>
    <s v="Please make sure to keep area clean"/>
  </r>
  <r>
    <n v="329"/>
    <s v="Lisia Perkins"/>
    <d v="2022-12-01T00:00:00"/>
    <d v="1899-12-31T04:00:00"/>
    <d v="1899-12-30T01:45:00"/>
    <s v="Dave Davidson"/>
    <s v="In Process"/>
    <x v="2"/>
    <x v="283"/>
    <n v="1"/>
    <s v="Month(s)"/>
    <d v="2023-11-09T00:00:00"/>
    <s v="Computer Board"/>
    <s v="Electrical"/>
    <s v="Take out trash when done"/>
  </r>
  <r>
    <n v="330"/>
    <s v="John James"/>
    <d v="2022-12-02T00:00:00"/>
    <d v="1899-12-31T10:00:00"/>
    <d v="1899-12-30T01:45:00"/>
    <s v="Peter Parker"/>
    <s v="Scheduled"/>
    <x v="3"/>
    <x v="284"/>
    <n v="1"/>
    <s v="Year(s)"/>
    <d v="2023-11-11T00:00:00"/>
    <s v="Sysem Boards"/>
    <s v="HVAC"/>
    <s v="Please make sure to keep area clean"/>
  </r>
  <r>
    <n v="331"/>
    <s v="Lisia Perkins"/>
    <d v="2022-12-03T00:00:00"/>
    <d v="1899-12-31T16:00:00"/>
    <d v="1899-12-30T01:45:00"/>
    <s v="Mary Smith"/>
    <s v="In Process"/>
    <x v="0"/>
    <x v="285"/>
    <n v="6"/>
    <s v="Month(s)"/>
    <d v="2023-11-13T00:00:00"/>
    <s v="Pumps &amp; Motors"/>
    <s v="Electrical"/>
    <s v="Take out trash when done"/>
  </r>
  <r>
    <n v="332"/>
    <s v="John James"/>
    <d v="2022-12-04T00:00:00"/>
    <d v="1899-12-31T22:00:00"/>
    <d v="1899-12-30T01:45:00"/>
    <s v="Mark Mason"/>
    <s v="Scheduled"/>
    <x v="1"/>
    <x v="286"/>
    <n v="1"/>
    <s v="Month(s)"/>
    <d v="2023-11-15T00:00:00"/>
    <s v="Machining"/>
    <s v="HVAC"/>
    <s v="Please make sure to keep area clean"/>
  </r>
  <r>
    <n v="333"/>
    <s v="Lisia Perkins"/>
    <d v="2022-12-05T00:00:00"/>
    <d v="1900-01-01T04:00:00"/>
    <d v="1899-12-30T01:45:00"/>
    <s v="Jack Johnson"/>
    <s v="In Process"/>
    <x v="2"/>
    <x v="287"/>
    <n v="2"/>
    <s v="Year(s)"/>
    <d v="2023-11-17T00:00:00"/>
    <s v="Rewiring"/>
    <s v="Electrical"/>
    <s v="Take out trash when done"/>
  </r>
  <r>
    <n v="334"/>
    <s v="John James"/>
    <d v="2022-12-06T00:00:00"/>
    <d v="1900-01-01T10:00:00"/>
    <d v="1899-12-30T01:45:00"/>
    <s v="Lisa Mathews"/>
    <s v="Scheduled"/>
    <x v="3"/>
    <x v="288"/>
    <n v="100"/>
    <s v="Day(s)"/>
    <d v="2023-11-19T00:00:00"/>
    <s v="Plumbing"/>
    <s v="HVAC"/>
    <s v="Please make sure to keep area clean"/>
  </r>
  <r>
    <n v="335"/>
    <s v="Lisia Perkins"/>
    <d v="2022-12-07T00:00:00"/>
    <d v="1900-01-01T16:00:00"/>
    <d v="1899-12-30T01:45:00"/>
    <s v="Greg Perkins"/>
    <s v="In Process"/>
    <x v="0"/>
    <x v="289"/>
    <n v="12"/>
    <s v="Week(s)"/>
    <d v="2023-11-21T00:00:00"/>
    <s v="HVAC"/>
    <s v="Electrical"/>
    <s v="Take out trash when done"/>
  </r>
  <r>
    <n v="336"/>
    <s v="John James"/>
    <d v="2022-12-08T00:00:00"/>
    <d v="1900-01-01T22:00:00"/>
    <d v="1899-12-30T01:45:00"/>
    <s v="Anita Withers"/>
    <s v="Scheduled"/>
    <x v="1"/>
    <x v="290"/>
    <n v="12"/>
    <s v="Month(s)"/>
    <d v="2023-11-23T00:00:00"/>
    <s v="Electrical"/>
    <s v="HVAC"/>
    <s v="Please make sure to keep area clean"/>
  </r>
  <r>
    <n v="337"/>
    <s v="Lisia Perkins"/>
    <d v="2022-12-09T00:00:00"/>
    <d v="1900-01-02T04:00:00"/>
    <d v="1899-12-30T01:45:00"/>
    <s v="Kay Hopkins"/>
    <s v="In Process"/>
    <x v="2"/>
    <x v="291"/>
    <n v="1"/>
    <s v="Year(s)"/>
    <d v="2023-11-25T00:00:00"/>
    <s v="Low Voltage"/>
    <s v="Electrical"/>
    <s v="Take out trash when done"/>
  </r>
  <r>
    <n v="338"/>
    <s v="John James"/>
    <d v="2022-12-10T00:00:00"/>
    <d v="1900-01-02T10:00:00"/>
    <d v="1899-12-30T01:45:00"/>
    <s v="Larry Daniels"/>
    <s v="Scheduled"/>
    <x v="3"/>
    <x v="292"/>
    <n v="6"/>
    <s v="Month(s)"/>
    <d v="2023-11-27T00:00:00"/>
    <s v="Computer Board"/>
    <s v="HVAC"/>
    <s v="Please make sure to keep area clean"/>
  </r>
  <r>
    <n v="339"/>
    <s v="Lisia Perkins"/>
    <d v="2022-12-11T00:00:00"/>
    <d v="1900-01-02T16:00:00"/>
    <d v="1899-12-30T01:45:00"/>
    <s v="Tim Simmons"/>
    <s v="In Process"/>
    <x v="0"/>
    <x v="293"/>
    <n v="1"/>
    <s v="Month(s)"/>
    <d v="2023-11-29T00:00:00"/>
    <s v="Pumps &amp; Motors"/>
    <s v="Electrical"/>
    <s v="Take out trash when done"/>
  </r>
  <r>
    <n v="340"/>
    <s v="John James"/>
    <d v="2022-12-12T00:00:00"/>
    <d v="1900-01-02T22:00:00"/>
    <d v="1899-12-30T01:45:00"/>
    <s v="Fred Fredders"/>
    <s v="Scheduled"/>
    <x v="1"/>
    <x v="294"/>
    <n v="2"/>
    <s v="Year(s)"/>
    <d v="2023-12-01T00:00:00"/>
    <s v="AC Replacement"/>
    <s v="HVAC"/>
    <s v="Please make sure to keep area clean"/>
  </r>
  <r>
    <n v="341"/>
    <s v="Lisia Perkins"/>
    <d v="2022-12-13T00:00:00"/>
    <d v="1900-01-03T04:00:00"/>
    <d v="1899-12-30T01:45:00"/>
    <s v="Dave Davidson"/>
    <s v="In Process"/>
    <x v="2"/>
    <x v="295"/>
    <n v="100"/>
    <s v="Day(s)"/>
    <d v="2023-12-03T00:00:00"/>
    <s v="Low Voltage"/>
    <s v="Electrical"/>
    <s v="Take out trash when done"/>
  </r>
  <r>
    <n v="342"/>
    <s v="John James"/>
    <d v="2022-12-14T00:00:00"/>
    <d v="1899-12-30T10:00:00"/>
    <d v="1899-12-30T01:45:00"/>
    <s v="Peter Parker"/>
    <s v="Scheduled"/>
    <x v="3"/>
    <x v="296"/>
    <n v="12"/>
    <s v="Week(s)"/>
    <d v="2023-12-05T00:00:00"/>
    <s v="Computer Board"/>
    <s v="HVAC"/>
    <s v="Please make sure to keep area clean"/>
  </r>
  <r>
    <n v="343"/>
    <s v="Lisia Perkins"/>
    <d v="2022-12-15T00:00:00"/>
    <d v="1899-12-30T16:00:00"/>
    <d v="1899-12-30T01:45:00"/>
    <s v="Mary Smith"/>
    <s v="In Process"/>
    <x v="0"/>
    <x v="297"/>
    <n v="12"/>
    <s v="Month(s)"/>
    <d v="2023-12-07T00:00:00"/>
    <s v="Sysem Boards"/>
    <s v="Electrical"/>
    <s v="Take out trash when done"/>
  </r>
  <r>
    <n v="344"/>
    <s v="John James"/>
    <d v="2022-12-16T00:00:00"/>
    <d v="1899-12-30T22:00:00"/>
    <d v="1899-12-30T01:45:00"/>
    <s v="Mark Mason"/>
    <s v="Scheduled"/>
    <x v="1"/>
    <x v="298"/>
    <n v="1"/>
    <s v="Year(s)"/>
    <d v="2023-12-09T00:00:00"/>
    <s v="Pumps &amp; Motors"/>
    <s v="HVAC"/>
    <s v="Please make sure to keep area clean"/>
  </r>
  <r>
    <n v="345"/>
    <s v="Lisia Perkins"/>
    <d v="2022-12-17T00:00:00"/>
    <d v="1899-12-31T04:00:00"/>
    <d v="1899-12-30T01:45:00"/>
    <s v="Jack Johnson"/>
    <s v="In Process"/>
    <x v="2"/>
    <x v="299"/>
    <n v="6"/>
    <s v="Month(s)"/>
    <d v="2023-12-11T00:00:00"/>
    <s v="Machining"/>
    <s v="Electrical"/>
    <s v="Take out trash when done"/>
  </r>
  <r>
    <n v="346"/>
    <s v="John James"/>
    <d v="2022-12-18T00:00:00"/>
    <d v="1899-12-31T10:00:00"/>
    <d v="1899-12-30T01:45:00"/>
    <s v="Lisa Mathews"/>
    <s v="Scheduled"/>
    <x v="3"/>
    <x v="300"/>
    <n v="1"/>
    <s v="Month(s)"/>
    <d v="2023-12-13T00:00:00"/>
    <s v="Rewiring"/>
    <s v="HVAC"/>
    <s v="Please make sure to keep area clean"/>
  </r>
  <r>
    <n v="347"/>
    <s v="Lisia Perkins"/>
    <d v="2022-12-19T00:00:00"/>
    <d v="1899-12-31T16:00:00"/>
    <d v="1899-12-30T01:45:00"/>
    <s v="Greg Perkins"/>
    <s v="In Process"/>
    <x v="0"/>
    <x v="301"/>
    <n v="12"/>
    <s v="Week(s)"/>
    <d v="2023-12-15T00:00:00"/>
    <s v="Plumbing"/>
    <s v="Electrical"/>
    <s v="Take out trash when done"/>
  </r>
  <r>
    <n v="348"/>
    <s v="John James"/>
    <d v="2022-12-20T00:00:00"/>
    <d v="1899-12-31T22:00:00"/>
    <d v="1899-12-30T01:45:00"/>
    <s v="Anita Withers"/>
    <s v="Scheduled"/>
    <x v="0"/>
    <x v="302"/>
    <n v="12"/>
    <s v="Month(s)"/>
    <d v="2023-12-17T00:00:00"/>
    <s v="HVAC"/>
    <s v="HVAC"/>
    <s v="Please make sure to keep area clean"/>
  </r>
  <r>
    <n v="349"/>
    <s v="Lisia Perkins"/>
    <d v="2022-12-21T00:00:00"/>
    <d v="1900-01-01T04:00:00"/>
    <d v="1899-12-30T01:45:00"/>
    <s v="Kay Hopkins"/>
    <s v="In Process"/>
    <x v="1"/>
    <x v="303"/>
    <n v="1"/>
    <s v="Year(s)"/>
    <d v="2023-12-19T00:00:00"/>
    <s v="Electrical"/>
    <s v="Electrical"/>
    <s v="Take out trash when done"/>
  </r>
  <r>
    <n v="350"/>
    <s v="John James"/>
    <d v="2022-12-22T00:00:00"/>
    <d v="1900-01-01T10:00:00"/>
    <d v="1899-12-30T01:45:00"/>
    <s v="Larry Daniels"/>
    <s v="Scheduled"/>
    <x v="2"/>
    <x v="304"/>
    <n v="6"/>
    <s v="Month(s)"/>
    <d v="2023-12-21T00:00:00"/>
    <s v="Low Voltage"/>
    <s v="HVAC"/>
    <s v="Please make sure to keep area clean"/>
  </r>
  <r>
    <n v="351"/>
    <s v="Lisia Perkins"/>
    <d v="2022-12-23T00:00:00"/>
    <d v="1900-01-01T16:00:00"/>
    <d v="1899-12-30T01:45:00"/>
    <s v="Tim Simmons"/>
    <s v="In Process"/>
    <x v="3"/>
    <x v="305"/>
    <n v="1"/>
    <s v="Month(s)"/>
    <d v="2023-12-23T00:00:00"/>
    <s v="Computer Board"/>
    <s v="Electrical"/>
    <s v="Take out trash when done"/>
  </r>
  <r>
    <n v="352"/>
    <s v="John James"/>
    <d v="2022-12-24T00:00:00"/>
    <d v="1900-01-01T22:00:00"/>
    <d v="1899-12-30T01:45:00"/>
    <s v="Fred Fredders"/>
    <s v="Scheduled"/>
    <x v="0"/>
    <x v="306"/>
    <n v="1"/>
    <s v="Year(s)"/>
    <d v="2023-12-25T00:00:00"/>
    <s v="Sysem Boards"/>
    <s v="HVAC"/>
    <s v="Please make sure to keep area clean"/>
  </r>
  <r>
    <n v="353"/>
    <s v="Lisia Perkins"/>
    <d v="2022-12-25T00:00:00"/>
    <d v="1900-01-02T04:00:00"/>
    <d v="1899-12-30T01:45:00"/>
    <s v="Dave Davidson"/>
    <s v="In Process"/>
    <x v="1"/>
    <x v="307"/>
    <n v="6"/>
    <s v="Month(s)"/>
    <d v="2023-12-27T00:00:00"/>
    <s v="Pumps &amp; Motors"/>
    <s v="Electrical"/>
    <s v="Take out trash when done"/>
  </r>
  <r>
    <n v="354"/>
    <s v="John James"/>
    <d v="2022-12-26T00:00:00"/>
    <d v="1900-01-02T10:00:00"/>
    <d v="1899-12-30T01:45:00"/>
    <s v="Peter Parker"/>
    <s v="Scheduled"/>
    <x v="2"/>
    <x v="308"/>
    <n v="1"/>
    <s v="Month(s)"/>
    <d v="2023-12-29T00:00:00"/>
    <s v="Machining"/>
    <s v="HVAC"/>
    <s v="Please make sure to keep area clean"/>
  </r>
  <r>
    <n v="355"/>
    <s v="Lisia Perkins"/>
    <d v="2022-12-27T00:00:00"/>
    <d v="1900-01-02T16:00:00"/>
    <d v="1899-12-30T01:45:00"/>
    <s v="Mary Smith"/>
    <s v="In Process"/>
    <x v="3"/>
    <x v="309"/>
    <n v="2"/>
    <s v="Year(s)"/>
    <d v="2023-12-31T00:00:00"/>
    <s v="Rewiring"/>
    <s v="Electrical"/>
    <s v="Take out trash when done"/>
  </r>
  <r>
    <n v="356"/>
    <s v="John James"/>
    <d v="2022-12-28T00:00:00"/>
    <d v="1900-01-02T22:00:00"/>
    <d v="1899-12-30T01:45:00"/>
    <s v="Mark Mason"/>
    <s v="Scheduled"/>
    <x v="0"/>
    <x v="310"/>
    <n v="100"/>
    <s v="Day(s)"/>
    <d v="2024-01-02T00:00:00"/>
    <s v="Plumbing"/>
    <s v="HVAC"/>
    <s v="Please make sure to keep area clean"/>
  </r>
  <r>
    <n v="357"/>
    <s v="Lisia Perkins"/>
    <d v="2022-12-29T00:00:00"/>
    <d v="1900-01-03T04:00:00"/>
    <d v="1899-12-30T01:45:00"/>
    <s v="Jack Johnson"/>
    <s v="In Process"/>
    <x v="1"/>
    <x v="311"/>
    <n v="12"/>
    <s v="Week(s)"/>
    <d v="2024-01-04T00:00:00"/>
    <s v="HVAC"/>
    <s v="Electrical"/>
    <s v="Take out trash when done"/>
  </r>
  <r>
    <n v="358"/>
    <s v="John James"/>
    <d v="2022-12-30T00:00:00"/>
    <d v="1899-12-30T10:00:00"/>
    <d v="1899-12-30T01:45:00"/>
    <s v="Lisa Mathews"/>
    <s v="Scheduled"/>
    <x v="2"/>
    <x v="312"/>
    <n v="12"/>
    <s v="Month(s)"/>
    <d v="2024-01-06T00:00:00"/>
    <s v="Electrical"/>
    <s v="HVAC"/>
    <s v="Please make sure to keep area clean"/>
  </r>
  <r>
    <n v="359"/>
    <s v="Lisia Perkins"/>
    <d v="2022-12-31T00:00:00"/>
    <d v="1899-12-30T16:00:00"/>
    <d v="1899-12-30T01:45:00"/>
    <s v="Greg Perkins"/>
    <s v="In Process"/>
    <x v="3"/>
    <x v="313"/>
    <n v="1"/>
    <s v="Year(s)"/>
    <d v="2024-01-08T00:00:00"/>
    <s v="Low Voltage"/>
    <s v="Electrical"/>
    <s v="Take out trash when done"/>
  </r>
  <r>
    <n v="360"/>
    <s v="John James"/>
    <d v="2023-01-01T00:00:00"/>
    <d v="1899-12-30T22:00:00"/>
    <d v="1899-12-30T01:45:00"/>
    <s v="Anita Withers"/>
    <s v="Scheduled"/>
    <x v="0"/>
    <x v="314"/>
    <n v="6"/>
    <s v="Month(s)"/>
    <d v="2024-01-10T00:00:00"/>
    <s v="Computer Board"/>
    <s v="HVAC"/>
    <s v="Please make sure to keep area clean"/>
  </r>
  <r>
    <n v="361"/>
    <s v="Lisia Perkins"/>
    <d v="2023-01-02T00:00:00"/>
    <d v="1899-12-31T04:00:00"/>
    <d v="1899-12-30T01:45:00"/>
    <s v="Kay Hopkins"/>
    <s v="In Process"/>
    <x v="1"/>
    <x v="315"/>
    <n v="1"/>
    <s v="Month(s)"/>
    <d v="2024-01-12T00:00:00"/>
    <s v="Pumps &amp; Motors"/>
    <s v="Electrical"/>
    <s v="Take out trash when done"/>
  </r>
  <r>
    <n v="362"/>
    <s v="John James"/>
    <d v="2023-01-03T00:00:00"/>
    <d v="1899-12-31T10:00:00"/>
    <d v="1899-12-30T01:45:00"/>
    <s v="Larry Daniels"/>
    <s v="Scheduled"/>
    <x v="2"/>
    <x v="316"/>
    <n v="2"/>
    <s v="Year(s)"/>
    <d v="2024-01-14T00:00:00"/>
    <s v="AC Replacement"/>
    <s v="HVAC"/>
    <s v="Please make sure to keep area clean"/>
  </r>
  <r>
    <n v="363"/>
    <s v="Lisia Perkins"/>
    <d v="2023-01-04T00:00:00"/>
    <d v="1899-12-31T16:00:00"/>
    <d v="1899-12-30T01:45:00"/>
    <s v="Tim Simmons"/>
    <s v="In Process"/>
    <x v="3"/>
    <x v="317"/>
    <n v="100"/>
    <s v="Day(s)"/>
    <d v="2024-01-16T00:00:00"/>
    <s v="Pumps &amp; Motors"/>
    <s v="Electrical"/>
    <s v="Take out trash when done"/>
  </r>
  <r>
    <n v="364"/>
    <s v="John James"/>
    <d v="2023-01-05T00:00:00"/>
    <d v="1899-12-31T22:00:00"/>
    <d v="1899-12-30T01:45:00"/>
    <s v="Fred Fredders"/>
    <s v="Scheduled"/>
    <x v="0"/>
    <x v="318"/>
    <n v="12"/>
    <s v="Week(s)"/>
    <d v="2024-01-18T00:00:00"/>
    <s v="AC Replacement"/>
    <s v="HVAC"/>
    <s v="Please make sure to keep area clean"/>
  </r>
  <r>
    <n v="365"/>
    <s v="Lisia Perkins"/>
    <d v="2023-01-06T00:00:00"/>
    <d v="1900-01-01T04:00:00"/>
    <d v="1899-12-30T01:45:00"/>
    <s v="Dave Davidson"/>
    <s v="In Process"/>
    <x v="1"/>
    <x v="319"/>
    <n v="12"/>
    <s v="Month(s)"/>
    <d v="2024-01-20T00:00:00"/>
    <s v="Pumps &amp; Motors"/>
    <s v="Electrical"/>
    <s v="Take out trash when done"/>
  </r>
  <r>
    <n v="366"/>
    <s v="John James"/>
    <d v="2023-01-07T00:00:00"/>
    <d v="1900-01-01T10:00:00"/>
    <d v="1899-12-30T01:45:00"/>
    <s v="Peter Parker"/>
    <s v="Scheduled"/>
    <x v="2"/>
    <x v="320"/>
    <n v="1"/>
    <s v="Year(s)"/>
    <d v="2024-01-22T00:00:00"/>
    <s v="AC Replacement"/>
    <s v="HVAC"/>
    <s v="Please make sure to keep area clean"/>
  </r>
  <r>
    <n v="367"/>
    <s v="Lisia Perkins"/>
    <d v="2023-01-08T00:00:00"/>
    <d v="1900-01-01T16:00:00"/>
    <d v="1899-12-30T01:45:00"/>
    <s v="Mary Smith"/>
    <s v="In Process"/>
    <x v="3"/>
    <x v="321"/>
    <n v="6"/>
    <s v="Month(s)"/>
    <d v="2024-01-24T00:00:00"/>
    <s v="Pumps &amp; Motors"/>
    <s v="Electrical"/>
    <s v="Take out trash when done"/>
  </r>
  <r>
    <n v="368"/>
    <s v="John James"/>
    <d v="2023-01-09T00:00:00"/>
    <d v="1900-01-01T22:00:00"/>
    <d v="1899-12-30T01:45:00"/>
    <s v="Mark Mason"/>
    <s v="Scheduled"/>
    <x v="0"/>
    <x v="322"/>
    <n v="1"/>
    <s v="Month(s)"/>
    <m/>
    <s v="AC Replacement"/>
    <s v="HVAC"/>
    <s v="Please make sure to keep area clean"/>
  </r>
  <r>
    <n v="369"/>
    <s v="Lisia Perkins"/>
    <d v="2023-01-10T00:00:00"/>
    <d v="1900-01-02T04:00:00"/>
    <d v="1899-12-30T01:45:00"/>
    <s v="Larry Daniels"/>
    <s v="In Process"/>
    <x v="1"/>
    <x v="323"/>
    <n v="1"/>
    <s v="Year(s)"/>
    <m/>
    <s v="Pumps &amp; Motors"/>
    <s v="Low Voltage"/>
    <s v="Take out trash when done"/>
  </r>
  <r>
    <n v="370"/>
    <s v="John James"/>
    <d v="2023-01-11T00:00:00"/>
    <d v="1900-01-02T10:00:00"/>
    <d v="1899-12-30T01:45:00"/>
    <s v="Tim Simmons"/>
    <s v="Scheduled"/>
    <x v="2"/>
    <x v="324"/>
    <n v="6"/>
    <s v="Month(s)"/>
    <m/>
    <s v="AC Replacement"/>
    <s v="Computer Board"/>
    <s v="Please make sure to keep area clean"/>
  </r>
  <r>
    <n v="371"/>
    <s v="Lisia Perkins"/>
    <d v="2023-01-12T00:00:00"/>
    <d v="1900-01-02T16:00:00"/>
    <d v="1899-12-30T01:45:00"/>
    <s v="Fred Fredders"/>
    <s v="In Process"/>
    <x v="3"/>
    <x v="325"/>
    <n v="1"/>
    <s v="Month(s)"/>
    <m/>
    <s v="Pumps &amp; Motors"/>
    <s v="Sysem Boards"/>
    <s v="Take out trash when done"/>
  </r>
  <r>
    <n v="372"/>
    <s v="John James"/>
    <d v="2023-01-13T00:00:00"/>
    <d v="1900-01-02T22:00:00"/>
    <d v="1899-12-30T01:45:00"/>
    <s v="Dave Davidson"/>
    <s v="Scheduled"/>
    <x v="0"/>
    <x v="326"/>
    <n v="2"/>
    <s v="Year(s)"/>
    <d v="2024-02-03T00:00:00"/>
    <s v="AC Replacement"/>
    <s v="Pumps &amp; Motors"/>
    <s v="Please make sure to keep area clean"/>
  </r>
  <r>
    <n v="373"/>
    <s v="Lisia Perkins"/>
    <d v="2023-01-14T00:00:00"/>
    <d v="1900-01-03T04:00:00"/>
    <d v="1899-12-30T01:45:00"/>
    <s v="Peter Parker"/>
    <s v="In Process"/>
    <x v="1"/>
    <x v="327"/>
    <n v="100"/>
    <s v="Day(s)"/>
    <d v="2024-02-05T00:00:00"/>
    <s v="Pumps &amp; Motors"/>
    <s v="Machining"/>
    <s v="Take out trash when done"/>
  </r>
  <r>
    <n v="374"/>
    <s v="John James"/>
    <d v="2023-01-15T00:00:00"/>
    <d v="1899-12-30T10:00:00"/>
    <d v="1899-12-30T01:45:00"/>
    <s v="Mary Smith"/>
    <s v="Scheduled"/>
    <x v="2"/>
    <x v="328"/>
    <n v="12"/>
    <s v="Week(s)"/>
    <d v="2024-02-07T00:00:00"/>
    <s v="AC Replacement"/>
    <s v="Rewiring"/>
    <s v="Please make sure to keep area clean"/>
  </r>
  <r>
    <n v="375"/>
    <s v="Lisia Perkins"/>
    <d v="2023-01-16T00:00:00"/>
    <d v="1899-12-30T16:00:00"/>
    <d v="1899-12-30T01:45:00"/>
    <s v="Mark Mason"/>
    <s v="In Process"/>
    <x v="3"/>
    <x v="329"/>
    <n v="12"/>
    <s v="Month(s)"/>
    <d v="2024-02-09T00:00:00"/>
    <s v="Pumps &amp; Motors"/>
    <s v="Plumbing"/>
    <s v="Take out trash when done"/>
  </r>
  <r>
    <n v="376"/>
    <s v="John James"/>
    <d v="2023-01-17T00:00:00"/>
    <d v="1899-12-30T22:00:00"/>
    <d v="1899-12-30T01:45:00"/>
    <s v="Jack Johnson"/>
    <s v="Scheduled"/>
    <x v="0"/>
    <x v="330"/>
    <n v="1"/>
    <s v="Year(s)"/>
    <d v="2024-02-11T00:00:00"/>
    <s v="AC Replacement"/>
    <s v="HVAC"/>
    <s v="Please make sure to keep area clean"/>
  </r>
  <r>
    <n v="377"/>
    <s v="Lisia Perkins"/>
    <d v="2023-01-18T00:00:00"/>
    <d v="1899-12-31T04:00:00"/>
    <d v="1899-12-30T01:45:00"/>
    <s v="Lisa Mathews"/>
    <s v="In Process"/>
    <x v="1"/>
    <x v="331"/>
    <n v="6"/>
    <s v="Month(s)"/>
    <d v="2024-02-13T00:00:00"/>
    <s v="Pumps &amp; Motors"/>
    <s v="Electrical"/>
    <s v="Take out trash when done"/>
  </r>
  <r>
    <n v="378"/>
    <s v="John James"/>
    <d v="2023-01-19T00:00:00"/>
    <d v="1899-12-31T10:00:00"/>
    <d v="1899-12-30T01:45:00"/>
    <s v="Greg Perkins"/>
    <s v="Scheduled"/>
    <x v="2"/>
    <x v="332"/>
    <n v="1"/>
    <s v="Month(s)"/>
    <d v="2024-02-15T00:00:00"/>
    <s v="AC Replacement"/>
    <s v="Low Voltage"/>
    <s v="Please make sure to keep area clean"/>
  </r>
  <r>
    <n v="379"/>
    <s v="Lisia Perkins"/>
    <d v="2023-01-20T00:00:00"/>
    <d v="1899-12-31T16:00:00"/>
    <d v="1899-12-30T01:45:00"/>
    <s v="Anita Withers"/>
    <s v="In Process"/>
    <x v="3"/>
    <x v="333"/>
    <n v="2"/>
    <s v="Year(s)"/>
    <d v="2024-02-17T00:00:00"/>
    <s v="Pumps &amp; Motors"/>
    <s v="Computer Board"/>
    <s v="Take out trash when done"/>
  </r>
  <r>
    <n v="380"/>
    <s v="John James"/>
    <d v="2023-01-21T00:00:00"/>
    <d v="1899-12-31T22:00:00"/>
    <d v="1899-12-30T01:45:00"/>
    <s v="Kay Hopkins"/>
    <s v="Scheduled"/>
    <x v="0"/>
    <x v="334"/>
    <n v="100"/>
    <s v="Day(s)"/>
    <d v="2024-02-19T00:00:00"/>
    <s v="AC Replacement"/>
    <s v="Sysem Boards"/>
    <s v="Please make sure to keep area clean"/>
  </r>
  <r>
    <n v="381"/>
    <s v="Lisia Perkins"/>
    <d v="2023-01-22T00:00:00"/>
    <d v="1900-01-01T04:00:00"/>
    <d v="1899-12-30T01:45:00"/>
    <s v="Larry Daniels"/>
    <s v="In Process"/>
    <x v="0"/>
    <x v="335"/>
    <n v="12"/>
    <s v="Week(s)"/>
    <d v="2024-02-21T00:00:00"/>
    <s v="Pumps &amp; Motors"/>
    <s v="Pumps &amp; Motors"/>
    <s v="Take out trash when done"/>
  </r>
  <r>
    <n v="382"/>
    <s v="John James"/>
    <d v="2023-01-23T00:00:00"/>
    <d v="1900-01-01T10:00:00"/>
    <d v="1899-12-30T01:45:00"/>
    <s v="Tim Simmons"/>
    <s v="Scheduled"/>
    <x v="1"/>
    <x v="336"/>
    <n v="12"/>
    <s v="Month(s)"/>
    <d v="2024-02-23T00:00:00"/>
    <s v="AC Replacement"/>
    <s v="Machining"/>
    <s v="Please make sure to keep area clean"/>
  </r>
  <r>
    <n v="383"/>
    <s v="Lisia Perkins"/>
    <d v="2023-01-24T00:00:00"/>
    <d v="1900-01-01T16:00:00"/>
    <d v="1899-12-30T01:45:00"/>
    <s v="Fred Fredders"/>
    <s v="In Process"/>
    <x v="2"/>
    <x v="337"/>
    <n v="1"/>
    <s v="Year(s)"/>
    <d v="2024-02-25T00:00:00"/>
    <s v="Pumps &amp; Motors"/>
    <s v="Rewiring"/>
    <s v="Take out trash when done"/>
  </r>
  <r>
    <n v="384"/>
    <s v="John James"/>
    <d v="2023-01-25T00:00:00"/>
    <d v="1900-01-01T22:00:00"/>
    <d v="1899-12-30T01:45:00"/>
    <s v="Anita Withers"/>
    <s v="Scheduled"/>
    <x v="3"/>
    <x v="338"/>
    <n v="6"/>
    <s v="Month(s)"/>
    <d v="2024-02-27T00:00:00"/>
    <s v="AC Replacement"/>
    <s v="Plumbing"/>
    <s v="Please make sure to keep area clean"/>
  </r>
  <r>
    <n v="385"/>
    <s v="Lisia Perkins"/>
    <d v="2023-01-26T00:00:00"/>
    <d v="1900-01-02T04:00:00"/>
    <d v="1899-12-30T01:45:00"/>
    <s v="Kay Hopkins"/>
    <s v="In Process"/>
    <x v="0"/>
    <x v="339"/>
    <n v="1"/>
    <s v="Month(s)"/>
    <d v="2024-02-29T00:00:00"/>
    <s v="Pumps &amp; Motors"/>
    <s v="HVAC"/>
    <s v="Take out trash when done"/>
  </r>
  <r>
    <n v="386"/>
    <s v="John James"/>
    <d v="2023-01-27T00:00:00"/>
    <d v="1900-01-02T10:00:00"/>
    <d v="1899-12-30T01:45:00"/>
    <s v="Larry Daniels"/>
    <s v="Scheduled"/>
    <x v="1"/>
    <x v="340"/>
    <n v="12"/>
    <s v="Week(s)"/>
    <d v="2024-03-02T00:00:00"/>
    <s v="AC Replacement"/>
    <s v="Electrical"/>
    <s v="Please make sure to keep area clean"/>
  </r>
  <r>
    <n v="387"/>
    <s v="Lisia Perkins"/>
    <d v="2023-01-28T00:00:00"/>
    <d v="1900-01-02T16:00:00"/>
    <d v="1899-12-30T01:45:00"/>
    <s v="Tim Simmons"/>
    <s v="In Process"/>
    <x v="2"/>
    <x v="341"/>
    <n v="12"/>
    <s v="Month(s)"/>
    <d v="2024-03-04T00:00:00"/>
    <s v="Pumps &amp; Motors"/>
    <s v="Low Voltage"/>
    <s v="Take out trash when done"/>
  </r>
  <r>
    <n v="388"/>
    <s v="John James"/>
    <d v="2023-01-29T00:00:00"/>
    <d v="1900-01-02T22:00:00"/>
    <d v="1899-12-30T01:45:00"/>
    <s v="Fred Fredders"/>
    <s v="Scheduled"/>
    <x v="3"/>
    <x v="342"/>
    <n v="1"/>
    <s v="Year(s)"/>
    <d v="2024-03-06T00:00:00"/>
    <s v="AC Replacement"/>
    <s v="Computer Board"/>
    <s v="Please make sure to keep area clean"/>
  </r>
  <r>
    <n v="389"/>
    <s v="Lisia Perkins"/>
    <d v="2023-01-30T00:00:00"/>
    <d v="1900-01-03T04:00:00"/>
    <d v="1899-12-30T01:45:00"/>
    <s v="Dave Davidson"/>
    <s v="In Process"/>
    <x v="0"/>
    <x v="343"/>
    <n v="6"/>
    <s v="Month(s)"/>
    <d v="2024-03-08T00:00:00"/>
    <s v="Pumps &amp; Motors"/>
    <s v="Pumps &amp; Motors"/>
    <s v="Take out trash when done"/>
  </r>
  <r>
    <n v="390"/>
    <s v="John James"/>
    <d v="2023-01-31T00:00:00"/>
    <d v="1899-12-30T10:00:00"/>
    <d v="1899-12-30T01:45:00"/>
    <s v="Peter Parker"/>
    <s v="Scheduled"/>
    <x v="1"/>
    <x v="344"/>
    <n v="1"/>
    <s v="Month(s)"/>
    <d v="2024-03-10T00:00:00"/>
    <s v="AC Replacement"/>
    <s v="AC Replacement"/>
    <s v="Please make sure to keep area clean"/>
  </r>
  <r>
    <n v="391"/>
    <s v="Lisia Perkins"/>
    <d v="2023-02-01T00:00:00"/>
    <d v="1899-12-30T16:00:00"/>
    <d v="1899-12-30T01:45:00"/>
    <s v="Mary Smith"/>
    <s v="In Process"/>
    <x v="2"/>
    <x v="345"/>
    <n v="1"/>
    <s v="Year(s)"/>
    <d v="2024-03-12T00:00:00"/>
    <s v="Pumps &amp; Motors"/>
    <s v="Electrical"/>
    <s v="Take out trash when done"/>
  </r>
  <r>
    <n v="392"/>
    <s v="John James"/>
    <d v="2023-02-02T00:00:00"/>
    <d v="1899-12-30T22:00:00"/>
    <d v="1899-12-30T01:45:00"/>
    <s v="Mark Mason"/>
    <s v="Scheduled"/>
    <x v="3"/>
    <x v="346"/>
    <n v="6"/>
    <s v="Month(s)"/>
    <d v="2024-03-14T00:00:00"/>
    <s v="AC Replacement"/>
    <s v="HVAC"/>
    <s v="Please make sure to keep area clean"/>
  </r>
  <r>
    <n v="393"/>
    <s v="Lisia Perkins"/>
    <d v="2023-02-03T00:00:00"/>
    <d v="1899-12-31T04:00:00"/>
    <d v="1899-12-30T01:45:00"/>
    <s v="Larry Daniels"/>
    <s v="In Process"/>
    <x v="0"/>
    <x v="347"/>
    <n v="1"/>
    <s v="Month(s)"/>
    <d v="2024-03-16T00:00:00"/>
    <s v="Pumps &amp; Motors"/>
    <s v="Electrical"/>
    <s v="Take out trash when done"/>
  </r>
  <r>
    <n v="394"/>
    <s v="John James"/>
    <d v="2023-02-04T00:00:00"/>
    <d v="1899-12-31T10:00:00"/>
    <d v="1899-12-30T01:45:00"/>
    <s v="Tim Simmons"/>
    <s v="Scheduled"/>
    <x v="1"/>
    <x v="348"/>
    <n v="2"/>
    <s v="Year(s)"/>
    <d v="2024-03-18T00:00:00"/>
    <s v="AC Replacement"/>
    <s v="HVAC"/>
    <s v="Please make sure to keep area clean"/>
  </r>
  <r>
    <n v="395"/>
    <s v="Lisia Perkins"/>
    <d v="2023-02-05T00:00:00"/>
    <d v="1899-12-31T16:00:00"/>
    <d v="1899-12-30T01:45:00"/>
    <s v="Fred Fredders"/>
    <s v="In Process"/>
    <x v="2"/>
    <x v="349"/>
    <n v="100"/>
    <s v="Day(s)"/>
    <d v="2024-03-20T00:00:00"/>
    <s v="Low Voltage"/>
    <s v="Electrical"/>
    <s v="Take out trash when done"/>
  </r>
  <r>
    <n v="396"/>
    <s v="John James"/>
    <d v="2023-02-06T00:00:00"/>
    <d v="1899-12-31T22:00:00"/>
    <d v="1899-12-30T01:45:00"/>
    <s v="Dave Davidson"/>
    <s v="Scheduled"/>
    <x v="3"/>
    <x v="350"/>
    <n v="12"/>
    <s v="Week(s)"/>
    <d v="2024-03-22T00:00:00"/>
    <s v="Computer Board"/>
    <s v="HVAC"/>
    <s v="Please make sure to keep area clean"/>
  </r>
  <r>
    <n v="397"/>
    <s v="Lisia Perkins"/>
    <d v="2023-02-07T00:00:00"/>
    <d v="1900-01-01T04:00:00"/>
    <d v="1899-12-30T01:45:00"/>
    <s v="Peter Parker"/>
    <s v="In Process"/>
    <x v="0"/>
    <x v="351"/>
    <n v="12"/>
    <s v="Month(s)"/>
    <d v="2024-03-24T00:00:00"/>
    <s v="Sysem Boards"/>
    <s v="Electrical"/>
    <s v="Take out trash when done"/>
  </r>
  <r>
    <n v="398"/>
    <s v="John James"/>
    <d v="2023-02-08T00:00:00"/>
    <d v="1900-01-01T10:00:00"/>
    <d v="1899-12-30T01:45:00"/>
    <s v="Anita Withers"/>
    <s v="Scheduled"/>
    <x v="3"/>
    <x v="352"/>
    <n v="1"/>
    <s v="Year(s)"/>
    <d v="2024-03-26T00:00:00"/>
    <s v="Pumps &amp; Motors"/>
    <s v="HVAC"/>
    <s v="Please make sure to keep area clean"/>
  </r>
  <r>
    <n v="399"/>
    <s v="Lisia Perkins"/>
    <d v="2023-02-09T00:00:00"/>
    <d v="1900-01-01T16:00:00"/>
    <d v="1899-12-30T01:45:00"/>
    <s v="Kay Hopkins"/>
    <s v="In Process"/>
    <x v="0"/>
    <x v="353"/>
    <n v="6"/>
    <s v="Month(s)"/>
    <d v="2024-03-28T00:00:00"/>
    <s v="Machining"/>
    <s v="Electrical"/>
    <s v="Take out trash when done"/>
  </r>
  <r>
    <n v="400"/>
    <s v="John James"/>
    <d v="2023-02-10T00:00:00"/>
    <d v="1900-01-01T22:00:00"/>
    <d v="1899-12-30T01:45:00"/>
    <s v="Larry Daniels"/>
    <s v="Scheduled"/>
    <x v="3"/>
    <x v="354"/>
    <n v="1"/>
    <s v="Month(s)"/>
    <m/>
    <s v="Rewiring"/>
    <s v="HVAC"/>
    <s v="Please make sure to keep area clean"/>
  </r>
  <r>
    <n v="401"/>
    <s v="Lisia Perkins"/>
    <d v="2023-02-11T00:00:00"/>
    <d v="1900-01-02T04:00:00"/>
    <d v="1899-12-30T01:45:00"/>
    <s v="Tim Simmons"/>
    <s v="In Process"/>
    <x v="0"/>
    <x v="355"/>
    <n v="2"/>
    <s v="Year(s)"/>
    <m/>
    <s v="Plumbing"/>
    <s v="Electrical"/>
    <s v="Take out trash when done"/>
  </r>
  <r>
    <n v="402"/>
    <s v="John James"/>
    <d v="2023-02-12T00:00:00"/>
    <d v="1900-01-02T10:00:00"/>
    <d v="1899-12-30T01:45:00"/>
    <s v="Fred Fredders"/>
    <s v="Scheduled"/>
    <x v="3"/>
    <x v="356"/>
    <n v="100"/>
    <s v="Day(s)"/>
    <m/>
    <s v="HVAC"/>
    <s v="HVAC"/>
    <s v="Please make sure to keep area clean"/>
  </r>
  <r>
    <n v="403"/>
    <s v="Lisia Perkins"/>
    <d v="2023-02-13T00:00:00"/>
    <d v="1900-01-02T16:00:00"/>
    <d v="1899-12-30T01:45:00"/>
    <s v="Dave Davidson"/>
    <s v="In Process"/>
    <x v="0"/>
    <x v="357"/>
    <n v="12"/>
    <s v="Week(s)"/>
    <m/>
    <s v="Electrical"/>
    <s v="Electrical"/>
    <s v="Take out trash when done"/>
  </r>
  <r>
    <n v="404"/>
    <s v="John James"/>
    <d v="2023-02-14T00:00:00"/>
    <d v="1900-01-02T22:00:00"/>
    <d v="1899-12-30T01:45:00"/>
    <s v="Peter Parker"/>
    <s v="Scheduled"/>
    <x v="3"/>
    <x v="358"/>
    <n v="12"/>
    <s v="Month(s)"/>
    <m/>
    <s v="Low Voltage"/>
    <s v="HVAC"/>
    <s v="Please make sure to keep area clean"/>
  </r>
  <r>
    <n v="405"/>
    <s v="Lisia Perkins"/>
    <d v="2023-02-15T00:00:00"/>
    <d v="1900-01-03T04:00:00"/>
    <d v="1899-12-30T01:45:00"/>
    <s v="Mary Smith"/>
    <s v="In Process"/>
    <x v="0"/>
    <x v="359"/>
    <n v="1"/>
    <s v="Year(s)"/>
    <d v="2024-04-09T00:00:00"/>
    <s v="Computer Board"/>
    <s v="Electrical"/>
    <s v="Take out trash when done"/>
  </r>
  <r>
    <n v="406"/>
    <s v="John James"/>
    <d v="2023-02-16T00:00:00"/>
    <d v="1899-12-30T10:00:00"/>
    <d v="1899-12-30T01:45:00"/>
    <s v="Mark Mason"/>
    <s v="Scheduled"/>
    <x v="3"/>
    <x v="360"/>
    <n v="6"/>
    <s v="Month(s)"/>
    <d v="2024-04-11T00:00:00"/>
    <s v="Sysem Boards"/>
    <s v="HVAC"/>
    <s v="Please make sure to keep area clean"/>
  </r>
  <r>
    <n v="407"/>
    <s v="Lisia Perkins"/>
    <d v="2023-02-17T00:00:00"/>
    <d v="1899-12-30T16:00:00"/>
    <d v="1899-12-30T01:45:00"/>
    <s v="Larry Daniels"/>
    <s v="In Process"/>
    <x v="0"/>
    <x v="361"/>
    <n v="1"/>
    <s v="Month(s)"/>
    <d v="2024-04-13T00:00:00"/>
    <s v="Pumps &amp; Motors"/>
    <s v="Electrical"/>
    <s v="Take out trash when done"/>
  </r>
  <r>
    <n v="408"/>
    <s v="John James"/>
    <d v="2023-02-18T00:00:00"/>
    <d v="1899-12-30T22:00:00"/>
    <d v="1899-12-30T01:45:00"/>
    <s v="Tim Simmons"/>
    <s v="Scheduled"/>
    <x v="3"/>
    <x v="362"/>
    <n v="1"/>
    <s v="Year(s)"/>
    <d v="2024-04-15T00:00:00"/>
    <s v="Machining"/>
    <s v="HVAC"/>
    <s v="Please make sure to keep area clean"/>
  </r>
  <r>
    <n v="409"/>
    <s v="Lisia Perkins"/>
    <d v="2023-02-19T00:00:00"/>
    <d v="1899-12-31T04:00:00"/>
    <d v="1899-12-30T01:45:00"/>
    <s v="Fred Fredders"/>
    <s v="In Process"/>
    <x v="0"/>
    <x v="363"/>
    <n v="6"/>
    <s v="Month(s)"/>
    <d v="2024-04-17T00:00:00"/>
    <s v="Rewiring"/>
    <s v="Electrical"/>
    <s v="Take out trash when done"/>
  </r>
  <r>
    <n v="410"/>
    <s v="John James"/>
    <d v="2023-02-20T00:00:00"/>
    <d v="1899-12-31T10:00:00"/>
    <d v="1899-12-30T01:45:00"/>
    <s v="Dave Davidson"/>
    <s v="Scheduled"/>
    <x v="3"/>
    <x v="364"/>
    <n v="1"/>
    <s v="Month(s)"/>
    <d v="2024-04-19T00:00:00"/>
    <s v="Plumbing"/>
    <s v="HVAC"/>
    <s v="Please make sure to keep area clean"/>
  </r>
  <r>
    <n v="411"/>
    <s v="Lisia Perkins"/>
    <d v="2023-02-21T00:00:00"/>
    <d v="1899-12-31T16:00:00"/>
    <d v="1899-12-30T01:45:00"/>
    <s v="Peter Parker"/>
    <s v="In Process"/>
    <x v="0"/>
    <x v="365"/>
    <n v="2"/>
    <s v="Year(s)"/>
    <d v="2024-04-21T00:00:00"/>
    <s v="HVAC"/>
    <s v="Electrical"/>
    <s v="Take out trash when done"/>
  </r>
  <r>
    <n v="412"/>
    <s v="John James"/>
    <d v="2023-02-22T00:00:00"/>
    <d v="1899-12-31T22:00:00"/>
    <d v="1899-12-30T01:45:00"/>
    <s v="Anita Withers"/>
    <s v="Scheduled"/>
    <x v="3"/>
    <x v="366"/>
    <n v="100"/>
    <s v="Day(s)"/>
    <d v="2024-04-23T00:00:00"/>
    <s v="Electrical"/>
    <s v="HVAC"/>
    <s v="Please make sure to keep area clean"/>
  </r>
  <r>
    <n v="413"/>
    <s v="Lisia Perkins"/>
    <d v="2023-02-23T00:00:00"/>
    <d v="1900-01-01T04:00:00"/>
    <d v="1899-12-30T01:45:00"/>
    <s v="Kay Hopkins"/>
    <s v="In Process"/>
    <x v="0"/>
    <x v="367"/>
    <n v="12"/>
    <s v="Week(s)"/>
    <d v="2024-04-25T00:00:00"/>
    <s v="Low Voltage"/>
    <s v="Electrical"/>
    <s v="Take out trash when done"/>
  </r>
  <r>
    <n v="414"/>
    <s v="John James"/>
    <d v="2023-02-24T00:00:00"/>
    <d v="1900-01-01T10:00:00"/>
    <d v="1899-12-30T01:45:00"/>
    <s v="Larry Daniels"/>
    <s v="Scheduled"/>
    <x v="3"/>
    <x v="368"/>
    <n v="12"/>
    <s v="Month(s)"/>
    <d v="2024-04-27T00:00:00"/>
    <s v="Computer Board"/>
    <s v="HVAC"/>
    <s v="Please make sure to keep area clean"/>
  </r>
  <r>
    <n v="415"/>
    <s v="Lisia Perkins"/>
    <d v="2023-02-25T00:00:00"/>
    <d v="1900-01-01T16:00:00"/>
    <d v="1899-12-30T01:45:00"/>
    <s v="Tim Simmons"/>
    <s v="In Process"/>
    <x v="0"/>
    <x v="369"/>
    <n v="1"/>
    <s v="Year(s)"/>
    <d v="2024-04-29T00:00:00"/>
    <s v="Pumps &amp; Motors"/>
    <s v="Electrical"/>
    <s v="Take out trash when done"/>
  </r>
  <r>
    <n v="416"/>
    <s v="John James"/>
    <d v="2023-02-26T00:00:00"/>
    <d v="1900-01-01T22:00:00"/>
    <d v="1899-12-30T01:45:00"/>
    <s v="Fred Fredders"/>
    <s v="Scheduled"/>
    <x v="3"/>
    <x v="370"/>
    <n v="6"/>
    <s v="Month(s)"/>
    <d v="2024-05-01T00:00:00"/>
    <s v="AC Replacement"/>
    <s v="HVAC"/>
    <s v="Please make sure to keep area clean"/>
  </r>
  <r>
    <n v="417"/>
    <s v="Lisia Perkins"/>
    <d v="2023-02-27T00:00:00"/>
    <d v="1900-01-02T04:00:00"/>
    <d v="1899-12-30T01:45:00"/>
    <s v="Dave Davidson"/>
    <s v="In Process"/>
    <x v="0"/>
    <x v="371"/>
    <n v="1"/>
    <s v="Month(s)"/>
    <d v="2024-05-03T00:00:00"/>
    <s v="Pumps &amp; Motors"/>
    <s v="Electrical"/>
    <s v="Take out trash when done"/>
  </r>
  <r>
    <n v="418"/>
    <s v="John James"/>
    <d v="2023-02-28T00:00:00"/>
    <d v="1900-01-02T10:00:00"/>
    <d v="1899-12-30T01:45:00"/>
    <s v="Peter Parker"/>
    <s v="Scheduled"/>
    <x v="3"/>
    <x v="372"/>
    <n v="2"/>
    <s v="Year(s)"/>
    <d v="2024-05-05T00:00:00"/>
    <s v="AC Replacement"/>
    <s v="HVAC"/>
    <s v="Please make sure to keep area clean"/>
  </r>
  <r>
    <n v="419"/>
    <s v="Lisia Perkins"/>
    <d v="2023-03-01T00:00:00"/>
    <d v="1900-01-02T16:00:00"/>
    <d v="1899-12-30T01:45:00"/>
    <s v="Mary Smith"/>
    <s v="In Process"/>
    <x v="0"/>
    <x v="373"/>
    <n v="100"/>
    <s v="Day(s)"/>
    <d v="2024-05-07T00:00:00"/>
    <s v="Pumps &amp; Motors"/>
    <s v="Electrical"/>
    <s v="Take out trash when done"/>
  </r>
  <r>
    <n v="420"/>
    <s v="John James"/>
    <d v="2023-03-02T00:00:00"/>
    <d v="1900-01-02T22:00:00"/>
    <d v="1899-12-30T01:45:00"/>
    <s v="Mark Mason"/>
    <s v="Scheduled"/>
    <x v="3"/>
    <x v="374"/>
    <n v="12"/>
    <s v="Week(s)"/>
    <d v="2024-05-09T00:00:00"/>
    <s v="AC Replacement"/>
    <s v="HVAC"/>
    <s v="Please make sure to keep area clean"/>
  </r>
  <r>
    <n v="421"/>
    <s v="Lisia Perkins"/>
    <d v="2023-03-03T00:00:00"/>
    <d v="1900-01-03T04:00:00"/>
    <d v="1899-12-30T01:45:00"/>
    <s v="Larry Daniels"/>
    <s v="In Process"/>
    <x v="0"/>
    <x v="375"/>
    <n v="12"/>
    <s v="Month(s)"/>
    <d v="2024-05-11T00:00:00"/>
    <s v="Pumps &amp; Motors"/>
    <s v="Electrical"/>
    <s v="Take out trash when done"/>
  </r>
  <r>
    <n v="422"/>
    <s v="John James"/>
    <d v="2023-03-04T00:00:00"/>
    <d v="1899-12-30T10:00:00"/>
    <d v="1899-12-30T01:45:00"/>
    <s v="Tim Simmons"/>
    <s v="Scheduled"/>
    <x v="3"/>
    <x v="376"/>
    <n v="1"/>
    <s v="Year(s)"/>
    <d v="2024-05-13T00:00:00"/>
    <s v="AC Replacement"/>
    <s v="HVAC"/>
    <s v="Please make sure to keep area clean"/>
  </r>
  <r>
    <n v="423"/>
    <s v="Lisia Perkins"/>
    <d v="2023-03-05T00:00:00"/>
    <d v="1899-12-30T16:00:00"/>
    <d v="1899-12-30T01:45:00"/>
    <s v="Fred Fredders"/>
    <s v="In Process"/>
    <x v="0"/>
    <x v="377"/>
    <n v="6"/>
    <s v="Month(s)"/>
    <d v="2024-05-15T00:00:00"/>
    <s v="Pumps &amp; Motors"/>
    <s v="Electrical"/>
    <s v="Take out trash when done"/>
  </r>
  <r>
    <n v="424"/>
    <s v="John James"/>
    <d v="2023-03-06T00:00:00"/>
    <d v="1899-12-30T22:00:00"/>
    <d v="1899-12-30T01:45:00"/>
    <s v="Dave Davidson"/>
    <s v="Scheduled"/>
    <x v="3"/>
    <x v="378"/>
    <n v="1"/>
    <s v="Month(s)"/>
    <d v="2024-05-17T00:00:00"/>
    <s v="AC Replacement"/>
    <s v="HVAC"/>
    <s v="Please make sure to keep area clean"/>
  </r>
  <r>
    <n v="425"/>
    <s v="Lisia Perkins"/>
    <d v="2023-03-07T00:00:00"/>
    <d v="1899-12-31T04:00:00"/>
    <d v="1899-12-30T01:45:00"/>
    <s v="Tim Simmons"/>
    <s v="In Process"/>
    <x v="0"/>
    <x v="379"/>
    <n v="12"/>
    <s v="Week(s)"/>
    <d v="2024-05-19T00:00:00"/>
    <s v="Pumps &amp; Motors"/>
    <s v="Electrical"/>
    <s v="Take out trash when done"/>
  </r>
  <r>
    <n v="426"/>
    <s v="John James"/>
    <d v="2023-03-08T00:00:00"/>
    <d v="1899-12-31T10:00:00"/>
    <d v="1899-12-30T01:45:00"/>
    <s v="Fred Fredders"/>
    <s v="Scheduled"/>
    <x v="3"/>
    <x v="380"/>
    <n v="12"/>
    <s v="Month(s)"/>
    <d v="2024-05-21T00:00:00"/>
    <s v="AC Replacement"/>
    <s v="HVAC"/>
    <s v="Please make sure to keep area clean"/>
  </r>
  <r>
    <n v="427"/>
    <s v="Lisia Perkins"/>
    <d v="2023-03-09T00:00:00"/>
    <d v="1899-12-31T16:00:00"/>
    <d v="1899-12-30T01:45:00"/>
    <s v="Dave Davidson"/>
    <s v="In Process"/>
    <x v="0"/>
    <x v="381"/>
    <n v="1"/>
    <s v="Year(s)"/>
    <d v="2024-05-23T00:00:00"/>
    <s v="Pumps &amp; Motors"/>
    <s v="Electrical"/>
    <s v="Take out trash when done"/>
  </r>
  <r>
    <n v="428"/>
    <s v="John James"/>
    <d v="2023-03-10T00:00:00"/>
    <d v="1899-12-31T22:00:00"/>
    <d v="1899-12-30T01:45:00"/>
    <s v="Peter Parker"/>
    <s v="Scheduled"/>
    <x v="3"/>
    <x v="382"/>
    <n v="6"/>
    <s v="Month(s)"/>
    <d v="2024-05-25T00:00:00"/>
    <s v="AC Replacement"/>
    <s v="HVAC"/>
    <s v="Please make sure to keep area clean"/>
  </r>
  <r>
    <n v="429"/>
    <s v="Lisia Perkins"/>
    <d v="2023-03-11T00:00:00"/>
    <d v="1900-01-01T04:00:00"/>
    <d v="1899-12-30T01:45:00"/>
    <s v="Mary Smith"/>
    <s v="In Process"/>
    <x v="0"/>
    <x v="383"/>
    <n v="1"/>
    <s v="Month(s)"/>
    <d v="2024-05-27T00:00:00"/>
    <s v="Pumps &amp; Motors"/>
    <s v="Electrical"/>
    <s v="Take out trash when done"/>
  </r>
  <r>
    <n v="430"/>
    <s v="John James"/>
    <d v="2023-03-12T00:00:00"/>
    <d v="1900-01-01T10:00:00"/>
    <d v="1899-12-30T01:45:00"/>
    <s v="Mark Mason"/>
    <s v="Scheduled"/>
    <x v="3"/>
    <x v="384"/>
    <n v="1"/>
    <s v="Year(s)"/>
    <d v="2024-05-29T00:00:00"/>
    <s v="AC Replacement"/>
    <s v="HVAC"/>
    <s v="Please make sure to keep area clean"/>
  </r>
  <r>
    <n v="431"/>
    <s v="Lisia Perkins"/>
    <d v="2023-03-13T00:00:00"/>
    <d v="1900-01-01T16:00:00"/>
    <d v="1899-12-30T01:45:00"/>
    <s v="Jack Johnson"/>
    <s v="In Process"/>
    <x v="0"/>
    <x v="385"/>
    <n v="6"/>
    <s v="Month(s)"/>
    <d v="2024-05-31T00:00:00"/>
    <s v="Low Voltage"/>
    <s v="Electrical"/>
    <s v="Take out trash when done"/>
  </r>
  <r>
    <n v="432"/>
    <s v="John James"/>
    <d v="2023-03-14T00:00:00"/>
    <d v="1900-01-01T22:00:00"/>
    <d v="1899-12-30T01:45:00"/>
    <s v="Lisa Mathews"/>
    <s v="Scheduled"/>
    <x v="3"/>
    <x v="386"/>
    <n v="1"/>
    <s v="Month(s)"/>
    <d v="2024-06-02T00:00:00"/>
    <s v="Computer Board"/>
    <s v="HVAC"/>
    <s v="Please make sure to keep area clean"/>
  </r>
  <r>
    <n v="433"/>
    <s v="Lisia Perkins"/>
    <d v="2023-03-15T00:00:00"/>
    <d v="1900-01-02T04:00:00"/>
    <d v="1899-12-30T01:45:00"/>
    <s v="Greg Perkins"/>
    <s v="In Process"/>
    <x v="0"/>
    <x v="387"/>
    <n v="2"/>
    <s v="Year(s)"/>
    <d v="2024-06-04T00:00:00"/>
    <s v="Sysem Boards"/>
    <s v="Electrical"/>
    <s v="Take out trash when done"/>
  </r>
  <r>
    <n v="434"/>
    <s v="John James"/>
    <d v="2023-03-16T00:00:00"/>
    <d v="1900-01-02T10:00:00"/>
    <d v="1899-12-30T01:45:00"/>
    <s v="Anita Withers"/>
    <s v="Scheduled"/>
    <x v="3"/>
    <x v="388"/>
    <n v="100"/>
    <s v="Day(s)"/>
    <d v="2024-06-06T00:00:00"/>
    <s v="Pumps &amp; Motors"/>
    <s v="HVAC"/>
    <s v="Please make sure to keep area clean"/>
  </r>
  <r>
    <n v="435"/>
    <s v="Lisia Perkins"/>
    <d v="2023-03-17T00:00:00"/>
    <d v="1900-01-02T16:00:00"/>
    <d v="1899-12-30T01:45:00"/>
    <s v="Kay Hopkins"/>
    <s v="In Process"/>
    <x v="0"/>
    <x v="389"/>
    <n v="12"/>
    <s v="Week(s)"/>
    <d v="2024-06-08T00:00:00"/>
    <s v="Machining"/>
    <s v="Electrical"/>
    <s v="Take out trash when done"/>
  </r>
  <r>
    <n v="436"/>
    <s v="John James"/>
    <d v="2023-03-18T00:00:00"/>
    <d v="1900-01-02T22:00:00"/>
    <d v="1899-12-30T01:45:00"/>
    <s v="Larry Daniels"/>
    <s v="Scheduled"/>
    <x v="3"/>
    <x v="390"/>
    <n v="12"/>
    <s v="Month(s)"/>
    <d v="2024-06-10T00:00:00"/>
    <s v="Rewiring"/>
    <s v="HVAC"/>
    <s v="Please make sure to keep area clean"/>
  </r>
  <r>
    <n v="437"/>
    <s v="Lisia Perkins"/>
    <d v="2023-03-19T00:00:00"/>
    <d v="1900-01-03T04:00:00"/>
    <d v="1899-12-30T01:45:00"/>
    <s v="Tim Simmons"/>
    <s v="In Process"/>
    <x v="0"/>
    <x v="391"/>
    <n v="1"/>
    <s v="Year(s)"/>
    <d v="2024-06-12T00:00:00"/>
    <s v="Plumbing"/>
    <s v="Electrical"/>
    <s v="Take out trash when done"/>
  </r>
  <r>
    <n v="438"/>
    <s v="John James"/>
    <d v="2023-03-20T00:00:00"/>
    <d v="1899-12-30T10:00:00"/>
    <d v="1899-12-30T01:45:00"/>
    <s v="Fred Fredders"/>
    <s v="Scheduled"/>
    <x v="3"/>
    <x v="392"/>
    <n v="6"/>
    <s v="Month(s)"/>
    <d v="2024-06-14T00:00:00"/>
    <s v="HVAC"/>
    <s v="HVAC"/>
    <s v="Please make sure to keep area clean"/>
  </r>
  <r>
    <n v="439"/>
    <s v="Lisia Perkins"/>
    <d v="2023-03-21T00:00:00"/>
    <d v="1899-12-30T16:00:00"/>
    <d v="1899-12-30T01:45:00"/>
    <s v="Dave Davidson"/>
    <s v="In Process"/>
    <x v="0"/>
    <x v="393"/>
    <n v="1"/>
    <s v="Month(s)"/>
    <d v="2024-06-16T00:00:00"/>
    <s v="Electrical"/>
    <s v="Electrical"/>
    <s v="Take out trash when done"/>
  </r>
  <r>
    <n v="440"/>
    <s v="John James"/>
    <d v="2023-03-22T00:00:00"/>
    <d v="1899-12-30T22:00:00"/>
    <d v="1899-12-30T01:45:00"/>
    <s v="Peter Parker"/>
    <s v="Scheduled"/>
    <x v="3"/>
    <x v="394"/>
    <n v="2"/>
    <s v="Year(s)"/>
    <d v="2024-06-18T00:00:00"/>
    <s v="Low Voltage"/>
    <s v="HVAC"/>
    <s v="Please make sure to keep area clean"/>
  </r>
  <r>
    <n v="441"/>
    <s v="Lisia Perkins"/>
    <d v="2023-03-23T00:00:00"/>
    <d v="1899-12-31T04:00:00"/>
    <d v="1899-12-30T01:45:00"/>
    <s v="Mary Smith"/>
    <s v="In Process"/>
    <x v="0"/>
    <x v="395"/>
    <n v="100"/>
    <s v="Day(s)"/>
    <d v="2024-06-20T00:00:00"/>
    <s v="Computer Board"/>
    <s v="Electrical"/>
    <s v="Take out trash when done"/>
  </r>
  <r>
    <n v="442"/>
    <s v="John James"/>
    <d v="2023-03-24T00:00:00"/>
    <d v="1899-12-31T10:00:00"/>
    <d v="1899-12-30T01:45:00"/>
    <s v="Mark Mason"/>
    <s v="Scheduled"/>
    <x v="3"/>
    <x v="396"/>
    <n v="12"/>
    <s v="Week(s)"/>
    <d v="2024-06-22T00:00:00"/>
    <s v="Sysem Boards"/>
    <s v="HVAC"/>
    <s v="Please make sure to keep area clean"/>
  </r>
  <r>
    <n v="443"/>
    <s v="Lisia Perkins"/>
    <d v="2023-03-25T00:00:00"/>
    <d v="1899-12-31T16:00:00"/>
    <d v="1899-12-30T01:45:00"/>
    <s v="Jack Johnson"/>
    <s v="In Process"/>
    <x v="0"/>
    <x v="397"/>
    <n v="12"/>
    <s v="Month(s)"/>
    <d v="2024-06-24T00:00:00"/>
    <s v="Pumps &amp; Motors"/>
    <s v="Electrical"/>
    <s v="Take out trash when done"/>
  </r>
  <r>
    <n v="444"/>
    <s v="John James"/>
    <d v="2023-03-26T00:00:00"/>
    <d v="1899-12-31T22:00:00"/>
    <d v="1899-12-30T01:45:00"/>
    <s v="Lisa Mathews"/>
    <s v="Scheduled"/>
    <x v="3"/>
    <x v="398"/>
    <n v="1"/>
    <s v="Year(s)"/>
    <d v="2024-06-26T00:00:00"/>
    <s v="Machining"/>
    <s v="HVAC"/>
    <s v="Please make sure to keep area clean"/>
  </r>
  <r>
    <n v="445"/>
    <s v="Lisia Perkins"/>
    <d v="2023-03-27T00:00:00"/>
    <d v="1900-01-01T04:00:00"/>
    <d v="1899-12-30T01:45:00"/>
    <s v="Greg Perkins"/>
    <s v="In Process"/>
    <x v="0"/>
    <x v="399"/>
    <n v="6"/>
    <s v="Month(s)"/>
    <d v="2024-06-28T00:00:00"/>
    <s v="Rewiring"/>
    <s v="Electrical"/>
    <s v="Take out trash when done"/>
  </r>
  <r>
    <n v="446"/>
    <s v="John James"/>
    <d v="2023-03-28T00:00:00"/>
    <d v="1900-01-01T10:00:00"/>
    <d v="1899-12-30T01:45:00"/>
    <s v="Anita Withers"/>
    <s v="Scheduled"/>
    <x v="3"/>
    <x v="400"/>
    <n v="1"/>
    <s v="Month(s)"/>
    <d v="2024-06-30T00:00:00"/>
    <s v="Plumbing"/>
    <s v="HVAC"/>
    <s v="Please make sure to keep area clean"/>
  </r>
  <r>
    <n v="447"/>
    <s v="Lisia Perkins"/>
    <d v="2023-03-29T00:00:00"/>
    <d v="1900-01-01T16:00:00"/>
    <d v="1899-12-30T01:45:00"/>
    <s v="Kay Hopkins"/>
    <s v="In Process"/>
    <x v="0"/>
    <x v="401"/>
    <n v="1"/>
    <s v="Year(s)"/>
    <d v="2024-07-02T00:00:00"/>
    <s v="HVAC"/>
    <s v="Electrical"/>
    <s v="Take out trash when done"/>
  </r>
  <r>
    <n v="448"/>
    <s v="John James"/>
    <d v="2023-03-30T00:00:00"/>
    <d v="1900-01-01T22:00:00"/>
    <d v="1899-12-30T01:45:00"/>
    <s v="Larry Daniels"/>
    <s v="Scheduled"/>
    <x v="3"/>
    <x v="402"/>
    <n v="6"/>
    <s v="Month(s)"/>
    <d v="2024-07-04T00:00:00"/>
    <s v="Electrical"/>
    <s v="HVAC"/>
    <s v="Please make sure to keep area clean"/>
  </r>
  <r>
    <n v="449"/>
    <s v="Lisia Perkins"/>
    <d v="2023-03-31T00:00:00"/>
    <d v="1900-01-02T04:00:00"/>
    <d v="1899-12-30T01:45:00"/>
    <s v="Tim Simmons"/>
    <s v="In Process"/>
    <x v="0"/>
    <x v="403"/>
    <n v="1"/>
    <s v="Month(s)"/>
    <m/>
    <s v="Low Voltage"/>
    <s v="Electrical"/>
    <s v="Take out trash when done"/>
  </r>
  <r>
    <n v="450"/>
    <s v="John James"/>
    <d v="2023-04-01T00:00:00"/>
    <d v="1900-01-02T10:00:00"/>
    <d v="1899-12-30T01:45:00"/>
    <s v="Fred Fredders"/>
    <s v="Scheduled"/>
    <x v="3"/>
    <x v="404"/>
    <n v="2"/>
    <s v="Year(s)"/>
    <m/>
    <s v="Computer Board"/>
    <s v="HVAC"/>
    <s v="Please make sure to keep area clean"/>
  </r>
  <r>
    <n v="451"/>
    <s v="Lisia Perkins"/>
    <d v="2023-04-02T00:00:00"/>
    <d v="1900-01-02T16:00:00"/>
    <d v="1899-12-30T01:45:00"/>
    <s v="Dave Davidson"/>
    <s v="In Process"/>
    <x v="0"/>
    <x v="405"/>
    <n v="100"/>
    <s v="Day(s)"/>
    <m/>
    <s v="Pumps &amp; Motors"/>
    <s v="Electrical"/>
    <s v="Take out trash when done"/>
  </r>
  <r>
    <n v="452"/>
    <s v="John James"/>
    <d v="2023-04-03T00:00:00"/>
    <d v="1900-01-02T22:00:00"/>
    <d v="1899-12-30T01:45:00"/>
    <s v="Peter Parker"/>
    <s v="Scheduled"/>
    <x v="3"/>
    <x v="406"/>
    <n v="12"/>
    <s v="Week(s)"/>
    <m/>
    <s v="Electrical"/>
    <s v="HVAC"/>
    <s v="Please make sure to keep area clean"/>
  </r>
  <r>
    <n v="453"/>
    <s v="Lisia Perkins"/>
    <d v="2023-04-04T00:00:00"/>
    <d v="1900-01-03T04:00:00"/>
    <d v="1899-12-30T01:45:00"/>
    <s v="Mary Smith"/>
    <s v="In Process"/>
    <x v="0"/>
    <x v="407"/>
    <n v="12"/>
    <s v="Month(s)"/>
    <m/>
    <s v="HVAC"/>
    <s v="Electrical"/>
    <s v="Take out trash when done"/>
  </r>
  <r>
    <n v="454"/>
    <s v="John James"/>
    <d v="2023-04-05T00:00:00"/>
    <d v="1899-12-30T10:00:00"/>
    <d v="1899-12-30T01:45:00"/>
    <s v="Mark Mason"/>
    <s v="Scheduled"/>
    <x v="3"/>
    <x v="408"/>
    <n v="1"/>
    <s v="Year(s)"/>
    <d v="2024-07-16T00:00:00"/>
    <s v="Electrical"/>
    <s v="HVAC"/>
    <s v="Please make sure to keep area clean"/>
  </r>
  <r>
    <n v="455"/>
    <s v="Lisia Perkins"/>
    <d v="2023-04-06T00:00:00"/>
    <d v="1899-12-30T16:00:00"/>
    <d v="1899-12-30T01:45:00"/>
    <s v="Jack Johnson"/>
    <s v="In Process"/>
    <x v="0"/>
    <x v="409"/>
    <n v="6"/>
    <s v="Month(s)"/>
    <d v="2024-07-18T00:00:00"/>
    <s v="HVAC"/>
    <s v="Electrical"/>
    <s v="Take out trash when done"/>
  </r>
  <r>
    <n v="456"/>
    <s v="John James"/>
    <d v="2023-04-07T00:00:00"/>
    <d v="1899-12-30T22:00:00"/>
    <d v="1899-12-30T01:45:00"/>
    <s v="Lisa Mathews"/>
    <s v="Scheduled"/>
    <x v="3"/>
    <x v="410"/>
    <n v="1"/>
    <s v="Month(s)"/>
    <d v="2024-07-20T00:00:00"/>
    <s v="Electrical"/>
    <s v="HVAC"/>
    <s v="Please make sure to keep area clean"/>
  </r>
  <r>
    <n v="457"/>
    <s v="Lisia Perkins"/>
    <d v="2023-04-08T00:00:00"/>
    <d v="1899-12-31T04:00:00"/>
    <d v="1899-12-30T01:45:00"/>
    <s v="Greg Perkins"/>
    <s v="In Process"/>
    <x v="0"/>
    <x v="411"/>
    <n v="2"/>
    <s v="Year(s)"/>
    <d v="2024-07-22T00:00:00"/>
    <s v="HVAC"/>
    <s v="Electrical"/>
    <s v="Take out trash when done"/>
  </r>
  <r>
    <n v="458"/>
    <s v="John James"/>
    <d v="2023-04-09T00:00:00"/>
    <d v="1899-12-31T10:00:00"/>
    <d v="1899-12-30T01:45:00"/>
    <s v="Anita Withers"/>
    <s v="Scheduled"/>
    <x v="3"/>
    <x v="412"/>
    <n v="100"/>
    <s v="Day(s)"/>
    <d v="2024-07-24T00:00:00"/>
    <s v="Electrical"/>
    <s v="HVAC"/>
    <s v="Please make sure to keep area clean"/>
  </r>
  <r>
    <n v="459"/>
    <s v="Lisia Perkins"/>
    <d v="2023-04-10T00:00:00"/>
    <d v="1899-12-31T16:00:00"/>
    <d v="1899-12-30T01:45:00"/>
    <s v="Kay Hopkins"/>
    <s v="In Process"/>
    <x v="0"/>
    <x v="413"/>
    <n v="12"/>
    <s v="Week(s)"/>
    <d v="2024-07-26T00:00:00"/>
    <s v="HVAC"/>
    <s v="Electrical"/>
    <s v="Take out trash when done"/>
  </r>
  <r>
    <n v="460"/>
    <s v="John James"/>
    <d v="2023-04-11T00:00:00"/>
    <d v="1899-12-31T22:00:00"/>
    <d v="1899-12-30T01:45:00"/>
    <s v="Larry Daniels"/>
    <s v="Scheduled"/>
    <x v="3"/>
    <x v="414"/>
    <n v="12"/>
    <s v="Month(s)"/>
    <d v="2024-07-28T00:00:00"/>
    <s v="Electrical"/>
    <s v="HVAC"/>
    <s v="Please make sure to keep area clean"/>
  </r>
  <r>
    <n v="461"/>
    <s v="Lisia Perkins"/>
    <d v="2023-04-12T00:00:00"/>
    <d v="1900-01-01T04:00:00"/>
    <d v="1899-12-30T01:45:00"/>
    <s v="Tim Simmons"/>
    <s v="In Process"/>
    <x v="0"/>
    <x v="415"/>
    <n v="1"/>
    <s v="Year(s)"/>
    <d v="2024-07-30T00:00:00"/>
    <s v="HVAC"/>
    <s v="Electrical"/>
    <s v="Take out trash when done"/>
  </r>
  <r>
    <n v="462"/>
    <s v="John James"/>
    <d v="2023-04-13T00:00:00"/>
    <d v="1900-01-01T10:00:00"/>
    <d v="1899-12-30T01:45:00"/>
    <s v="Fred Fredders"/>
    <s v="Scheduled"/>
    <x v="3"/>
    <x v="416"/>
    <n v="6"/>
    <s v="Month(s)"/>
    <d v="2024-08-01T00:00:00"/>
    <s v="Electrical"/>
    <s v="HVAC"/>
    <s v="Please make sure to keep area clean"/>
  </r>
  <r>
    <n v="463"/>
    <s v="Lisia Perkins"/>
    <d v="2023-04-14T00:00:00"/>
    <d v="1900-01-01T16:00:00"/>
    <d v="1899-12-30T01:45:00"/>
    <s v="Dave Davidson"/>
    <s v="In Process"/>
    <x v="0"/>
    <x v="417"/>
    <n v="1"/>
    <s v="Month(s)"/>
    <d v="2024-08-03T00:00:00"/>
    <s v="HVAC"/>
    <s v="Low Voltage"/>
    <s v="Take out trash when done"/>
  </r>
  <r>
    <n v="464"/>
    <s v="John James"/>
    <d v="2023-04-15T00:00:00"/>
    <d v="1900-01-01T22:00:00"/>
    <d v="1899-12-30T01:45:00"/>
    <s v="Peter Parker"/>
    <s v="Scheduled"/>
    <x v="3"/>
    <x v="418"/>
    <n v="12"/>
    <s v="Week(s)"/>
    <d v="2024-08-05T00:00:00"/>
    <s v="Electrical"/>
    <s v="Computer Board"/>
    <s v="Please make sure to keep area clean"/>
  </r>
  <r>
    <n v="465"/>
    <s v="Lisia Perkins"/>
    <d v="2023-04-16T00:00:00"/>
    <d v="1900-01-02T04:00:00"/>
    <d v="1899-12-30T01:45:00"/>
    <s v="Mary Smith"/>
    <s v="In Process"/>
    <x v="0"/>
    <x v="419"/>
    <n v="12"/>
    <s v="Month(s)"/>
    <d v="2024-08-07T00:00:00"/>
    <s v="HVAC"/>
    <s v="Sysem Boards"/>
    <s v="Take out trash when done"/>
  </r>
  <r>
    <n v="466"/>
    <s v="John James"/>
    <d v="2023-04-17T00:00:00"/>
    <d v="1900-01-02T10:00:00"/>
    <d v="1899-12-30T01:45:00"/>
    <s v="Mark Mason"/>
    <s v="Scheduled"/>
    <x v="3"/>
    <x v="420"/>
    <n v="1"/>
    <s v="Year(s)"/>
    <d v="2024-08-09T00:00:00"/>
    <s v="Electrical"/>
    <s v="Pumps &amp; Motors"/>
    <s v="Please make sure to keep area clean"/>
  </r>
  <r>
    <n v="467"/>
    <s v="Lisia Perkins"/>
    <d v="2023-04-18T00:00:00"/>
    <d v="1900-01-02T16:00:00"/>
    <d v="1899-12-30T01:45:00"/>
    <s v="Larry Daniels"/>
    <s v="In Process"/>
    <x v="0"/>
    <x v="421"/>
    <n v="6"/>
    <s v="Month(s)"/>
    <d v="2024-08-11T00:00:00"/>
    <s v="HVAC"/>
    <s v="Machining"/>
    <s v="Take out trash when done"/>
  </r>
  <r>
    <n v="468"/>
    <s v="John James"/>
    <d v="2023-04-19T00:00:00"/>
    <d v="1900-01-02T22:00:00"/>
    <d v="1899-12-30T01:45:00"/>
    <s v="Tim Simmons"/>
    <s v="Scheduled"/>
    <x v="3"/>
    <x v="422"/>
    <n v="1"/>
    <s v="Month(s)"/>
    <d v="2024-08-13T00:00:00"/>
    <s v="Electrical"/>
    <s v="Rewiring"/>
    <s v="Please make sure to keep area clean"/>
  </r>
  <r>
    <n v="469"/>
    <s v="Lisia Perkins"/>
    <d v="2023-04-20T00:00:00"/>
    <d v="1900-01-03T04:00:00"/>
    <d v="1899-12-30T01:45:00"/>
    <s v="Fred Fredders"/>
    <s v="In Process"/>
    <x v="0"/>
    <x v="423"/>
    <n v="1"/>
    <s v="Year(s)"/>
    <d v="2024-08-15T00:00:00"/>
    <s v="HVAC"/>
    <s v="Plumbing"/>
    <s v="Take out trash when done"/>
  </r>
  <r>
    <n v="470"/>
    <s v="John James"/>
    <d v="2023-04-21T00:00:00"/>
    <d v="1899-12-30T10:00:00"/>
    <d v="1899-12-30T01:45:00"/>
    <s v="Dave Davidson"/>
    <s v="Scheduled"/>
    <x v="3"/>
    <x v="424"/>
    <n v="6"/>
    <s v="Month(s)"/>
    <d v="2024-08-17T00:00:00"/>
    <s v="Electrical"/>
    <s v="HVAC"/>
    <s v="Please make sure to keep area clean"/>
  </r>
  <r>
    <n v="471"/>
    <s v="Lisia Perkins"/>
    <d v="2023-04-22T00:00:00"/>
    <d v="1899-12-30T16:00:00"/>
    <d v="1899-12-30T01:45:00"/>
    <s v="Peter Parker"/>
    <s v="In Process"/>
    <x v="0"/>
    <x v="425"/>
    <n v="1"/>
    <s v="Month(s)"/>
    <d v="2024-08-19T00:00:00"/>
    <s v="HVAC"/>
    <s v="Electrical"/>
    <s v="Take out trash when done"/>
  </r>
  <r>
    <n v="472"/>
    <s v="John James"/>
    <d v="2023-04-23T00:00:00"/>
    <d v="1899-12-30T22:00:00"/>
    <d v="1899-12-30T01:45:00"/>
    <s v="Mary Smith"/>
    <s v="Scheduled"/>
    <x v="3"/>
    <x v="426"/>
    <n v="2"/>
    <s v="Year(s)"/>
    <d v="2024-08-21T00:00:00"/>
    <s v="Electrical"/>
    <s v="Low Voltage"/>
    <s v="Please make sure to keep area clean"/>
  </r>
  <r>
    <n v="473"/>
    <s v="Lisia Perkins"/>
    <d v="2023-04-24T00:00:00"/>
    <d v="1899-12-31T04:00:00"/>
    <d v="1899-12-30T01:45:00"/>
    <s v="Mark Mason"/>
    <s v="In Process"/>
    <x v="0"/>
    <x v="427"/>
    <n v="100"/>
    <s v="Day(s)"/>
    <d v="2024-08-23T00:00:00"/>
    <s v="HVAC"/>
    <s v="Computer Board"/>
    <s v="Take out trash when done"/>
  </r>
  <r>
    <n v="474"/>
    <s v="John James"/>
    <d v="2023-04-25T00:00:00"/>
    <d v="1899-12-31T10:00:00"/>
    <d v="1899-12-30T01:45:00"/>
    <s v="Jack Johnson"/>
    <s v="Scheduled"/>
    <x v="3"/>
    <x v="428"/>
    <n v="12"/>
    <s v="Week(s)"/>
    <d v="2024-08-25T00:00:00"/>
    <s v="Electrical"/>
    <s v="Sysem Boards"/>
    <s v="Please make sure to keep area clean"/>
  </r>
  <r>
    <n v="475"/>
    <s v="Lisia Perkins"/>
    <d v="2023-04-26T00:00:00"/>
    <d v="1899-12-31T16:00:00"/>
    <d v="1899-12-30T01:45:00"/>
    <s v="Lisa Mathews"/>
    <s v="In Process"/>
    <x v="0"/>
    <x v="429"/>
    <n v="12"/>
    <s v="Month(s)"/>
    <d v="2024-08-27T00:00:00"/>
    <s v="HVAC"/>
    <s v="Pumps &amp; Motors"/>
    <s v="Take out trash when done"/>
  </r>
  <r>
    <n v="476"/>
    <s v="John James"/>
    <d v="2023-04-27T00:00:00"/>
    <d v="1899-12-31T22:00:00"/>
    <d v="1899-12-30T01:45:00"/>
    <s v="Greg Perkins"/>
    <s v="Scheduled"/>
    <x v="3"/>
    <x v="430"/>
    <n v="1"/>
    <s v="Year(s)"/>
    <d v="2024-08-29T00:00:00"/>
    <s v="Electrical"/>
    <s v="Machining"/>
    <s v="Please make sure to keep area clean"/>
  </r>
  <r>
    <n v="477"/>
    <s v="Lisia Perkins"/>
    <d v="2023-04-28T00:00:00"/>
    <d v="1900-01-01T04:00:00"/>
    <d v="1899-12-30T01:45:00"/>
    <s v="Anita Withers"/>
    <s v="In Process"/>
    <x v="0"/>
    <x v="431"/>
    <n v="6"/>
    <s v="Month(s)"/>
    <d v="2024-08-31T00:00:00"/>
    <s v="HVAC"/>
    <s v="Rewiring"/>
    <s v="Take out trash when done"/>
  </r>
  <r>
    <n v="478"/>
    <s v="John James"/>
    <d v="2023-04-29T00:00:00"/>
    <d v="1900-01-01T10:00:00"/>
    <d v="1899-12-30T01:45:00"/>
    <s v="Kay Hopkins"/>
    <s v="Scheduled"/>
    <x v="3"/>
    <x v="432"/>
    <n v="1"/>
    <s v="Month(s)"/>
    <d v="2024-09-02T00:00:00"/>
    <s v="Electrical"/>
    <s v="Plumbing"/>
    <s v="Please make sure to keep area clean"/>
  </r>
  <r>
    <n v="479"/>
    <s v="Lisia Perkins"/>
    <d v="2023-04-30T00:00:00"/>
    <d v="1900-01-01T16:00:00"/>
    <d v="1899-12-30T01:45:00"/>
    <s v="Larry Daniels"/>
    <s v="In Process"/>
    <x v="0"/>
    <x v="433"/>
    <n v="2"/>
    <s v="Year(s)"/>
    <d v="2024-09-04T00:00:00"/>
    <s v="HVAC"/>
    <s v="HVAC"/>
    <s v="Take out trash when done"/>
  </r>
  <r>
    <n v="480"/>
    <s v="John James"/>
    <d v="2023-05-01T00:00:00"/>
    <d v="1900-01-01T22:00:00"/>
    <d v="1899-12-30T01:45:00"/>
    <s v="Tim Simmons"/>
    <s v="Scheduled"/>
    <x v="3"/>
    <x v="434"/>
    <n v="100"/>
    <s v="Day(s)"/>
    <d v="2024-09-06T00:00:00"/>
    <s v="Electrical"/>
    <s v="Electrical"/>
    <s v="Please make sure to keep area clean"/>
  </r>
  <r>
    <n v="481"/>
    <s v="Lisia Perkins"/>
    <d v="2023-05-02T00:00:00"/>
    <d v="1900-01-02T04:00:00"/>
    <d v="1899-12-30T01:45:00"/>
    <s v="Fred Fredders"/>
    <s v="In Process"/>
    <x v="0"/>
    <x v="435"/>
    <n v="12"/>
    <s v="Week(s)"/>
    <d v="2024-09-08T00:00:00"/>
    <s v="HVAC"/>
    <s v="Low Voltage"/>
    <s v="Take out trash when done"/>
  </r>
  <r>
    <n v="482"/>
    <s v="John James"/>
    <d v="2023-05-03T00:00:00"/>
    <d v="1900-01-02T10:00:00"/>
    <d v="1899-12-30T01:45:00"/>
    <s v="Anita Withers"/>
    <s v="Scheduled"/>
    <x v="3"/>
    <x v="436"/>
    <n v="12"/>
    <s v="Month(s)"/>
    <d v="2024-09-10T00:00:00"/>
    <s v="Electrical"/>
    <s v="Computer Board"/>
    <s v="Please make sure to keep area clean"/>
  </r>
  <r>
    <n v="483"/>
    <s v="Lisia Perkins"/>
    <d v="2023-05-04T00:00:00"/>
    <d v="1900-01-02T16:00:00"/>
    <d v="1899-12-30T01:45:00"/>
    <s v="Kay Hopkins"/>
    <s v="In Process"/>
    <x v="0"/>
    <x v="437"/>
    <n v="1"/>
    <s v="Year(s)"/>
    <d v="2024-09-12T00:00:00"/>
    <s v="HVAC"/>
    <s v="Pumps &amp; Motors"/>
    <s v="Take out trash when done"/>
  </r>
  <r>
    <n v="484"/>
    <s v="John James"/>
    <d v="2023-05-05T00:00:00"/>
    <d v="1900-01-02T22:00:00"/>
    <d v="1899-12-30T01:45:00"/>
    <s v="Larry Daniels"/>
    <s v="Scheduled"/>
    <x v="3"/>
    <x v="438"/>
    <n v="6"/>
    <s v="Month(s)"/>
    <d v="2024-09-14T00:00:00"/>
    <s v="Electrical"/>
    <s v="AC Replacement"/>
    <s v="Please make sure to keep area clean"/>
  </r>
  <r>
    <n v="485"/>
    <s v="Lisia Perkins"/>
    <d v="2023-05-06T00:00:00"/>
    <d v="1900-01-03T04:00:00"/>
    <d v="1899-12-30T01:45:00"/>
    <s v="Tim Simmons"/>
    <s v="In Process"/>
    <x v="0"/>
    <x v="439"/>
    <n v="1"/>
    <s v="Month(s)"/>
    <d v="2024-09-16T00:00:00"/>
    <s v="HVAC"/>
    <s v="Electrical"/>
    <s v="Take out trash when done"/>
  </r>
  <r>
    <n v="486"/>
    <s v="John James"/>
    <d v="2023-05-07T00:00:00"/>
    <d v="1899-12-30T10:00:00"/>
    <d v="1899-12-30T01:45:00"/>
    <s v="Fred Fredders"/>
    <s v="Scheduled"/>
    <x v="3"/>
    <x v="440"/>
    <n v="1"/>
    <s v="Year(s)"/>
    <d v="2024-09-18T00:00:00"/>
    <s v="Electrical"/>
    <s v="HVAC"/>
    <s v="Please make sure to keep area clean"/>
  </r>
  <r>
    <n v="487"/>
    <s v="Lisia Perkins"/>
    <d v="2023-05-08T00:00:00"/>
    <d v="1899-12-30T16:00:00"/>
    <d v="1899-12-30T01:45:00"/>
    <s v="Dave Davidson"/>
    <s v="In Process"/>
    <x v="0"/>
    <x v="441"/>
    <n v="6"/>
    <s v="Month(s)"/>
    <d v="2024-09-20T00:00:00"/>
    <s v="HVAC"/>
    <s v="Electrical"/>
    <s v="Take out trash when done"/>
  </r>
  <r>
    <n v="488"/>
    <s v="John James"/>
    <d v="2023-05-09T00:00:00"/>
    <d v="1899-12-30T22:00:00"/>
    <d v="1899-12-30T01:45:00"/>
    <s v="Peter Parker"/>
    <s v="Scheduled"/>
    <x v="3"/>
    <x v="442"/>
    <n v="1"/>
    <s v="Month(s)"/>
    <d v="2024-09-22T00:00:00"/>
    <s v="Electrical"/>
    <s v="HVAC"/>
    <s v="Please make sure to keep area clean"/>
  </r>
  <r>
    <n v="489"/>
    <s v="Lisia Perkins"/>
    <d v="2023-05-10T00:00:00"/>
    <d v="1899-12-31T04:00:00"/>
    <d v="1899-12-30T01:45:00"/>
    <s v="Mary Smith"/>
    <s v="In Process"/>
    <x v="0"/>
    <x v="443"/>
    <n v="2"/>
    <s v="Year(s)"/>
    <d v="2024-09-24T00:00:00"/>
    <s v="HVAC"/>
    <s v="Electrical"/>
    <s v="Take out trash when done"/>
  </r>
  <r>
    <n v="490"/>
    <s v="John James"/>
    <d v="2023-05-11T00:00:00"/>
    <d v="1899-12-31T10:00:00"/>
    <d v="1899-12-30T01:45:00"/>
    <s v="Mark Mason"/>
    <s v="Scheduled"/>
    <x v="3"/>
    <x v="444"/>
    <n v="100"/>
    <s v="Day(s)"/>
    <d v="2024-09-26T00:00:00"/>
    <s v="AC Replacement"/>
    <s v="HVAC"/>
    <s v="Please make sure to keep area clean"/>
  </r>
  <r>
    <n v="491"/>
    <s v="Lisia Perkins"/>
    <d v="2023-05-12T00:00:00"/>
    <d v="1899-12-31T16:00:00"/>
    <d v="1899-12-30T01:45:00"/>
    <s v="Larry Daniels"/>
    <s v="In Process"/>
    <x v="0"/>
    <x v="445"/>
    <n v="12"/>
    <s v="Week(s)"/>
    <d v="2024-09-28T00:00:00"/>
    <s v="Pumps &amp; Motors"/>
    <s v="Electrical"/>
    <s v="Take out trash when done"/>
  </r>
  <r>
    <n v="492"/>
    <s v="John James"/>
    <d v="2023-05-13T00:00:00"/>
    <d v="1899-12-31T22:00:00"/>
    <d v="1899-12-30T01:45:00"/>
    <s v="Tim Simmons"/>
    <s v="Scheduled"/>
    <x v="3"/>
    <x v="446"/>
    <n v="12"/>
    <s v="Month(s)"/>
    <d v="2024-09-30T00:00:00"/>
    <s v="AC Replacement"/>
    <s v="HVAC"/>
    <s v="Please make sure to keep area clean"/>
  </r>
  <r>
    <n v="493"/>
    <s v="Lisia Perkins"/>
    <d v="2023-05-14T00:00:00"/>
    <d v="1900-01-01T04:00:00"/>
    <d v="1899-12-30T01:45:00"/>
    <s v="Fred Fredders"/>
    <s v="In Process"/>
    <x v="0"/>
    <x v="447"/>
    <n v="1"/>
    <s v="Year(s)"/>
    <d v="2024-10-02T00:00:00"/>
    <s v="Pumps &amp; Motors"/>
    <s v="Electrical"/>
    <s v="Take out trash when done"/>
  </r>
  <r>
    <n v="494"/>
    <s v="John James"/>
    <d v="2023-05-15T00:00:00"/>
    <d v="1900-01-01T10:00:00"/>
    <d v="1899-12-30T01:45:00"/>
    <s v="Dave Davidson"/>
    <s v="Scheduled"/>
    <x v="3"/>
    <x v="448"/>
    <n v="6"/>
    <s v="Month(s)"/>
    <d v="2024-10-04T00:00:00"/>
    <s v="AC Replacement"/>
    <s v="HVAC"/>
    <s v="Please make sure to keep area clean"/>
  </r>
  <r>
    <n v="495"/>
    <s v="Lisia Perkins"/>
    <d v="2023-05-16T00:00:00"/>
    <d v="1900-01-01T16:00:00"/>
    <d v="1899-12-30T01:45:00"/>
    <s v="Peter Parker"/>
    <s v="In Process"/>
    <x v="0"/>
    <x v="449"/>
    <n v="1"/>
    <s v="Month(s)"/>
    <d v="2024-10-06T00:00:00"/>
    <s v="Pumps &amp; Motors"/>
    <s v="Electrical"/>
    <s v="Take out trash when done"/>
  </r>
  <r>
    <n v="496"/>
    <s v="John James"/>
    <d v="2023-05-17T00:00:00"/>
    <d v="1900-01-01T22:00:00"/>
    <d v="1899-12-30T01:45:00"/>
    <s v="Anita Withers"/>
    <s v="Scheduled"/>
    <x v="3"/>
    <x v="450"/>
    <n v="2"/>
    <s v="Year(s)"/>
    <d v="2024-10-08T00:00:00"/>
    <s v="AC Replacement"/>
    <s v="HVAC"/>
    <s v="Please make sure to keep area clean"/>
  </r>
  <r>
    <n v="497"/>
    <s v="Lisia Perkins"/>
    <d v="2023-05-18T00:00:00"/>
    <d v="1900-01-02T04:00:00"/>
    <d v="1899-12-30T01:45:00"/>
    <s v="Kay Hopkins"/>
    <s v="In Process"/>
    <x v="0"/>
    <x v="451"/>
    <n v="100"/>
    <s v="Day(s)"/>
    <d v="2024-10-10T00:00:00"/>
    <s v="Pumps &amp; Motors"/>
    <s v="Electrical"/>
    <s v="Take out trash when done"/>
  </r>
  <r>
    <n v="498"/>
    <s v="Lisia Perkins"/>
    <d v="2022-02-04T00:00:00"/>
    <d v="1899-12-30T06:00:00"/>
    <d v="1899-12-30T00:30:00"/>
    <m/>
    <s v="Scheduled"/>
    <x v="1"/>
    <x v="4"/>
    <m/>
    <m/>
    <m/>
    <m/>
    <m/>
    <m/>
  </r>
  <r>
    <n v="499"/>
    <s v="Jackie Tubman"/>
    <d v="2024-09-22T00:00:00"/>
    <d v="1899-12-30T07:00:00"/>
    <d v="1899-12-30T01:00:00"/>
    <s v="Mark Mason"/>
    <s v="Scheduled"/>
    <x v="0"/>
    <x v="452"/>
    <n v="2"/>
    <s v="Day(s)"/>
    <d v="2024-09-24T00:00:00"/>
    <s v="Low Voltage"/>
    <s v="Electrical"/>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635BC8-ADD7-4EE9-A8BB-1C4D3521B5DC}" name="PriorityByCompletion" cacheId="6"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location ref="H4:I9" firstHeaderRow="1" firstDataRow="1" firstDataCol="1"/>
  <pivotFields count="15">
    <pivotField dataField="1" showAll="0"/>
    <pivotField showAll="0"/>
    <pivotField showAll="0"/>
    <pivotField numFmtId="169" showAll="0"/>
    <pivotField numFmtId="168" showAll="0"/>
    <pivotField showAll="0"/>
    <pivotField showAll="0"/>
    <pivotField axis="axisRow" showAll="0">
      <items count="6">
        <item x="1"/>
        <item x="3"/>
        <item x="2"/>
        <item x="0"/>
        <item m="1" x="4"/>
        <item t="default"/>
      </items>
    </pivotField>
    <pivotField showAll="0">
      <items count="454">
        <item x="2"/>
        <item x="6"/>
        <item x="5"/>
        <item x="10"/>
        <item x="0"/>
        <item x="1"/>
        <item x="13"/>
        <item x="3"/>
        <item x="14"/>
        <item x="15"/>
        <item x="16"/>
        <item x="17"/>
        <item x="18"/>
        <item x="19"/>
        <item x="20"/>
        <item x="21"/>
        <item x="22"/>
        <item x="23"/>
        <item x="24"/>
        <item x="25"/>
        <item x="26"/>
        <item x="27"/>
        <item x="28"/>
        <item x="7"/>
        <item x="8"/>
        <item x="9"/>
        <item x="11"/>
        <item x="12"/>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
        <item t="default"/>
      </items>
    </pivotField>
    <pivotField showAll="0"/>
    <pivotField showAll="0"/>
    <pivotField showAll="0"/>
    <pivotField showAll="0"/>
    <pivotField showAll="0"/>
    <pivotField showAll="0"/>
  </pivotFields>
  <rowFields count="1">
    <field x="7"/>
  </rowFields>
  <rowItems count="5">
    <i>
      <x/>
    </i>
    <i>
      <x v="1"/>
    </i>
    <i>
      <x v="2"/>
    </i>
    <i>
      <x v="3"/>
    </i>
    <i t="grand">
      <x/>
    </i>
  </rowItems>
  <colItems count="1">
    <i/>
  </colItems>
  <dataFields count="1">
    <dataField name="Count of Order ID" fld="0" subtotal="count" baseField="0" baseItem="0"/>
  </dataFields>
  <pivotTableStyleInfo name="PivotStyleLight16" showRowHeaders="1" showColHeaders="1" showRowStripes="0" showColStripes="0" showLastColumn="1"/>
  <filters count="1">
    <filter fld="8" type="dateBetween" evalOrder="-1" id="138" name="Comp. Date">
      <autoFilter ref="A1">
        <filterColumn colId="0">
          <customFilters and="1">
            <customFilter operator="greaterThanOrEqual" val="44652"/>
            <customFilter operator="lessThanOrEqual" val="4486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E34E99-051E-4AEA-857D-8B0B0AB17507}" name="PivotTable2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R3:S14" firstHeaderRow="1" firstDataRow="1" firstDataCol="1"/>
  <pivotFields count="15">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descending">
      <items count="12">
        <item h="1" x="10"/>
        <item x="5"/>
        <item x="8"/>
        <item x="6"/>
        <item x="0"/>
        <item x="7"/>
        <item x="3"/>
        <item x="1"/>
        <item x="2"/>
        <item x="4"/>
        <item x="9"/>
        <item t="default"/>
      </items>
      <autoSortScope>
        <pivotArea dataOnly="0" outline="0" fieldPosition="0">
          <references count="1">
            <reference field="4294967294" count="1" selected="0">
              <x v="0"/>
            </reference>
          </references>
        </pivotArea>
      </autoSortScope>
    </pivotField>
    <pivotField showAll="0"/>
    <pivotField showAll="0"/>
  </pivotFields>
  <rowFields count="1">
    <field x="12"/>
  </rowFields>
  <rowItems count="11">
    <i>
      <x v="3"/>
    </i>
    <i>
      <x v="8"/>
    </i>
    <i>
      <x v="7"/>
    </i>
    <i>
      <x v="9"/>
    </i>
    <i>
      <x v="6"/>
    </i>
    <i>
      <x v="2"/>
    </i>
    <i>
      <x v="1"/>
    </i>
    <i>
      <x v="4"/>
    </i>
    <i>
      <x v="5"/>
    </i>
    <i>
      <x v="10"/>
    </i>
    <i t="grand">
      <x/>
    </i>
  </rowItems>
  <colItems count="1">
    <i/>
  </colItems>
  <dataFields count="1">
    <dataField name="Count of Req. Skill 1_2" fld="12" subtotal="count" showDataAs="percentOfTotal" baseField="0" baseItem="0" numFmtId="10"/>
  </dataFields>
  <chartFormats count="11">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2" count="1" selected="0">
            <x v="3"/>
          </reference>
        </references>
      </pivotArea>
    </chartFormat>
    <chartFormat chart="2" format="3">
      <pivotArea type="data" outline="0" fieldPosition="0">
        <references count="2">
          <reference field="4294967294" count="1" selected="0">
            <x v="0"/>
          </reference>
          <reference field="12" count="1" selected="0">
            <x v="8"/>
          </reference>
        </references>
      </pivotArea>
    </chartFormat>
    <chartFormat chart="2" format="4">
      <pivotArea type="data" outline="0" fieldPosition="0">
        <references count="2">
          <reference field="4294967294" count="1" selected="0">
            <x v="0"/>
          </reference>
          <reference field="12" count="1" selected="0">
            <x v="7"/>
          </reference>
        </references>
      </pivotArea>
    </chartFormat>
    <chartFormat chart="2" format="5">
      <pivotArea type="data" outline="0" fieldPosition="0">
        <references count="2">
          <reference field="4294967294" count="1" selected="0">
            <x v="0"/>
          </reference>
          <reference field="12" count="1" selected="0">
            <x v="9"/>
          </reference>
        </references>
      </pivotArea>
    </chartFormat>
    <chartFormat chart="2" format="6">
      <pivotArea type="data" outline="0" fieldPosition="0">
        <references count="2">
          <reference field="4294967294" count="1" selected="0">
            <x v="0"/>
          </reference>
          <reference field="12" count="1" selected="0">
            <x v="6"/>
          </reference>
        </references>
      </pivotArea>
    </chartFormat>
    <chartFormat chart="2" format="7">
      <pivotArea type="data" outline="0" fieldPosition="0">
        <references count="2">
          <reference field="4294967294" count="1" selected="0">
            <x v="0"/>
          </reference>
          <reference field="12" count="1" selected="0">
            <x v="2"/>
          </reference>
        </references>
      </pivotArea>
    </chartFormat>
    <chartFormat chart="2" format="8">
      <pivotArea type="data" outline="0" fieldPosition="0">
        <references count="2">
          <reference field="4294967294" count="1" selected="0">
            <x v="0"/>
          </reference>
          <reference field="12" count="1" selected="0">
            <x v="1"/>
          </reference>
        </references>
      </pivotArea>
    </chartFormat>
    <chartFormat chart="2" format="9">
      <pivotArea type="data" outline="0" fieldPosition="0">
        <references count="2">
          <reference field="4294967294" count="1" selected="0">
            <x v="0"/>
          </reference>
          <reference field="12" count="1" selected="0">
            <x v="4"/>
          </reference>
        </references>
      </pivotArea>
    </chartFormat>
    <chartFormat chart="2" format="10">
      <pivotArea type="data" outline="0" fieldPosition="0">
        <references count="2">
          <reference field="4294967294" count="1" selected="0">
            <x v="0"/>
          </reference>
          <reference field="12" count="1" selected="0">
            <x v="5"/>
          </reference>
        </references>
      </pivotArea>
    </chartFormat>
    <chartFormat chart="2" format="11">
      <pivotArea type="data" outline="0" fieldPosition="0">
        <references count="2">
          <reference field="4294967294" count="1" selected="0">
            <x v="0"/>
          </reference>
          <reference field="1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20B5AC-816C-4461-BA5D-99E6A95D25F3}" name="PivotTable2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O3:P16" firstHeaderRow="1" firstDataRow="1" firstDataCol="1"/>
  <pivotFields count="15">
    <pivotField dataField="1" showAll="0"/>
    <pivotField showAll="0"/>
    <pivotField showAll="0"/>
    <pivotField numFmtId="169" showAll="0"/>
    <pivotField numFmtId="168" showAll="0"/>
    <pivotField axis="axisRow" showAll="0" sortType="ascending">
      <items count="16">
        <item x="8"/>
        <item x="1"/>
        <item x="0"/>
        <item x="7"/>
        <item x="5"/>
        <item m="1" x="13"/>
        <item x="9"/>
        <item x="10"/>
        <item x="6"/>
        <item x="4"/>
        <item x="3"/>
        <item x="2"/>
        <item x="11"/>
        <item m="1" x="14"/>
        <item h="1" x="12"/>
        <item t="default"/>
      </items>
    </pivotField>
    <pivotField showAll="0">
      <items count="6">
        <item h="1" x="2"/>
        <item x="3"/>
        <item h="1" x="0"/>
        <item h="1" x="1"/>
        <item h="1" x="4"/>
        <item t="default"/>
      </items>
    </pivotField>
    <pivotField showAll="0"/>
    <pivotField numFmtId="14" showAll="0"/>
    <pivotField showAll="0"/>
    <pivotField showAll="0"/>
    <pivotField showAll="0"/>
    <pivotField showAll="0"/>
    <pivotField showAll="0"/>
    <pivotField showAll="0"/>
  </pivotFields>
  <rowFields count="1">
    <field x="5"/>
  </rowFields>
  <rowItems count="13">
    <i>
      <x/>
    </i>
    <i>
      <x v="1"/>
    </i>
    <i>
      <x v="2"/>
    </i>
    <i>
      <x v="3"/>
    </i>
    <i>
      <x v="4"/>
    </i>
    <i>
      <x v="6"/>
    </i>
    <i>
      <x v="7"/>
    </i>
    <i>
      <x v="8"/>
    </i>
    <i>
      <x v="9"/>
    </i>
    <i>
      <x v="10"/>
    </i>
    <i>
      <x v="11"/>
    </i>
    <i>
      <x v="12"/>
    </i>
    <i t="grand">
      <x/>
    </i>
  </rowItems>
  <colItems count="1">
    <i/>
  </colItems>
  <dataFields count="1">
    <dataField name="Jobs Per Technician" fld="0" subtotal="count" baseField="5" baseItem="0"/>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0CE347A-3069-47EA-8000-1DB586D53F05}"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25:C42" firstHeaderRow="1" firstDataRow="1" firstDataCol="0"/>
  <pivotFields count="1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D55C81-0C40-4C6B-AC65-C6DF642B7BBD}" name="Status By Priority"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8" firstHeaderRow="1" firstDataRow="1" firstDataCol="1"/>
  <pivotFields count="15">
    <pivotField dataField="1" showAll="0"/>
    <pivotField showAll="0"/>
    <pivotField showAll="0"/>
    <pivotField numFmtId="169" showAll="0"/>
    <pivotField numFmtId="168" showAll="0"/>
    <pivotField showAll="0"/>
    <pivotField axis="axisRow" showAll="0">
      <items count="6">
        <item x="2"/>
        <item x="3"/>
        <item x="0"/>
        <item x="1"/>
        <item h="1" x="4"/>
        <item t="default"/>
      </items>
    </pivotField>
    <pivotField showAll="0">
      <items count="6">
        <item h="1" x="1"/>
        <item x="3"/>
        <item h="1" x="2"/>
        <item h="1" x="0"/>
        <item h="1" x="4"/>
        <item t="default"/>
      </items>
    </pivotField>
    <pivotField showAll="0"/>
    <pivotField showAll="0"/>
    <pivotField showAll="0"/>
    <pivotField showAll="0"/>
    <pivotField showAll="0"/>
    <pivotField showAll="0"/>
    <pivotField showAll="0"/>
  </pivotFields>
  <rowFields count="1">
    <field x="6"/>
  </rowFields>
  <rowItems count="5">
    <i>
      <x/>
    </i>
    <i>
      <x v="1"/>
    </i>
    <i>
      <x v="2"/>
    </i>
    <i>
      <x v="3"/>
    </i>
    <i t="grand">
      <x/>
    </i>
  </rowItems>
  <colItems count="1">
    <i/>
  </colItems>
  <dataFields count="1">
    <dataField name="Count of Order ID" fld="0" subtotal="count" baseField="0" baseItem="0"/>
  </dataFields>
  <chartFormats count="1">
    <chartFormat chart="1" format="2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C3AE775C-7986-430C-B29C-A11508886A1B}" sourceName="Status">
  <pivotTables>
    <pivotTable tabId="17" name="PivotTable23"/>
  </pivotTables>
  <data>
    <tabular pivotCacheId="1130550799" showMissing="0">
      <items count="5">
        <i x="2"/>
        <i x="3" s="1"/>
        <i x="0"/>
        <i x="1"/>
        <i x="4"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845658E-7004-4AF0-B540-38BC359E36E2}" sourceName="Priority">
  <pivotTables>
    <pivotTable tabId="17" name="Status By Priority"/>
  </pivotTables>
  <data>
    <tabular pivotCacheId="1130550799">
      <items count="5">
        <i x="1"/>
        <i x="3" s="1"/>
        <i x="2"/>
        <i x="0"/>
        <i x="4"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88E3A840-E4CB-4B3A-83CD-6D35505B9C54}" cache="Slicer_Status" caption="Status" columnCount="4" showCaption="0" style="Custom Slicer" rowHeight="241300"/>
  <slicer name="Priority 1" xr10:uid="{48699470-1F60-4BA5-8A5D-8D3DA10701F2}" cache="Slicer_Priority" caption="Priority" style="Custom Slice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C84A8D7E-88EE-4B65-98B9-EAD630326C05}" cache="Slicer_Status" caption="Status" rowHeight="241300"/>
  <slicer name="Priority" xr10:uid="{398D7BCC-2AE4-479D-8683-1720C67BD2D1}" cache="Slicer_Priority" caption="Priorit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03751B5-5C17-41E8-B2AB-1909222453F0}" name="Orders" displayName="Orders" ref="A3:O500" totalsRowShown="0" headerRowDxfId="38" dataDxfId="37" tableBorderDxfId="36">
  <tableColumns count="15">
    <tableColumn id="1" xr3:uid="{2E2E95D5-CADA-4CFC-B3E8-8CDB6E3F4A16}" name="Order ID" dataDxfId="35"/>
    <tableColumn id="2" xr3:uid="{BCF922A6-1DAE-4B6A-BF89-07F85ABFD79F}" name="Customer" dataDxfId="34"/>
    <tableColumn id="3" xr3:uid="{0E7AE643-BBA0-4AB6-AA48-C72909E74FF3}" name="Sched. Date" dataDxfId="33"/>
    <tableColumn id="4" xr3:uid="{3C9A12E2-CF2C-4A45-8752-514DE853A7FF}" name="Time" dataDxfId="32"/>
    <tableColumn id="5" xr3:uid="{BE79D136-1612-4430-9CAF-46CCDCC344D8}" name="Duration" dataDxfId="31"/>
    <tableColumn id="6" xr3:uid="{CC5F02B4-E062-4A49-A818-9BCA534F750E}" name="Technician" dataDxfId="30"/>
    <tableColumn id="7" xr3:uid="{9CC6EE5F-1675-4E0C-BCF1-98FC318E5C30}" name="Status" dataDxfId="29"/>
    <tableColumn id="8" xr3:uid="{73DDB2E2-0F8D-4D5B-94C5-D6B1B5959BF2}" name="Priority" dataDxfId="28"/>
    <tableColumn id="9" xr3:uid="{41C4C07C-AB8B-42A2-BCF8-1723D79671C9}" name="Comp. Date" dataDxfId="27"/>
    <tableColumn id="10" xr3:uid="{61940643-E723-47DB-867E-5C63186B3A03}" name="Freq. Qty" dataDxfId="26"/>
    <tableColumn id="11" xr3:uid="{2B136DE7-8DDE-4972-9E52-656594E1D92D}" name="Freq. Type" dataDxfId="25"/>
    <tableColumn id="12" xr3:uid="{F9E8969E-2BF0-4CB7-8557-11D88B868531}" name="Next Date" dataDxfId="24"/>
    <tableColumn id="13" xr3:uid="{6EFCE45D-E275-4C09-835D-B9BD4D508E11}" name="Req. Skill 1" dataDxfId="23"/>
    <tableColumn id="14" xr3:uid="{8C490F04-4369-45C1-B05B-883E4AE92746}" name="Req. Skill 2" dataDxfId="22"/>
    <tableColumn id="15" xr3:uid="{13ACF612-6588-47DD-B6CF-F11EAAAF9C46}" name="Notes" dataDxfId="21"/>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Comp._Date2" xr10:uid="{2E9A087E-E4FE-4B0C-8AA6-6B8A62BC4B68}" sourceName="Comp. Date">
  <pivotTables>
    <pivotTable tabId="17" name="PriorityByCompletion"/>
  </pivotTables>
  <state minimalRefreshVersion="6" lastRefreshVersion="6" pivotCacheId="441863359" filterType="dateBetween">
    <selection startDate="2022-04-01T00:00:00" endDate="2022-10-31T00:00:00"/>
    <bounds startDate="2022-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Comp. Date 2" xr10:uid="{4163A099-49D8-4D20-A441-95DA9B15604D}" cache="NativeTimeline_Comp._Date2" caption="Priority By Completion Date" level="2" selectionLevel="2" scrollPosition="2022-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Comp. Date" xr10:uid="{9037C0A4-2258-449C-A37B-28ACA6B13260}" cache="NativeTimeline_Comp._Date2" caption="Priority By Completion Date" level="2" selectionLevel="2" scrollPosition="2022-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mailto:mddes002@gmail.com"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8" Type="http://schemas.microsoft.com/office/2011/relationships/timeline" Target="../timelines/timeline2.xml"/><Relationship Id="rId3" Type="http://schemas.openxmlformats.org/officeDocument/2006/relationships/pivotTable" Target="../pivotTables/pivotTable3.xml"/><Relationship Id="rId7"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9.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dmin"/>
  <dimension ref="A1:R71"/>
  <sheetViews>
    <sheetView topLeftCell="A37" zoomScale="85" zoomScaleNormal="85" workbookViewId="0">
      <selection activeCell="R22" sqref="R22"/>
    </sheetView>
  </sheetViews>
  <sheetFormatPr defaultRowHeight="14.5" x14ac:dyDescent="0.35"/>
  <cols>
    <col min="1" max="1" width="17.453125" customWidth="1"/>
    <col min="2" max="2" width="3.26953125" customWidth="1"/>
    <col min="3" max="3" width="13.81640625" customWidth="1"/>
    <col min="4" max="4" width="9.1796875" customWidth="1"/>
    <col min="5" max="5" width="6.453125" customWidth="1"/>
    <col min="6" max="6" width="9.81640625" bestFit="1" customWidth="1"/>
    <col min="7" max="7" width="13.54296875" bestFit="1" customWidth="1"/>
    <col min="8" max="8" width="6.54296875" customWidth="1"/>
    <col min="9" max="9" width="17" bestFit="1" customWidth="1"/>
    <col min="10" max="10" width="6.54296875" customWidth="1"/>
    <col min="11" max="11" width="14.453125" bestFit="1" customWidth="1"/>
    <col min="12" max="12" width="6.54296875" customWidth="1"/>
    <col min="13" max="13" width="10.81640625" bestFit="1" customWidth="1"/>
    <col min="14" max="14" width="6.1796875" customWidth="1"/>
    <col min="18" max="18" width="148" customWidth="1"/>
  </cols>
  <sheetData>
    <row r="1" spans="1:18" ht="37" customHeight="1" x14ac:dyDescent="0.35">
      <c r="A1" s="5"/>
      <c r="B1" s="5"/>
      <c r="C1" s="5"/>
      <c r="D1" s="5"/>
      <c r="E1" s="5"/>
      <c r="F1" s="5"/>
      <c r="G1" s="5"/>
      <c r="H1" s="5"/>
      <c r="I1" s="5"/>
      <c r="J1" s="5"/>
      <c r="K1" s="5"/>
      <c r="L1" s="5"/>
      <c r="M1" s="5"/>
      <c r="N1" s="5"/>
      <c r="O1" s="5"/>
      <c r="P1" s="5"/>
      <c r="Q1" s="5"/>
      <c r="R1" s="5"/>
    </row>
    <row r="2" spans="1:18" ht="24.5" x14ac:dyDescent="0.35">
      <c r="A2" s="5"/>
      <c r="B2" s="193" t="s">
        <v>2</v>
      </c>
      <c r="C2" s="193"/>
      <c r="D2" s="193"/>
      <c r="E2" s="193"/>
      <c r="F2" s="193"/>
      <c r="G2" s="193"/>
      <c r="H2" s="193"/>
      <c r="I2" s="193"/>
      <c r="J2" s="193"/>
      <c r="K2" s="193"/>
      <c r="L2" s="193"/>
      <c r="M2" s="193"/>
      <c r="N2" s="193"/>
      <c r="O2" s="193"/>
      <c r="P2" s="193"/>
      <c r="Q2" s="190"/>
      <c r="R2" s="190"/>
    </row>
    <row r="3" spans="1:18" x14ac:dyDescent="0.35">
      <c r="A3" s="5"/>
      <c r="B3" s="7"/>
      <c r="C3" s="7"/>
      <c r="D3" s="7"/>
      <c r="E3" s="7"/>
      <c r="F3" s="7"/>
      <c r="G3" s="7"/>
      <c r="H3" s="7"/>
      <c r="I3" s="7"/>
      <c r="J3" s="7"/>
      <c r="K3" s="7"/>
      <c r="L3" s="7"/>
      <c r="M3" s="7"/>
      <c r="N3" s="7"/>
      <c r="O3" s="7"/>
      <c r="P3" s="7"/>
      <c r="Q3" s="7"/>
      <c r="R3" s="7"/>
    </row>
    <row r="4" spans="1:18" x14ac:dyDescent="0.35">
      <c r="A4" s="5"/>
      <c r="B4" s="7"/>
      <c r="C4" s="202" t="s">
        <v>334</v>
      </c>
      <c r="D4" s="203"/>
      <c r="E4" s="203"/>
      <c r="F4" s="203"/>
      <c r="G4" s="203"/>
      <c r="H4" s="203"/>
      <c r="I4" s="203"/>
      <c r="J4" s="203"/>
      <c r="K4" s="203"/>
      <c r="L4" s="7"/>
      <c r="M4" s="64" t="s">
        <v>57</v>
      </c>
      <c r="N4" s="7"/>
      <c r="O4" s="28" t="s">
        <v>62</v>
      </c>
      <c r="P4" s="29"/>
      <c r="Q4" s="7"/>
      <c r="R4" s="7"/>
    </row>
    <row r="5" spans="1:18" x14ac:dyDescent="0.35">
      <c r="A5" s="3"/>
      <c r="B5" s="7"/>
      <c r="C5" s="200" t="s">
        <v>3</v>
      </c>
      <c r="D5" s="201"/>
      <c r="E5" s="197" t="s">
        <v>372</v>
      </c>
      <c r="F5" s="198"/>
      <c r="G5" s="198"/>
      <c r="H5" s="198"/>
      <c r="I5" s="198"/>
      <c r="J5" s="198"/>
      <c r="K5" s="199"/>
      <c r="L5" s="7"/>
      <c r="M5" s="69" t="s">
        <v>370</v>
      </c>
      <c r="N5" s="7"/>
      <c r="O5" s="45" t="s">
        <v>0</v>
      </c>
      <c r="P5" s="45" t="s">
        <v>61</v>
      </c>
      <c r="Q5" s="7"/>
      <c r="R5" s="7"/>
    </row>
    <row r="6" spans="1:18" x14ac:dyDescent="0.35">
      <c r="A6" s="3"/>
      <c r="B6" s="7"/>
      <c r="C6" s="200" t="s">
        <v>4</v>
      </c>
      <c r="D6" s="201"/>
      <c r="E6" s="197" t="s">
        <v>373</v>
      </c>
      <c r="F6" s="198"/>
      <c r="G6" s="198"/>
      <c r="H6" s="198"/>
      <c r="I6" s="198"/>
      <c r="J6" s="198"/>
      <c r="K6" s="199"/>
      <c r="L6" s="7"/>
      <c r="M6" s="62" t="s">
        <v>371</v>
      </c>
      <c r="N6" s="7"/>
      <c r="O6" s="54">
        <v>0.25</v>
      </c>
      <c r="P6" s="55">
        <v>1.0416666666666666E-2</v>
      </c>
      <c r="Q6" s="7"/>
      <c r="R6" s="7"/>
    </row>
    <row r="7" spans="1:18" x14ac:dyDescent="0.35">
      <c r="A7" s="3"/>
      <c r="B7" s="7"/>
      <c r="C7" s="200" t="s">
        <v>421</v>
      </c>
      <c r="D7" s="201"/>
      <c r="E7" s="197" t="s">
        <v>426</v>
      </c>
      <c r="F7" s="198"/>
      <c r="G7" s="198"/>
      <c r="H7" s="198"/>
      <c r="I7" s="198"/>
      <c r="J7" s="198"/>
      <c r="K7" s="199"/>
      <c r="L7" s="7"/>
      <c r="M7" s="62" t="s">
        <v>377</v>
      </c>
      <c r="N7" s="7"/>
      <c r="O7" s="56">
        <f t="shared" ref="O7:O38" si="0">O6+$P$6</f>
        <v>0.26041666666666669</v>
      </c>
      <c r="P7" s="57">
        <v>2.0833333333333332E-2</v>
      </c>
      <c r="Q7" s="7"/>
      <c r="R7" s="7"/>
    </row>
    <row r="8" spans="1:18" x14ac:dyDescent="0.35">
      <c r="A8" s="3"/>
      <c r="B8" s="7"/>
      <c r="C8" s="7"/>
      <c r="D8" s="7"/>
      <c r="E8" s="7"/>
      <c r="F8" s="7"/>
      <c r="G8" s="7"/>
      <c r="H8" s="7"/>
      <c r="I8" s="7"/>
      <c r="J8" s="7"/>
      <c r="K8" s="7"/>
      <c r="L8" s="7"/>
      <c r="M8" s="63" t="s">
        <v>376</v>
      </c>
      <c r="N8" s="7"/>
      <c r="O8" s="56">
        <f t="shared" si="0"/>
        <v>0.27083333333333337</v>
      </c>
      <c r="P8" s="57">
        <v>3.125E-2</v>
      </c>
      <c r="Q8" s="7"/>
      <c r="R8" s="7"/>
    </row>
    <row r="9" spans="1:18" x14ac:dyDescent="0.35">
      <c r="A9" s="3"/>
      <c r="B9" s="7"/>
      <c r="C9" s="194" t="s">
        <v>335</v>
      </c>
      <c r="D9" s="196"/>
      <c r="E9" s="7"/>
      <c r="F9" s="194" t="s">
        <v>427</v>
      </c>
      <c r="G9" s="196"/>
      <c r="H9" s="7"/>
      <c r="I9" s="61" t="s">
        <v>339</v>
      </c>
      <c r="J9" s="7"/>
      <c r="K9" s="61" t="s">
        <v>58</v>
      </c>
      <c r="L9" s="7"/>
      <c r="M9" s="7"/>
      <c r="N9" s="7"/>
      <c r="O9" s="56">
        <f t="shared" si="0"/>
        <v>0.28125000000000006</v>
      </c>
      <c r="P9" s="57">
        <v>4.1666666666666699E-2</v>
      </c>
      <c r="Q9" s="7"/>
      <c r="R9" s="7"/>
    </row>
    <row r="10" spans="1:18" x14ac:dyDescent="0.35">
      <c r="A10" s="3"/>
      <c r="B10" s="7"/>
      <c r="C10" s="46" t="s">
        <v>172</v>
      </c>
      <c r="D10" s="47" t="s">
        <v>318</v>
      </c>
      <c r="E10" s="7"/>
      <c r="F10" s="46" t="s">
        <v>5</v>
      </c>
      <c r="G10" s="47" t="s">
        <v>319</v>
      </c>
      <c r="H10" s="7"/>
      <c r="I10" s="69" t="s">
        <v>6</v>
      </c>
      <c r="J10" s="7"/>
      <c r="K10" s="69" t="s">
        <v>446</v>
      </c>
      <c r="L10" s="7"/>
      <c r="M10" s="7"/>
      <c r="N10" s="7"/>
      <c r="O10" s="56">
        <f t="shared" si="0"/>
        <v>0.29166666666666674</v>
      </c>
      <c r="P10" s="57">
        <v>5.2083333333333398E-2</v>
      </c>
      <c r="Q10" s="7"/>
      <c r="R10" s="7"/>
    </row>
    <row r="11" spans="1:18" x14ac:dyDescent="0.35">
      <c r="A11" s="3"/>
      <c r="B11" s="7"/>
      <c r="C11" s="67" t="s">
        <v>314</v>
      </c>
      <c r="D11" s="180"/>
      <c r="E11" s="7"/>
      <c r="F11" s="67" t="s">
        <v>313</v>
      </c>
      <c r="G11" s="68" t="s">
        <v>422</v>
      </c>
      <c r="H11" s="7"/>
      <c r="I11" s="62" t="s">
        <v>7</v>
      </c>
      <c r="J11" s="7"/>
      <c r="K11" s="62" t="s">
        <v>447</v>
      </c>
      <c r="L11" s="7"/>
      <c r="M11" s="7"/>
      <c r="N11" s="7"/>
      <c r="O11" s="56">
        <f t="shared" si="0"/>
        <v>0.30208333333333343</v>
      </c>
      <c r="P11" s="57">
        <v>6.25E-2</v>
      </c>
      <c r="Q11" s="7"/>
      <c r="R11" s="7"/>
    </row>
    <row r="12" spans="1:18" x14ac:dyDescent="0.35">
      <c r="A12" s="3"/>
      <c r="B12" s="7"/>
      <c r="C12" s="65" t="s">
        <v>336</v>
      </c>
      <c r="D12" s="135"/>
      <c r="E12" s="7"/>
      <c r="F12" s="65" t="s">
        <v>322</v>
      </c>
      <c r="G12" s="65" t="s">
        <v>423</v>
      </c>
      <c r="H12" s="7"/>
      <c r="I12" s="62" t="s">
        <v>8</v>
      </c>
      <c r="J12" s="7"/>
      <c r="K12" s="62" t="s">
        <v>448</v>
      </c>
      <c r="L12" s="7"/>
      <c r="M12" s="7"/>
      <c r="N12" s="7"/>
      <c r="O12" s="56">
        <f t="shared" si="0"/>
        <v>0.31250000000000011</v>
      </c>
      <c r="P12" s="57">
        <v>7.2916666666666699E-2</v>
      </c>
      <c r="Q12" s="7"/>
      <c r="R12" s="7"/>
    </row>
    <row r="13" spans="1:18" x14ac:dyDescent="0.35">
      <c r="A13" s="3"/>
      <c r="B13" s="7"/>
      <c r="C13" s="65" t="s">
        <v>337</v>
      </c>
      <c r="D13" s="136"/>
      <c r="E13" s="7"/>
      <c r="F13" s="65" t="s">
        <v>323</v>
      </c>
      <c r="G13" s="65" t="s">
        <v>424</v>
      </c>
      <c r="H13" s="7"/>
      <c r="I13" s="62" t="s">
        <v>9</v>
      </c>
      <c r="J13" s="7"/>
      <c r="K13" s="62" t="s">
        <v>449</v>
      </c>
      <c r="L13" s="7"/>
      <c r="M13" s="7"/>
      <c r="N13" s="7"/>
      <c r="O13" s="56">
        <f t="shared" si="0"/>
        <v>0.3229166666666668</v>
      </c>
      <c r="P13" s="57">
        <v>8.3333333333333398E-2</v>
      </c>
      <c r="Q13" s="7"/>
      <c r="R13" s="7"/>
    </row>
    <row r="14" spans="1:18" x14ac:dyDescent="0.35">
      <c r="A14" s="3"/>
      <c r="B14" s="7"/>
      <c r="C14" s="65" t="s">
        <v>338</v>
      </c>
      <c r="D14" s="137"/>
      <c r="E14" s="7"/>
      <c r="F14" s="65" t="s">
        <v>324</v>
      </c>
      <c r="G14" s="65" t="s">
        <v>425</v>
      </c>
      <c r="H14" s="7"/>
      <c r="I14" s="62" t="s">
        <v>10</v>
      </c>
      <c r="J14" s="7"/>
      <c r="K14" s="62" t="s">
        <v>450</v>
      </c>
      <c r="L14" s="7"/>
      <c r="M14" s="7"/>
      <c r="N14" s="7"/>
      <c r="O14" s="56">
        <f t="shared" si="0"/>
        <v>0.33333333333333348</v>
      </c>
      <c r="P14" s="57">
        <v>9.375E-2</v>
      </c>
      <c r="Q14" s="7"/>
      <c r="R14" s="7"/>
    </row>
    <row r="15" spans="1:18" x14ac:dyDescent="0.35">
      <c r="A15" s="3"/>
      <c r="B15" s="7"/>
      <c r="C15" s="66"/>
      <c r="D15" s="66"/>
      <c r="E15" s="7"/>
      <c r="F15" s="66"/>
      <c r="G15" s="66"/>
      <c r="H15" s="7"/>
      <c r="I15" s="62" t="s">
        <v>60</v>
      </c>
      <c r="J15" s="7"/>
      <c r="K15" s="62" t="s">
        <v>451</v>
      </c>
      <c r="L15" s="7"/>
      <c r="M15" s="7"/>
      <c r="N15" s="7"/>
      <c r="O15" s="56">
        <f t="shared" si="0"/>
        <v>0.34375000000000017</v>
      </c>
      <c r="P15" s="57">
        <v>0.104166666666667</v>
      </c>
      <c r="Q15" s="7"/>
      <c r="R15" s="7"/>
    </row>
    <row r="16" spans="1:18" x14ac:dyDescent="0.35">
      <c r="A16" s="3"/>
      <c r="B16" s="7"/>
      <c r="C16" s="7"/>
      <c r="D16" s="7"/>
      <c r="E16" s="7"/>
      <c r="F16" s="7"/>
      <c r="G16" s="7"/>
      <c r="H16" s="7"/>
      <c r="I16" s="62" t="s">
        <v>444</v>
      </c>
      <c r="J16" s="7"/>
      <c r="K16" s="62" t="s">
        <v>452</v>
      </c>
      <c r="L16" s="7"/>
      <c r="M16" s="7"/>
      <c r="N16" s="7"/>
      <c r="O16" s="56">
        <f t="shared" si="0"/>
        <v>0.35416666666666685</v>
      </c>
      <c r="P16" s="57">
        <v>0.11458333333333399</v>
      </c>
      <c r="Q16" s="7"/>
      <c r="R16" s="7"/>
    </row>
    <row r="17" spans="1:18" x14ac:dyDescent="0.35">
      <c r="A17" s="3"/>
      <c r="B17" s="7"/>
      <c r="C17" s="194" t="s">
        <v>341</v>
      </c>
      <c r="D17" s="195"/>
      <c r="E17" s="7"/>
      <c r="F17" s="7"/>
      <c r="G17" s="7"/>
      <c r="H17" s="7"/>
      <c r="I17" s="62" t="s">
        <v>445</v>
      </c>
      <c r="J17" s="7"/>
      <c r="K17" s="62" t="s">
        <v>453</v>
      </c>
      <c r="L17" s="7"/>
      <c r="M17" s="7"/>
      <c r="N17" s="7"/>
      <c r="O17" s="56">
        <f t="shared" si="0"/>
        <v>0.36458333333333354</v>
      </c>
      <c r="P17" s="57">
        <v>0.125</v>
      </c>
      <c r="Q17" s="7"/>
      <c r="R17" s="7"/>
    </row>
    <row r="18" spans="1:18" x14ac:dyDescent="0.35">
      <c r="A18" s="3"/>
      <c r="B18" s="7"/>
      <c r="C18" s="92" t="s">
        <v>398</v>
      </c>
      <c r="D18" s="91" t="s">
        <v>399</v>
      </c>
      <c r="E18" s="7"/>
      <c r="F18" s="7"/>
      <c r="G18" s="7"/>
      <c r="H18" s="7"/>
      <c r="I18" s="62"/>
      <c r="J18" s="7"/>
      <c r="K18" s="62" t="s">
        <v>443</v>
      </c>
      <c r="L18" s="7"/>
      <c r="M18" s="7"/>
      <c r="N18" s="7"/>
      <c r="O18" s="56">
        <f t="shared" si="0"/>
        <v>0.37500000000000022</v>
      </c>
      <c r="P18" s="57">
        <v>0.13541666666666699</v>
      </c>
      <c r="Q18" s="7"/>
      <c r="R18" s="7"/>
    </row>
    <row r="19" spans="1:18" x14ac:dyDescent="0.35">
      <c r="A19" s="3"/>
      <c r="B19" s="7"/>
      <c r="C19" s="93" t="s">
        <v>400</v>
      </c>
      <c r="D19" s="96" t="s">
        <v>401</v>
      </c>
      <c r="E19" s="7"/>
      <c r="F19" s="7"/>
      <c r="G19" s="7"/>
      <c r="H19" s="7"/>
      <c r="I19" s="62"/>
      <c r="J19" s="7"/>
      <c r="K19" s="62"/>
      <c r="L19" s="7"/>
      <c r="M19" s="7"/>
      <c r="N19" s="7"/>
      <c r="O19" s="56">
        <f t="shared" si="0"/>
        <v>0.38541666666666691</v>
      </c>
      <c r="P19" s="57">
        <v>0.14583333333333401</v>
      </c>
      <c r="Q19" s="7"/>
      <c r="R19" s="7"/>
    </row>
    <row r="20" spans="1:18" x14ac:dyDescent="0.35">
      <c r="A20" s="3"/>
      <c r="B20" s="7"/>
      <c r="C20" s="94" t="s">
        <v>402</v>
      </c>
      <c r="D20" s="97" t="s">
        <v>401</v>
      </c>
      <c r="E20" s="7"/>
      <c r="F20" s="7"/>
      <c r="G20" s="7"/>
      <c r="H20" s="7"/>
      <c r="I20" s="62"/>
      <c r="J20" s="7"/>
      <c r="K20" s="62"/>
      <c r="L20" s="7"/>
      <c r="M20" s="7"/>
      <c r="N20" s="7"/>
      <c r="O20" s="56">
        <f t="shared" si="0"/>
        <v>0.39583333333333359</v>
      </c>
      <c r="P20" s="57">
        <v>0.15625</v>
      </c>
      <c r="Q20" s="7"/>
      <c r="R20" s="7"/>
    </row>
    <row r="21" spans="1:18" x14ac:dyDescent="0.35">
      <c r="A21" s="3"/>
      <c r="B21" s="7"/>
      <c r="C21" s="94" t="s">
        <v>403</v>
      </c>
      <c r="D21" s="97" t="s">
        <v>401</v>
      </c>
      <c r="E21" s="7"/>
      <c r="F21" s="7"/>
      <c r="G21" s="7"/>
      <c r="H21" s="7"/>
      <c r="I21" s="62"/>
      <c r="J21" s="7"/>
      <c r="K21" s="62"/>
      <c r="L21" s="7"/>
      <c r="M21" s="7"/>
      <c r="N21" s="7"/>
      <c r="O21" s="56">
        <f t="shared" si="0"/>
        <v>0.40625000000000028</v>
      </c>
      <c r="P21" s="57">
        <v>0.16666666666666699</v>
      </c>
      <c r="Q21" s="7"/>
      <c r="R21" s="7"/>
    </row>
    <row r="22" spans="1:18" x14ac:dyDescent="0.35">
      <c r="A22" s="3"/>
      <c r="B22" s="7"/>
      <c r="C22" s="94" t="s">
        <v>404</v>
      </c>
      <c r="D22" s="97" t="s">
        <v>401</v>
      </c>
      <c r="E22" s="7"/>
      <c r="F22" s="7"/>
      <c r="G22" s="7"/>
      <c r="H22" s="7"/>
      <c r="I22" s="62"/>
      <c r="J22" s="7"/>
      <c r="K22" s="62"/>
      <c r="L22" s="7"/>
      <c r="M22" s="7"/>
      <c r="N22" s="7"/>
      <c r="O22" s="56">
        <f t="shared" si="0"/>
        <v>0.41666666666666696</v>
      </c>
      <c r="P22" s="57">
        <v>0.17708333333333401</v>
      </c>
      <c r="Q22" s="7"/>
      <c r="R22" s="7"/>
    </row>
    <row r="23" spans="1:18" x14ac:dyDescent="0.35">
      <c r="A23" s="3"/>
      <c r="B23" s="7"/>
      <c r="C23" s="94" t="s">
        <v>405</v>
      </c>
      <c r="D23" s="97" t="s">
        <v>401</v>
      </c>
      <c r="E23" s="7"/>
      <c r="F23" s="7"/>
      <c r="G23" s="7"/>
      <c r="H23" s="7"/>
      <c r="I23" s="62"/>
      <c r="J23" s="7"/>
      <c r="K23" s="62"/>
      <c r="L23" s="7"/>
      <c r="M23" s="7"/>
      <c r="N23" s="7"/>
      <c r="O23" s="56">
        <f t="shared" si="0"/>
        <v>0.42708333333333365</v>
      </c>
      <c r="P23" s="57">
        <v>0.1875</v>
      </c>
      <c r="Q23" s="7"/>
      <c r="R23" s="7"/>
    </row>
    <row r="24" spans="1:18" x14ac:dyDescent="0.35">
      <c r="A24" s="3"/>
      <c r="B24" s="7"/>
      <c r="C24" s="94" t="s">
        <v>406</v>
      </c>
      <c r="D24" s="97"/>
      <c r="E24" s="7"/>
      <c r="F24" s="7"/>
      <c r="G24" s="7"/>
      <c r="H24" s="7"/>
      <c r="I24" s="62"/>
      <c r="J24" s="7"/>
      <c r="K24" s="62"/>
      <c r="L24" s="7"/>
      <c r="M24" s="7"/>
      <c r="N24" s="7"/>
      <c r="O24" s="56">
        <f t="shared" si="0"/>
        <v>0.43750000000000033</v>
      </c>
      <c r="P24" s="57">
        <v>0.19791666666666699</v>
      </c>
      <c r="Q24" s="7"/>
      <c r="R24" s="7"/>
    </row>
    <row r="25" spans="1:18" x14ac:dyDescent="0.35">
      <c r="A25" s="3"/>
      <c r="B25" s="7"/>
      <c r="C25" s="95" t="s">
        <v>399</v>
      </c>
      <c r="D25" s="98"/>
      <c r="E25" s="7"/>
      <c r="F25" s="7"/>
      <c r="G25" s="7"/>
      <c r="H25" s="7"/>
      <c r="I25" s="62"/>
      <c r="J25" s="7"/>
      <c r="K25" s="62"/>
      <c r="L25" s="7"/>
      <c r="M25" s="7"/>
      <c r="N25" s="7"/>
      <c r="O25" s="56">
        <f t="shared" si="0"/>
        <v>0.44791666666666702</v>
      </c>
      <c r="P25" s="57">
        <v>0.20833333333333401</v>
      </c>
      <c r="Q25" s="7"/>
      <c r="R25" s="7"/>
    </row>
    <row r="26" spans="1:18" x14ac:dyDescent="0.35">
      <c r="A26" s="3"/>
      <c r="B26" s="7"/>
      <c r="C26" s="7"/>
      <c r="D26" s="7"/>
      <c r="E26" s="7"/>
      <c r="F26" s="7"/>
      <c r="G26" s="7"/>
      <c r="H26" s="7"/>
      <c r="I26" s="62"/>
      <c r="J26" s="7"/>
      <c r="K26" s="62"/>
      <c r="L26" s="7"/>
      <c r="M26" s="7"/>
      <c r="N26" s="7"/>
      <c r="O26" s="56">
        <f t="shared" si="0"/>
        <v>0.4583333333333337</v>
      </c>
      <c r="P26" s="57">
        <v>0.21875</v>
      </c>
      <c r="Q26" s="7"/>
      <c r="R26" s="7"/>
    </row>
    <row r="27" spans="1:18" x14ac:dyDescent="0.35">
      <c r="A27" s="3"/>
      <c r="B27" s="7"/>
      <c r="C27" s="7"/>
      <c r="D27" s="7"/>
      <c r="E27" s="7"/>
      <c r="F27" s="7"/>
      <c r="G27" s="7"/>
      <c r="H27" s="7"/>
      <c r="I27" s="63"/>
      <c r="J27" s="7"/>
      <c r="K27" s="63"/>
      <c r="L27" s="7"/>
      <c r="M27" s="7"/>
      <c r="N27" s="7"/>
      <c r="O27" s="56">
        <f t="shared" si="0"/>
        <v>0.46875000000000039</v>
      </c>
      <c r="P27" s="57">
        <v>0.22916666666666699</v>
      </c>
      <c r="Q27" s="7"/>
      <c r="R27" s="7"/>
    </row>
    <row r="28" spans="1:18" x14ac:dyDescent="0.35">
      <c r="A28" s="3"/>
      <c r="B28" s="7"/>
      <c r="C28" s="7"/>
      <c r="D28" s="7"/>
      <c r="E28" s="7"/>
      <c r="F28" s="7"/>
      <c r="G28" s="7"/>
      <c r="H28" s="7"/>
      <c r="I28" s="7"/>
      <c r="J28" s="7"/>
      <c r="K28" s="7"/>
      <c r="L28" s="7"/>
      <c r="M28" s="7"/>
      <c r="N28" s="7"/>
      <c r="O28" s="56">
        <f t="shared" si="0"/>
        <v>0.47916666666666707</v>
      </c>
      <c r="P28" s="57">
        <v>0.23958333333333401</v>
      </c>
      <c r="Q28" s="7"/>
      <c r="R28" s="7"/>
    </row>
    <row r="29" spans="1:18" x14ac:dyDescent="0.35">
      <c r="A29" s="3"/>
      <c r="B29" s="7"/>
      <c r="C29" s="7"/>
      <c r="D29" s="7"/>
      <c r="E29" s="7"/>
      <c r="F29" s="7"/>
      <c r="G29" s="7"/>
      <c r="H29" s="7"/>
      <c r="I29" s="7"/>
      <c r="J29" s="7"/>
      <c r="K29" s="7"/>
      <c r="L29" s="7"/>
      <c r="M29" s="7"/>
      <c r="N29" s="7"/>
      <c r="O29" s="56">
        <f t="shared" si="0"/>
        <v>0.48958333333333376</v>
      </c>
      <c r="P29" s="57">
        <v>0.25</v>
      </c>
      <c r="Q29" s="7"/>
      <c r="R29" s="7"/>
    </row>
    <row r="30" spans="1:18" x14ac:dyDescent="0.35">
      <c r="A30" s="3"/>
      <c r="B30" s="7"/>
      <c r="C30" s="7"/>
      <c r="D30" s="7"/>
      <c r="E30" s="7"/>
      <c r="F30" s="7"/>
      <c r="G30" s="7"/>
      <c r="H30" s="7"/>
      <c r="I30" s="7"/>
      <c r="J30" s="7"/>
      <c r="K30" s="7"/>
      <c r="L30" s="7"/>
      <c r="M30" s="7"/>
      <c r="N30" s="7"/>
      <c r="O30" s="56">
        <f t="shared" si="0"/>
        <v>0.50000000000000044</v>
      </c>
      <c r="P30" s="57">
        <v>0.26041666666666702</v>
      </c>
      <c r="Q30" s="7"/>
      <c r="R30" s="7"/>
    </row>
    <row r="31" spans="1:18" x14ac:dyDescent="0.35">
      <c r="A31" s="5"/>
      <c r="B31" s="7"/>
      <c r="C31" s="7"/>
      <c r="D31" s="7"/>
      <c r="E31" s="7"/>
      <c r="F31" s="7"/>
      <c r="G31" s="7"/>
      <c r="H31" s="7"/>
      <c r="I31" s="7"/>
      <c r="J31" s="7"/>
      <c r="K31" s="7"/>
      <c r="L31" s="7"/>
      <c r="M31" s="7"/>
      <c r="N31" s="7"/>
      <c r="O31" s="56">
        <f t="shared" si="0"/>
        <v>0.51041666666666707</v>
      </c>
      <c r="P31" s="57">
        <v>0.27083333333333398</v>
      </c>
      <c r="Q31" s="7"/>
      <c r="R31" s="7"/>
    </row>
    <row r="32" spans="1:18" x14ac:dyDescent="0.35">
      <c r="A32" s="5"/>
      <c r="B32" s="7"/>
      <c r="C32" s="7"/>
      <c r="D32" s="7"/>
      <c r="E32" s="7"/>
      <c r="F32" s="7"/>
      <c r="G32" s="7"/>
      <c r="H32" s="7"/>
      <c r="I32" s="7"/>
      <c r="J32" s="7"/>
      <c r="K32" s="7"/>
      <c r="L32" s="7"/>
      <c r="M32" s="7"/>
      <c r="N32" s="7"/>
      <c r="O32" s="56">
        <f t="shared" si="0"/>
        <v>0.5208333333333337</v>
      </c>
      <c r="P32" s="57">
        <v>0.28125</v>
      </c>
      <c r="Q32" s="7"/>
      <c r="R32" s="7"/>
    </row>
    <row r="33" spans="1:18" x14ac:dyDescent="0.35">
      <c r="A33" s="5"/>
      <c r="B33" s="7"/>
      <c r="C33" s="7"/>
      <c r="D33" s="7"/>
      <c r="E33" s="7"/>
      <c r="F33" s="7"/>
      <c r="G33" s="7"/>
      <c r="H33" s="7"/>
      <c r="I33" s="7"/>
      <c r="J33" s="7"/>
      <c r="K33" s="7"/>
      <c r="L33" s="7"/>
      <c r="M33" s="7"/>
      <c r="N33" s="7"/>
      <c r="O33" s="56">
        <f t="shared" si="0"/>
        <v>0.53125000000000033</v>
      </c>
      <c r="P33" s="57">
        <v>0.29166666666666702</v>
      </c>
      <c r="Q33" s="7"/>
      <c r="R33" s="7"/>
    </row>
    <row r="34" spans="1:18" x14ac:dyDescent="0.35">
      <c r="A34" s="5"/>
      <c r="B34" s="7"/>
      <c r="C34" s="7"/>
      <c r="D34" s="7"/>
      <c r="E34" s="7"/>
      <c r="F34" s="7"/>
      <c r="G34" s="7"/>
      <c r="H34" s="7"/>
      <c r="I34" s="7"/>
      <c r="J34" s="7"/>
      <c r="K34" s="7"/>
      <c r="L34" s="7"/>
      <c r="M34" s="7"/>
      <c r="N34" s="7"/>
      <c r="O34" s="56">
        <f t="shared" si="0"/>
        <v>0.54166666666666696</v>
      </c>
      <c r="P34" s="57">
        <v>0.30208333333333398</v>
      </c>
      <c r="Q34" s="7"/>
      <c r="R34" s="7"/>
    </row>
    <row r="35" spans="1:18" x14ac:dyDescent="0.35">
      <c r="A35" s="5"/>
      <c r="B35" s="7"/>
      <c r="C35" s="7"/>
      <c r="D35" s="7"/>
      <c r="E35" s="7"/>
      <c r="F35" s="7"/>
      <c r="G35" s="7"/>
      <c r="H35" s="7"/>
      <c r="I35" s="7"/>
      <c r="J35" s="7"/>
      <c r="K35" s="7"/>
      <c r="L35" s="7"/>
      <c r="M35" s="7"/>
      <c r="N35" s="7"/>
      <c r="O35" s="56">
        <f t="shared" si="0"/>
        <v>0.55208333333333359</v>
      </c>
      <c r="P35" s="57">
        <v>0.3125</v>
      </c>
      <c r="Q35" s="7"/>
      <c r="R35" s="7"/>
    </row>
    <row r="36" spans="1:18" x14ac:dyDescent="0.35">
      <c r="A36" s="5"/>
      <c r="B36" s="7"/>
      <c r="C36" s="7"/>
      <c r="D36" s="7"/>
      <c r="E36" s="7"/>
      <c r="F36" s="7"/>
      <c r="G36" s="7"/>
      <c r="H36" s="7"/>
      <c r="I36" s="7"/>
      <c r="J36" s="7"/>
      <c r="K36" s="7"/>
      <c r="L36" s="7"/>
      <c r="M36" s="7"/>
      <c r="N36" s="7"/>
      <c r="O36" s="56">
        <f t="shared" si="0"/>
        <v>0.56250000000000022</v>
      </c>
      <c r="P36" s="57">
        <v>0.32291666666666702</v>
      </c>
      <c r="Q36" s="7"/>
      <c r="R36" s="7"/>
    </row>
    <row r="37" spans="1:18" x14ac:dyDescent="0.35">
      <c r="A37" s="5"/>
      <c r="B37" s="7"/>
      <c r="C37" s="7"/>
      <c r="D37" s="7"/>
      <c r="E37" s="7"/>
      <c r="F37" s="7"/>
      <c r="G37" s="7"/>
      <c r="H37" s="7"/>
      <c r="I37" s="7"/>
      <c r="J37" s="7"/>
      <c r="K37" s="7"/>
      <c r="L37" s="7"/>
      <c r="M37" s="7"/>
      <c r="N37" s="7"/>
      <c r="O37" s="56">
        <f t="shared" si="0"/>
        <v>0.57291666666666685</v>
      </c>
      <c r="P37" s="57">
        <v>0.33333333333333398</v>
      </c>
      <c r="Q37" s="7"/>
      <c r="R37" s="7"/>
    </row>
    <row r="38" spans="1:18" x14ac:dyDescent="0.35">
      <c r="A38" s="5"/>
      <c r="B38" s="7"/>
      <c r="C38" s="7"/>
      <c r="D38" s="7"/>
      <c r="E38" s="7"/>
      <c r="F38" s="7"/>
      <c r="G38" s="7"/>
      <c r="H38" s="7"/>
      <c r="I38" s="7"/>
      <c r="J38" s="7"/>
      <c r="K38" s="7"/>
      <c r="L38" s="7"/>
      <c r="M38" s="7"/>
      <c r="N38" s="7"/>
      <c r="O38" s="56">
        <f t="shared" si="0"/>
        <v>0.58333333333333348</v>
      </c>
      <c r="P38" s="57">
        <v>0.34375</v>
      </c>
      <c r="Q38" s="7"/>
      <c r="R38" s="7"/>
    </row>
    <row r="39" spans="1:18" x14ac:dyDescent="0.35">
      <c r="A39" s="5"/>
      <c r="B39" s="7"/>
      <c r="C39" s="7"/>
      <c r="D39" s="7"/>
      <c r="E39" s="7"/>
      <c r="F39" s="7"/>
      <c r="G39" s="7"/>
      <c r="H39" s="7"/>
      <c r="I39" s="7"/>
      <c r="J39" s="7"/>
      <c r="K39" s="7"/>
      <c r="L39" s="7"/>
      <c r="M39" s="7"/>
      <c r="N39" s="7"/>
      <c r="O39" s="56">
        <f t="shared" ref="O39:O67" si="1">O38+$P$6</f>
        <v>0.59375000000000011</v>
      </c>
      <c r="P39" s="57">
        <v>0.35416666666666702</v>
      </c>
      <c r="Q39" s="7"/>
      <c r="R39" s="7"/>
    </row>
    <row r="40" spans="1:18" x14ac:dyDescent="0.35">
      <c r="A40" s="5"/>
      <c r="B40" s="7"/>
      <c r="C40" s="7"/>
      <c r="D40" s="7"/>
      <c r="E40" s="7"/>
      <c r="F40" s="7"/>
      <c r="G40" s="7"/>
      <c r="H40" s="7"/>
      <c r="I40" s="7"/>
      <c r="J40" s="7"/>
      <c r="K40" s="7"/>
      <c r="L40" s="7"/>
      <c r="M40" s="7"/>
      <c r="N40" s="7"/>
      <c r="O40" s="56">
        <f t="shared" si="1"/>
        <v>0.60416666666666674</v>
      </c>
      <c r="P40" s="57">
        <v>0.36458333333333398</v>
      </c>
      <c r="Q40" s="7"/>
      <c r="R40" s="7"/>
    </row>
    <row r="41" spans="1:18" x14ac:dyDescent="0.35">
      <c r="A41" s="5"/>
      <c r="B41" s="7"/>
      <c r="C41" s="7"/>
      <c r="D41" s="7"/>
      <c r="E41" s="7"/>
      <c r="F41" s="7"/>
      <c r="G41" s="7"/>
      <c r="H41" s="7"/>
      <c r="I41" s="7"/>
      <c r="J41" s="7"/>
      <c r="K41" s="7"/>
      <c r="L41" s="7"/>
      <c r="M41" s="7"/>
      <c r="N41" s="7"/>
      <c r="O41" s="56">
        <f t="shared" si="1"/>
        <v>0.61458333333333337</v>
      </c>
      <c r="P41" s="57">
        <v>0.375</v>
      </c>
      <c r="Q41" s="7"/>
      <c r="R41" s="7"/>
    </row>
    <row r="42" spans="1:18" x14ac:dyDescent="0.35">
      <c r="A42" s="5"/>
      <c r="B42" s="7"/>
      <c r="C42" s="7"/>
      <c r="D42" s="7"/>
      <c r="E42" s="7"/>
      <c r="F42" s="7"/>
      <c r="G42" s="7"/>
      <c r="H42" s="7"/>
      <c r="I42" s="7"/>
      <c r="J42" s="7"/>
      <c r="K42" s="7"/>
      <c r="L42" s="7"/>
      <c r="M42" s="7"/>
      <c r="N42" s="7"/>
      <c r="O42" s="56">
        <f t="shared" si="1"/>
        <v>0.625</v>
      </c>
      <c r="P42" s="57">
        <v>0.38541666666666702</v>
      </c>
      <c r="Q42" s="7"/>
      <c r="R42" s="7"/>
    </row>
    <row r="43" spans="1:18" x14ac:dyDescent="0.35">
      <c r="A43" s="5"/>
      <c r="B43" s="7"/>
      <c r="C43" s="7"/>
      <c r="D43" s="7"/>
      <c r="E43" s="7"/>
      <c r="F43" s="7"/>
      <c r="G43" s="7"/>
      <c r="H43" s="7"/>
      <c r="I43" s="7"/>
      <c r="J43" s="7"/>
      <c r="K43" s="7"/>
      <c r="L43" s="7"/>
      <c r="M43" s="7"/>
      <c r="N43" s="7"/>
      <c r="O43" s="56">
        <f t="shared" si="1"/>
        <v>0.63541666666666663</v>
      </c>
      <c r="P43" s="57">
        <v>0.39583333333333398</v>
      </c>
      <c r="Q43" s="7"/>
      <c r="R43" s="7"/>
    </row>
    <row r="44" spans="1:18" x14ac:dyDescent="0.35">
      <c r="A44" s="5"/>
      <c r="B44" s="7"/>
      <c r="C44" s="7"/>
      <c r="D44" s="7"/>
      <c r="E44" s="7"/>
      <c r="F44" s="7"/>
      <c r="G44" s="7"/>
      <c r="H44" s="7"/>
      <c r="I44" s="7"/>
      <c r="J44" s="7"/>
      <c r="K44" s="7"/>
      <c r="L44" s="7"/>
      <c r="M44" s="7"/>
      <c r="N44" s="7"/>
      <c r="O44" s="56">
        <f t="shared" si="1"/>
        <v>0.64583333333333326</v>
      </c>
      <c r="P44" s="57">
        <v>0.40625</v>
      </c>
      <c r="Q44" s="7"/>
      <c r="R44" s="7"/>
    </row>
    <row r="45" spans="1:18" x14ac:dyDescent="0.35">
      <c r="A45" s="5"/>
      <c r="B45" s="7"/>
      <c r="C45" s="7"/>
      <c r="D45" s="7"/>
      <c r="E45" s="7"/>
      <c r="F45" s="7"/>
      <c r="G45" s="7"/>
      <c r="H45" s="7"/>
      <c r="I45" s="7"/>
      <c r="J45" s="7"/>
      <c r="K45" s="7"/>
      <c r="L45" s="7"/>
      <c r="M45" s="7"/>
      <c r="N45" s="7"/>
      <c r="O45" s="56">
        <f t="shared" si="1"/>
        <v>0.65624999999999989</v>
      </c>
      <c r="P45" s="57">
        <v>0.41666666666666702</v>
      </c>
      <c r="Q45" s="7"/>
      <c r="R45" s="7"/>
    </row>
    <row r="46" spans="1:18" x14ac:dyDescent="0.35">
      <c r="A46" s="5"/>
      <c r="B46" s="7"/>
      <c r="C46" s="7"/>
      <c r="D46" s="7"/>
      <c r="E46" s="7"/>
      <c r="F46" s="7"/>
      <c r="G46" s="7"/>
      <c r="H46" s="7"/>
      <c r="I46" s="7"/>
      <c r="J46" s="7"/>
      <c r="K46" s="7"/>
      <c r="L46" s="7"/>
      <c r="M46" s="7"/>
      <c r="N46" s="7"/>
      <c r="O46" s="56">
        <f t="shared" si="1"/>
        <v>0.66666666666666652</v>
      </c>
      <c r="P46" s="57">
        <v>0.42708333333333398</v>
      </c>
      <c r="Q46" s="7"/>
      <c r="R46" s="7"/>
    </row>
    <row r="47" spans="1:18" x14ac:dyDescent="0.35">
      <c r="A47" s="5"/>
      <c r="B47" s="7"/>
      <c r="C47" s="7"/>
      <c r="D47" s="7"/>
      <c r="E47" s="7"/>
      <c r="F47" s="7"/>
      <c r="G47" s="7"/>
      <c r="H47" s="7"/>
      <c r="I47" s="7"/>
      <c r="J47" s="7"/>
      <c r="K47" s="7"/>
      <c r="L47" s="7"/>
      <c r="M47" s="7"/>
      <c r="N47" s="7"/>
      <c r="O47" s="56">
        <f t="shared" si="1"/>
        <v>0.67708333333333315</v>
      </c>
      <c r="P47" s="57">
        <v>0.4375</v>
      </c>
      <c r="Q47" s="7"/>
      <c r="R47" s="7"/>
    </row>
    <row r="48" spans="1:18" x14ac:dyDescent="0.35">
      <c r="A48" s="5"/>
      <c r="B48" s="7"/>
      <c r="C48" s="7"/>
      <c r="D48" s="7"/>
      <c r="E48" s="7"/>
      <c r="F48" s="7"/>
      <c r="G48" s="7"/>
      <c r="H48" s="7"/>
      <c r="I48" s="7"/>
      <c r="J48" s="7"/>
      <c r="K48" s="7"/>
      <c r="L48" s="7"/>
      <c r="M48" s="7"/>
      <c r="N48" s="7"/>
      <c r="O48" s="56">
        <f t="shared" si="1"/>
        <v>0.68749999999999978</v>
      </c>
      <c r="P48" s="57">
        <v>0.44791666666666702</v>
      </c>
      <c r="Q48" s="7"/>
      <c r="R48" s="7"/>
    </row>
    <row r="49" spans="1:18" x14ac:dyDescent="0.35">
      <c r="A49" s="5"/>
      <c r="B49" s="7"/>
      <c r="C49" s="7"/>
      <c r="D49" s="7"/>
      <c r="E49" s="7"/>
      <c r="F49" s="7"/>
      <c r="G49" s="7"/>
      <c r="H49" s="7"/>
      <c r="I49" s="7"/>
      <c r="J49" s="7"/>
      <c r="K49" s="7"/>
      <c r="L49" s="7"/>
      <c r="M49" s="7"/>
      <c r="N49" s="7"/>
      <c r="O49" s="56">
        <f t="shared" si="1"/>
        <v>0.69791666666666641</v>
      </c>
      <c r="P49" s="57">
        <v>0.45833333333333398</v>
      </c>
      <c r="Q49" s="7"/>
      <c r="R49" s="7"/>
    </row>
    <row r="50" spans="1:18" x14ac:dyDescent="0.35">
      <c r="A50" s="5"/>
      <c r="B50" s="7"/>
      <c r="C50" s="7"/>
      <c r="D50" s="7"/>
      <c r="E50" s="7"/>
      <c r="F50" s="7"/>
      <c r="G50" s="7"/>
      <c r="H50" s="7"/>
      <c r="I50" s="7"/>
      <c r="J50" s="7"/>
      <c r="K50" s="7"/>
      <c r="L50" s="7"/>
      <c r="M50" s="7"/>
      <c r="N50" s="7"/>
      <c r="O50" s="56">
        <f t="shared" si="1"/>
        <v>0.70833333333333304</v>
      </c>
      <c r="P50" s="57">
        <v>0.46875</v>
      </c>
      <c r="Q50" s="7"/>
      <c r="R50" s="7"/>
    </row>
    <row r="51" spans="1:18" x14ac:dyDescent="0.35">
      <c r="A51" s="5"/>
      <c r="B51" s="7"/>
      <c r="C51" s="7"/>
      <c r="D51" s="7"/>
      <c r="E51" s="7"/>
      <c r="F51" s="7"/>
      <c r="G51" s="7"/>
      <c r="H51" s="7"/>
      <c r="I51" s="7"/>
      <c r="J51" s="7"/>
      <c r="K51" s="7"/>
      <c r="L51" s="7"/>
      <c r="M51" s="7"/>
      <c r="N51" s="7"/>
      <c r="O51" s="56">
        <f t="shared" si="1"/>
        <v>0.71874999999999967</v>
      </c>
      <c r="P51" s="57">
        <v>0.47916666666666702</v>
      </c>
      <c r="Q51" s="7"/>
      <c r="R51" s="7"/>
    </row>
    <row r="52" spans="1:18" x14ac:dyDescent="0.35">
      <c r="A52" s="5"/>
      <c r="B52" s="7"/>
      <c r="C52" s="7"/>
      <c r="D52" s="7"/>
      <c r="E52" s="7"/>
      <c r="F52" s="7"/>
      <c r="G52" s="7"/>
      <c r="H52" s="7"/>
      <c r="I52" s="7"/>
      <c r="J52" s="7"/>
      <c r="K52" s="7"/>
      <c r="L52" s="7"/>
      <c r="M52" s="7"/>
      <c r="N52" s="7"/>
      <c r="O52" s="56">
        <f t="shared" si="1"/>
        <v>0.7291666666666663</v>
      </c>
      <c r="P52" s="57">
        <v>0.48958333333333398</v>
      </c>
      <c r="Q52" s="7"/>
      <c r="R52" s="7"/>
    </row>
    <row r="53" spans="1:18" x14ac:dyDescent="0.35">
      <c r="A53" s="5"/>
      <c r="B53" s="7"/>
      <c r="C53" s="7"/>
      <c r="D53" s="7"/>
      <c r="E53" s="7"/>
      <c r="F53" s="7"/>
      <c r="G53" s="7"/>
      <c r="H53" s="7"/>
      <c r="I53" s="7"/>
      <c r="J53" s="7"/>
      <c r="K53" s="7"/>
      <c r="L53" s="7"/>
      <c r="M53" s="7"/>
      <c r="N53" s="7"/>
      <c r="O53" s="56">
        <f t="shared" si="1"/>
        <v>0.73958333333333293</v>
      </c>
      <c r="P53" s="57">
        <v>0.5</v>
      </c>
      <c r="Q53" s="7"/>
      <c r="R53" s="7"/>
    </row>
    <row r="54" spans="1:18" x14ac:dyDescent="0.35">
      <c r="A54" s="5"/>
      <c r="B54" s="7"/>
      <c r="C54" s="7"/>
      <c r="D54" s="7"/>
      <c r="E54" s="7"/>
      <c r="F54" s="7"/>
      <c r="G54" s="7"/>
      <c r="H54" s="7"/>
      <c r="I54" s="7"/>
      <c r="J54" s="7"/>
      <c r="K54" s="7"/>
      <c r="L54" s="7"/>
      <c r="M54" s="7"/>
      <c r="N54" s="7"/>
      <c r="O54" s="56">
        <f t="shared" si="1"/>
        <v>0.74999999999999956</v>
      </c>
      <c r="P54" s="57">
        <v>0.51041666666666696</v>
      </c>
      <c r="Q54" s="7"/>
      <c r="R54" s="7"/>
    </row>
    <row r="55" spans="1:18" x14ac:dyDescent="0.35">
      <c r="A55" s="5"/>
      <c r="B55" s="7"/>
      <c r="C55" s="7"/>
      <c r="D55" s="7"/>
      <c r="E55" s="7"/>
      <c r="F55" s="7"/>
      <c r="G55" s="7"/>
      <c r="H55" s="7"/>
      <c r="I55" s="7"/>
      <c r="J55" s="7"/>
      <c r="K55" s="7"/>
      <c r="L55" s="7"/>
      <c r="M55" s="7"/>
      <c r="N55" s="7"/>
      <c r="O55" s="56">
        <f t="shared" si="1"/>
        <v>0.76041666666666619</v>
      </c>
      <c r="P55" s="57">
        <v>0.52083333333333404</v>
      </c>
      <c r="Q55" s="7"/>
      <c r="R55" s="7"/>
    </row>
    <row r="56" spans="1:18" x14ac:dyDescent="0.35">
      <c r="A56" s="5"/>
      <c r="B56" s="7"/>
      <c r="C56" s="7"/>
      <c r="D56" s="7"/>
      <c r="E56" s="7"/>
      <c r="F56" s="7"/>
      <c r="G56" s="7"/>
      <c r="H56" s="7"/>
      <c r="I56" s="7"/>
      <c r="J56" s="7"/>
      <c r="K56" s="7"/>
      <c r="L56" s="7"/>
      <c r="M56" s="7"/>
      <c r="N56" s="7"/>
      <c r="O56" s="56">
        <f t="shared" si="1"/>
        <v>0.77083333333333282</v>
      </c>
      <c r="P56" s="57">
        <v>0.53125</v>
      </c>
      <c r="Q56" s="7"/>
      <c r="R56" s="7"/>
    </row>
    <row r="57" spans="1:18" x14ac:dyDescent="0.35">
      <c r="A57" s="5"/>
      <c r="B57" s="7"/>
      <c r="C57" s="7"/>
      <c r="D57" s="7"/>
      <c r="E57" s="7"/>
      <c r="F57" s="7"/>
      <c r="G57" s="7"/>
      <c r="H57" s="7"/>
      <c r="I57" s="7"/>
      <c r="J57" s="7"/>
      <c r="K57" s="7"/>
      <c r="L57" s="7"/>
      <c r="M57" s="7"/>
      <c r="N57" s="7"/>
      <c r="O57" s="56">
        <f t="shared" si="1"/>
        <v>0.78124999999999944</v>
      </c>
      <c r="P57" s="57">
        <v>0.54166666666666696</v>
      </c>
      <c r="Q57" s="7"/>
      <c r="R57" s="7"/>
    </row>
    <row r="58" spans="1:18" x14ac:dyDescent="0.35">
      <c r="A58" s="5"/>
      <c r="B58" s="7"/>
      <c r="C58" s="7"/>
      <c r="D58" s="7"/>
      <c r="E58" s="7"/>
      <c r="F58" s="7"/>
      <c r="G58" s="7"/>
      <c r="H58" s="7"/>
      <c r="I58" s="7"/>
      <c r="J58" s="7"/>
      <c r="K58" s="7"/>
      <c r="L58" s="7"/>
      <c r="M58" s="7"/>
      <c r="N58" s="7"/>
      <c r="O58" s="56">
        <f t="shared" si="1"/>
        <v>0.79166666666666607</v>
      </c>
      <c r="P58" s="57">
        <v>0.55208333333333404</v>
      </c>
      <c r="Q58" s="7"/>
      <c r="R58" s="7"/>
    </row>
    <row r="59" spans="1:18" x14ac:dyDescent="0.35">
      <c r="A59" s="5"/>
      <c r="B59" s="7"/>
      <c r="C59" s="7"/>
      <c r="D59" s="7"/>
      <c r="E59" s="7"/>
      <c r="F59" s="7"/>
      <c r="G59" s="7"/>
      <c r="H59" s="7"/>
      <c r="I59" s="7"/>
      <c r="J59" s="7"/>
      <c r="K59" s="7"/>
      <c r="L59" s="7"/>
      <c r="M59" s="7"/>
      <c r="N59" s="7"/>
      <c r="O59" s="56">
        <f t="shared" si="1"/>
        <v>0.8020833333333327</v>
      </c>
      <c r="P59" s="57">
        <v>0.5625</v>
      </c>
      <c r="Q59" s="7"/>
      <c r="R59" s="7"/>
    </row>
    <row r="60" spans="1:18" x14ac:dyDescent="0.35">
      <c r="A60" s="5"/>
      <c r="B60" s="7"/>
      <c r="C60" s="7"/>
      <c r="D60" s="7"/>
      <c r="E60" s="7"/>
      <c r="F60" s="7"/>
      <c r="G60" s="7"/>
      <c r="H60" s="7"/>
      <c r="I60" s="7"/>
      <c r="J60" s="7"/>
      <c r="K60" s="7"/>
      <c r="L60" s="7"/>
      <c r="M60" s="7"/>
      <c r="N60" s="7"/>
      <c r="O60" s="56">
        <f t="shared" si="1"/>
        <v>0.81249999999999933</v>
      </c>
      <c r="P60" s="57">
        <v>0.57291666666666696</v>
      </c>
      <c r="Q60" s="7"/>
      <c r="R60" s="7"/>
    </row>
    <row r="61" spans="1:18" x14ac:dyDescent="0.35">
      <c r="A61" s="5"/>
      <c r="B61" s="7"/>
      <c r="C61" s="7"/>
      <c r="D61" s="7"/>
      <c r="E61" s="7"/>
      <c r="F61" s="7"/>
      <c r="G61" s="7"/>
      <c r="H61" s="7"/>
      <c r="I61" s="7"/>
      <c r="J61" s="7"/>
      <c r="K61" s="7"/>
      <c r="L61" s="7"/>
      <c r="M61" s="7"/>
      <c r="N61" s="7"/>
      <c r="O61" s="56">
        <f t="shared" si="1"/>
        <v>0.82291666666666596</v>
      </c>
      <c r="P61" s="57">
        <v>0.58333333333333404</v>
      </c>
      <c r="Q61" s="7"/>
      <c r="R61" s="7"/>
    </row>
    <row r="62" spans="1:18" x14ac:dyDescent="0.35">
      <c r="A62" s="5"/>
      <c r="B62" s="7"/>
      <c r="C62" s="7"/>
      <c r="D62" s="7"/>
      <c r="E62" s="7"/>
      <c r="F62" s="7"/>
      <c r="G62" s="7"/>
      <c r="H62" s="7"/>
      <c r="I62" s="7"/>
      <c r="J62" s="7"/>
      <c r="K62" s="7"/>
      <c r="L62" s="7"/>
      <c r="M62" s="7"/>
      <c r="N62" s="7"/>
      <c r="O62" s="56">
        <f t="shared" si="1"/>
        <v>0.83333333333333259</v>
      </c>
      <c r="P62" s="57">
        <v>0.59375</v>
      </c>
      <c r="Q62" s="7"/>
      <c r="R62" s="7"/>
    </row>
    <row r="63" spans="1:18" x14ac:dyDescent="0.35">
      <c r="A63" s="5"/>
      <c r="B63" s="7"/>
      <c r="C63" s="7"/>
      <c r="D63" s="7"/>
      <c r="E63" s="7"/>
      <c r="F63" s="7"/>
      <c r="G63" s="7"/>
      <c r="H63" s="7"/>
      <c r="I63" s="7"/>
      <c r="J63" s="7"/>
      <c r="K63" s="7"/>
      <c r="L63" s="7"/>
      <c r="M63" s="7"/>
      <c r="N63" s="7"/>
      <c r="O63" s="56">
        <f t="shared" si="1"/>
        <v>0.84374999999999922</v>
      </c>
      <c r="P63" s="57">
        <v>0.60416666666666696</v>
      </c>
      <c r="Q63" s="7"/>
      <c r="R63" s="7"/>
    </row>
    <row r="64" spans="1:18" x14ac:dyDescent="0.35">
      <c r="A64" s="5"/>
      <c r="B64" s="7"/>
      <c r="C64" s="7"/>
      <c r="D64" s="7"/>
      <c r="E64" s="7"/>
      <c r="F64" s="7"/>
      <c r="G64" s="7"/>
      <c r="H64" s="7"/>
      <c r="I64" s="7"/>
      <c r="J64" s="7"/>
      <c r="K64" s="7"/>
      <c r="L64" s="7"/>
      <c r="M64" s="7"/>
      <c r="N64" s="7"/>
      <c r="O64" s="56">
        <f t="shared" si="1"/>
        <v>0.85416666666666585</v>
      </c>
      <c r="P64" s="57">
        <v>0.61458333333333404</v>
      </c>
      <c r="Q64" s="7"/>
      <c r="R64" s="7"/>
    </row>
    <row r="65" spans="1:18" x14ac:dyDescent="0.35">
      <c r="A65" s="5"/>
      <c r="B65" s="7"/>
      <c r="C65" s="7"/>
      <c r="D65" s="7"/>
      <c r="E65" s="7"/>
      <c r="F65" s="7"/>
      <c r="G65" s="7"/>
      <c r="H65" s="7"/>
      <c r="I65" s="7"/>
      <c r="J65" s="7"/>
      <c r="K65" s="7"/>
      <c r="L65" s="7"/>
      <c r="M65" s="7"/>
      <c r="N65" s="7"/>
      <c r="O65" s="56">
        <f t="shared" si="1"/>
        <v>0.86458333333333248</v>
      </c>
      <c r="P65" s="57">
        <v>0.625</v>
      </c>
      <c r="Q65" s="7"/>
      <c r="R65" s="7"/>
    </row>
    <row r="66" spans="1:18" x14ac:dyDescent="0.35">
      <c r="A66" s="5"/>
      <c r="B66" s="7"/>
      <c r="C66" s="7"/>
      <c r="D66" s="7"/>
      <c r="E66" s="7"/>
      <c r="F66" s="7"/>
      <c r="G66" s="7"/>
      <c r="H66" s="7"/>
      <c r="I66" s="7"/>
      <c r="J66" s="7"/>
      <c r="K66" s="7"/>
      <c r="L66" s="7"/>
      <c r="M66" s="7"/>
      <c r="N66" s="7"/>
      <c r="O66" s="56">
        <f t="shared" si="1"/>
        <v>0.87499999999999911</v>
      </c>
      <c r="P66" s="57">
        <v>0.63541666666666696</v>
      </c>
      <c r="Q66" s="7"/>
      <c r="R66" s="7"/>
    </row>
    <row r="67" spans="1:18" x14ac:dyDescent="0.35">
      <c r="A67" s="5"/>
      <c r="B67" s="7"/>
      <c r="C67" s="7"/>
      <c r="D67" s="7"/>
      <c r="E67" s="7"/>
      <c r="F67" s="7"/>
      <c r="G67" s="7"/>
      <c r="H67" s="7"/>
      <c r="I67" s="7"/>
      <c r="J67" s="7"/>
      <c r="K67" s="7"/>
      <c r="L67" s="7"/>
      <c r="M67" s="7"/>
      <c r="N67" s="7"/>
      <c r="O67" s="58">
        <f t="shared" si="1"/>
        <v>0.88541666666666574</v>
      </c>
      <c r="P67" s="59">
        <v>0.64583333333333404</v>
      </c>
      <c r="Q67" s="7"/>
      <c r="R67" s="7"/>
    </row>
    <row r="68" spans="1:18" x14ac:dyDescent="0.35">
      <c r="A68" s="5"/>
      <c r="B68" s="7"/>
      <c r="C68" s="7"/>
      <c r="D68" s="7"/>
      <c r="E68" s="7"/>
      <c r="F68" s="7"/>
      <c r="G68" s="7"/>
      <c r="H68" s="7"/>
      <c r="I68" s="7"/>
      <c r="J68" s="7"/>
      <c r="K68" s="7"/>
      <c r="L68" s="7"/>
      <c r="M68" s="7"/>
      <c r="N68" s="7"/>
      <c r="O68" s="7"/>
      <c r="P68" s="7"/>
      <c r="Q68" s="7"/>
      <c r="R68" s="7"/>
    </row>
    <row r="69" spans="1:18" x14ac:dyDescent="0.35">
      <c r="A69" s="5"/>
      <c r="B69" s="7"/>
      <c r="C69" s="7"/>
      <c r="D69" s="7"/>
      <c r="E69" s="7"/>
      <c r="F69" s="7"/>
      <c r="G69" s="7"/>
      <c r="H69" s="7"/>
      <c r="I69" s="7"/>
      <c r="J69" s="7"/>
      <c r="K69" s="7"/>
      <c r="L69" s="7"/>
      <c r="M69" s="7"/>
      <c r="N69" s="7"/>
      <c r="O69" s="7"/>
      <c r="P69" s="7"/>
      <c r="Q69" s="7"/>
      <c r="R69" s="7"/>
    </row>
    <row r="70" spans="1:18" x14ac:dyDescent="0.35">
      <c r="A70" s="5"/>
      <c r="B70" s="7"/>
      <c r="C70" s="7"/>
      <c r="D70" s="7"/>
      <c r="E70" s="7"/>
      <c r="F70" s="7"/>
      <c r="G70" s="7"/>
      <c r="H70" s="7"/>
      <c r="I70" s="7"/>
      <c r="J70" s="7"/>
      <c r="K70" s="7"/>
      <c r="L70" s="7"/>
      <c r="M70" s="7"/>
      <c r="N70" s="7"/>
      <c r="O70" s="7"/>
      <c r="P70" s="7"/>
      <c r="Q70" s="7"/>
      <c r="R70" s="7"/>
    </row>
    <row r="71" spans="1:18" x14ac:dyDescent="0.35">
      <c r="A71" s="5"/>
      <c r="B71" s="7"/>
      <c r="C71" s="7"/>
      <c r="D71" s="7"/>
      <c r="E71" s="7"/>
      <c r="F71" s="7"/>
      <c r="G71" s="7"/>
      <c r="H71" s="7"/>
      <c r="I71" s="7"/>
      <c r="J71" s="7"/>
      <c r="K71" s="7"/>
      <c r="L71" s="7"/>
      <c r="M71" s="7"/>
      <c r="N71" s="7"/>
      <c r="O71" s="7"/>
      <c r="P71" s="7"/>
      <c r="Q71" s="7"/>
      <c r="R71" s="7"/>
    </row>
  </sheetData>
  <mergeCells count="11">
    <mergeCell ref="B2:P2"/>
    <mergeCell ref="C17:D17"/>
    <mergeCell ref="C9:D9"/>
    <mergeCell ref="F9:G9"/>
    <mergeCell ref="E7:K7"/>
    <mergeCell ref="E6:K6"/>
    <mergeCell ref="E5:K5"/>
    <mergeCell ref="C7:D7"/>
    <mergeCell ref="C6:D6"/>
    <mergeCell ref="C5:D5"/>
    <mergeCell ref="C4:K4"/>
  </mergeCells>
  <conditionalFormatting sqref="O6:P67">
    <cfRule type="expression" dxfId="20" priority="7">
      <formula>MOD(ROW(),2)=0</formula>
    </cfRule>
  </conditionalFormatting>
  <conditionalFormatting sqref="C11:C15">
    <cfRule type="expression" dxfId="19" priority="6">
      <formula>MOD(ROW(),2)=0</formula>
    </cfRule>
  </conditionalFormatting>
  <conditionalFormatting sqref="F11:G15">
    <cfRule type="expression" dxfId="18" priority="5">
      <formula>MOD(ROW(),2)=0</formula>
    </cfRule>
  </conditionalFormatting>
  <conditionalFormatting sqref="I10:I27">
    <cfRule type="expression" dxfId="17" priority="4">
      <formula>MOD(ROW(),2)=0</formula>
    </cfRule>
  </conditionalFormatting>
  <conditionalFormatting sqref="K10:K27">
    <cfRule type="expression" dxfId="16" priority="3">
      <formula>MOD(ROW(),2)=0</formula>
    </cfRule>
  </conditionalFormatting>
  <conditionalFormatting sqref="M5:M8">
    <cfRule type="expression" dxfId="15" priority="2">
      <formula>MOD(ROW(),2)=0</formula>
    </cfRule>
  </conditionalFormatting>
  <conditionalFormatting sqref="C19:D25">
    <cfRule type="expression" dxfId="14" priority="1">
      <formula>MOD(ROW(),2)=0</formula>
    </cfRule>
  </conditionalFormatting>
  <dataValidations count="1">
    <dataValidation type="list" allowBlank="1" showInputMessage="1" showErrorMessage="1" sqref="D18" xr:uid="{00000000-0002-0000-0000-000000000000}">
      <formula1>Weekdays</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shboard"/>
  <dimension ref="A1:W53"/>
  <sheetViews>
    <sheetView topLeftCell="C1" zoomScale="70" zoomScaleNormal="70" workbookViewId="0">
      <selection activeCell="U34" sqref="U34"/>
    </sheetView>
  </sheetViews>
  <sheetFormatPr defaultRowHeight="14.5" x14ac:dyDescent="0.35"/>
  <cols>
    <col min="1" max="2" width="0" hidden="1" customWidth="1"/>
    <col min="3" max="3" width="17.453125" customWidth="1"/>
    <col min="4" max="4" width="3.26953125" customWidth="1"/>
    <col min="5" max="5" width="8.26953125" customWidth="1"/>
    <col min="13" max="13" width="7.54296875" customWidth="1"/>
    <col min="20" max="20" width="30.453125" customWidth="1"/>
  </cols>
  <sheetData>
    <row r="1" spans="1:23" ht="37" x14ac:dyDescent="0.7">
      <c r="A1" s="1"/>
      <c r="B1" s="1"/>
      <c r="C1" s="5"/>
      <c r="D1" s="6"/>
      <c r="E1" s="5"/>
      <c r="F1" s="5"/>
      <c r="G1" s="5"/>
      <c r="H1" s="5"/>
      <c r="I1" s="5"/>
      <c r="J1" s="5"/>
      <c r="K1" s="5"/>
      <c r="L1" s="5"/>
      <c r="M1" s="5"/>
      <c r="N1" s="5"/>
      <c r="O1" s="5"/>
      <c r="P1" s="5"/>
      <c r="Q1" s="5"/>
      <c r="R1" s="5"/>
      <c r="S1" s="5"/>
      <c r="T1" s="5"/>
      <c r="U1" s="5"/>
      <c r="V1" s="5"/>
      <c r="W1" s="5"/>
    </row>
    <row r="2" spans="1:23" ht="24.5" x14ac:dyDescent="0.35">
      <c r="A2" s="1"/>
      <c r="B2" s="1"/>
      <c r="C2" s="5"/>
      <c r="D2" s="193" t="s">
        <v>457</v>
      </c>
      <c r="E2" s="193"/>
      <c r="F2" s="193"/>
      <c r="G2" s="193"/>
      <c r="H2" s="193"/>
      <c r="I2" s="193"/>
      <c r="J2" s="193"/>
      <c r="K2" s="193"/>
      <c r="L2" s="193"/>
      <c r="M2" s="193"/>
      <c r="N2" s="193"/>
      <c r="O2" s="193"/>
      <c r="P2" s="193"/>
      <c r="Q2" s="193"/>
      <c r="R2" s="14"/>
      <c r="S2" s="14"/>
      <c r="T2" s="14"/>
      <c r="U2" s="14"/>
      <c r="V2" s="14"/>
      <c r="W2" s="14"/>
    </row>
    <row r="3" spans="1:23" x14ac:dyDescent="0.35">
      <c r="A3" s="1"/>
      <c r="B3" s="1"/>
      <c r="C3" s="5"/>
      <c r="D3" s="7"/>
      <c r="E3" s="7"/>
      <c r="F3" s="7"/>
      <c r="G3" s="7"/>
      <c r="H3" s="7"/>
      <c r="I3" s="7"/>
      <c r="J3" s="7"/>
      <c r="K3" s="7"/>
      <c r="L3" s="7"/>
      <c r="M3" s="7"/>
      <c r="N3" s="7"/>
      <c r="O3" s="7"/>
      <c r="P3" s="7"/>
      <c r="Q3" s="7"/>
      <c r="R3" s="7"/>
      <c r="S3" s="7"/>
      <c r="T3" s="7"/>
      <c r="U3" s="7"/>
      <c r="V3" s="7"/>
      <c r="W3" s="7"/>
    </row>
    <row r="4" spans="1:23" x14ac:dyDescent="0.35">
      <c r="A4" s="1"/>
      <c r="B4" s="1"/>
      <c r="C4" s="5"/>
      <c r="D4" s="7"/>
      <c r="E4" s="7"/>
      <c r="F4" s="7"/>
      <c r="G4" s="7"/>
      <c r="H4" s="7"/>
      <c r="I4" s="7"/>
      <c r="J4" s="7"/>
      <c r="K4" s="7"/>
      <c r="L4" s="7"/>
      <c r="M4" s="7"/>
      <c r="N4" s="7"/>
      <c r="O4" s="7"/>
      <c r="P4" s="7"/>
      <c r="Q4" s="7"/>
      <c r="R4" s="7"/>
      <c r="S4" s="7"/>
      <c r="T4" s="7"/>
      <c r="U4" s="7"/>
      <c r="V4" s="7"/>
      <c r="W4" s="7"/>
    </row>
    <row r="5" spans="1:23" x14ac:dyDescent="0.35">
      <c r="A5" s="1"/>
      <c r="B5" s="1"/>
      <c r="C5" s="3"/>
      <c r="D5" s="7"/>
      <c r="E5" s="7"/>
      <c r="F5" s="7"/>
      <c r="G5" s="7"/>
      <c r="H5" s="7"/>
      <c r="I5" s="7"/>
      <c r="J5" s="7"/>
      <c r="K5" s="7"/>
      <c r="L5" s="7"/>
      <c r="M5" s="7"/>
      <c r="N5" s="7"/>
      <c r="O5" s="7"/>
      <c r="P5" s="7"/>
      <c r="Q5" s="7"/>
      <c r="R5" s="7"/>
      <c r="S5" s="7"/>
      <c r="T5" s="7"/>
      <c r="U5" s="7"/>
      <c r="V5" s="7"/>
      <c r="W5" s="7"/>
    </row>
    <row r="6" spans="1:23" x14ac:dyDescent="0.35">
      <c r="A6" s="1"/>
      <c r="B6" s="1"/>
      <c r="C6" s="3"/>
      <c r="D6" s="7"/>
      <c r="E6" s="7"/>
      <c r="F6" s="7"/>
      <c r="G6" s="7"/>
      <c r="H6" s="7"/>
      <c r="I6" s="7"/>
      <c r="J6" s="7"/>
      <c r="K6" s="7"/>
      <c r="L6" s="7"/>
      <c r="M6" s="7"/>
      <c r="N6" s="7"/>
      <c r="O6" s="7"/>
      <c r="P6" s="7"/>
      <c r="Q6" s="7"/>
      <c r="R6" s="7"/>
      <c r="S6" s="7"/>
      <c r="T6" s="7"/>
      <c r="U6" s="7"/>
      <c r="V6" s="7"/>
      <c r="W6" s="7"/>
    </row>
    <row r="7" spans="1:23" x14ac:dyDescent="0.35">
      <c r="A7" s="1"/>
      <c r="B7" s="1"/>
      <c r="C7" s="3"/>
      <c r="D7" s="7"/>
      <c r="E7" s="7"/>
      <c r="F7" s="7"/>
      <c r="G7" s="7"/>
      <c r="H7" s="7"/>
      <c r="I7" s="7"/>
      <c r="J7" s="7"/>
      <c r="K7" s="7"/>
      <c r="L7" s="7"/>
      <c r="M7" s="7"/>
      <c r="N7" s="7"/>
      <c r="O7" s="7"/>
      <c r="P7" s="7"/>
      <c r="Q7" s="7"/>
      <c r="R7" s="7"/>
      <c r="S7" s="7"/>
      <c r="T7" s="7"/>
      <c r="U7" s="7"/>
      <c r="V7" s="7"/>
      <c r="W7" s="7"/>
    </row>
    <row r="8" spans="1:23" x14ac:dyDescent="0.35">
      <c r="A8" s="1"/>
      <c r="B8" s="1"/>
      <c r="C8" s="3"/>
      <c r="D8" s="7"/>
      <c r="E8" s="7"/>
      <c r="F8" s="7"/>
      <c r="G8" s="7"/>
      <c r="H8" s="7"/>
      <c r="I8" s="7"/>
      <c r="J8" s="7"/>
      <c r="K8" s="7"/>
      <c r="L8" s="7"/>
      <c r="M8" s="7"/>
      <c r="N8" s="7"/>
      <c r="O8" s="7"/>
      <c r="P8" s="7"/>
      <c r="Q8" s="7"/>
      <c r="R8" s="7"/>
      <c r="S8" s="7"/>
      <c r="T8" s="7"/>
      <c r="U8" s="7"/>
      <c r="V8" s="7"/>
      <c r="W8" s="7"/>
    </row>
    <row r="9" spans="1:23" x14ac:dyDescent="0.35">
      <c r="A9" s="1"/>
      <c r="B9" s="1"/>
      <c r="C9" s="3"/>
      <c r="D9" s="7"/>
      <c r="E9" s="7"/>
      <c r="F9" s="7"/>
      <c r="G9" s="7"/>
      <c r="H9" s="7"/>
      <c r="I9" s="7"/>
      <c r="J9" s="7"/>
      <c r="K9" s="7"/>
      <c r="L9" s="7"/>
      <c r="M9" s="7"/>
      <c r="N9" s="7"/>
      <c r="O9" s="7"/>
      <c r="P9" s="7"/>
      <c r="Q9" s="7"/>
      <c r="R9" s="7"/>
      <c r="S9" s="7"/>
      <c r="T9" s="7"/>
      <c r="U9" s="7"/>
      <c r="V9" s="7"/>
      <c r="W9" s="7"/>
    </row>
    <row r="10" spans="1:23" x14ac:dyDescent="0.35">
      <c r="A10" s="1"/>
      <c r="B10" s="1"/>
      <c r="C10" s="3"/>
      <c r="D10" s="7"/>
      <c r="E10" s="7"/>
      <c r="F10" s="7"/>
      <c r="G10" s="7"/>
      <c r="H10" s="7"/>
      <c r="I10" s="7"/>
      <c r="J10" s="7"/>
      <c r="K10" s="7"/>
      <c r="L10" s="7"/>
      <c r="M10" s="7"/>
      <c r="N10" s="7"/>
      <c r="O10" s="7"/>
      <c r="P10" s="7"/>
      <c r="Q10" s="7"/>
      <c r="R10" s="7"/>
      <c r="S10" s="7"/>
      <c r="T10" s="7"/>
      <c r="U10" s="7"/>
      <c r="V10" s="7"/>
      <c r="W10" s="7"/>
    </row>
    <row r="11" spans="1:23" x14ac:dyDescent="0.35">
      <c r="A11" s="1"/>
      <c r="B11" s="1"/>
      <c r="C11" s="3"/>
      <c r="D11" s="7"/>
      <c r="E11" s="7"/>
      <c r="F11" s="7"/>
      <c r="G11" s="7"/>
      <c r="H11" s="7"/>
      <c r="I11" s="7"/>
      <c r="J11" s="7"/>
      <c r="K11" s="7"/>
      <c r="L11" s="7"/>
      <c r="M11" s="7"/>
      <c r="N11" s="7"/>
      <c r="O11" s="7"/>
      <c r="P11" s="7"/>
      <c r="Q11" s="7"/>
      <c r="R11" s="7"/>
      <c r="S11" s="7"/>
      <c r="T11" s="7"/>
      <c r="U11" s="7"/>
      <c r="V11" s="7"/>
      <c r="W11" s="7"/>
    </row>
    <row r="12" spans="1:23" x14ac:dyDescent="0.35">
      <c r="A12" s="1"/>
      <c r="B12" s="1"/>
      <c r="C12" s="3"/>
      <c r="D12" s="7"/>
      <c r="E12" s="7"/>
      <c r="F12" s="7"/>
      <c r="G12" s="7"/>
      <c r="H12" s="7"/>
      <c r="I12" s="7"/>
      <c r="J12" s="7"/>
      <c r="K12" s="7"/>
      <c r="L12" s="7"/>
      <c r="M12" s="7"/>
      <c r="N12" s="7"/>
      <c r="O12" s="7"/>
      <c r="P12" s="7"/>
      <c r="Q12" s="7"/>
      <c r="R12" s="7"/>
      <c r="S12" s="7"/>
      <c r="T12" s="7"/>
      <c r="U12" s="7"/>
      <c r="V12" s="7"/>
      <c r="W12" s="7"/>
    </row>
    <row r="13" spans="1:23" x14ac:dyDescent="0.35">
      <c r="A13" s="1"/>
      <c r="B13" s="1"/>
      <c r="C13" s="3"/>
      <c r="D13" s="7"/>
      <c r="E13" s="7"/>
      <c r="F13" s="7"/>
      <c r="G13" s="7"/>
      <c r="H13" s="7"/>
      <c r="I13" s="7"/>
      <c r="J13" s="7"/>
      <c r="K13" s="7"/>
      <c r="L13" s="7"/>
      <c r="M13" s="7"/>
      <c r="N13" s="7"/>
      <c r="O13" s="7"/>
      <c r="P13" s="7"/>
      <c r="Q13" s="7"/>
      <c r="R13" s="7"/>
      <c r="S13" s="7"/>
      <c r="T13" s="7"/>
      <c r="U13" s="7"/>
      <c r="V13" s="7"/>
      <c r="W13" s="7"/>
    </row>
    <row r="14" spans="1:23" x14ac:dyDescent="0.35">
      <c r="A14" s="1"/>
      <c r="B14" s="1"/>
      <c r="C14" s="3"/>
      <c r="D14" s="7"/>
      <c r="E14" s="7"/>
      <c r="F14" s="7"/>
      <c r="G14" s="7"/>
      <c r="H14" s="7"/>
      <c r="I14" s="7"/>
      <c r="J14" s="7"/>
      <c r="K14" s="7"/>
      <c r="L14" s="7"/>
      <c r="M14" s="7"/>
      <c r="N14" s="7"/>
      <c r="O14" s="7"/>
      <c r="P14" s="7"/>
      <c r="Q14" s="7"/>
      <c r="R14" s="7"/>
      <c r="S14" s="7"/>
      <c r="T14" s="7"/>
      <c r="U14" s="7"/>
      <c r="V14" s="7"/>
      <c r="W14" s="7"/>
    </row>
    <row r="15" spans="1:23" x14ac:dyDescent="0.35">
      <c r="A15" s="1"/>
      <c r="B15" s="1"/>
      <c r="C15" s="3"/>
      <c r="D15" s="7"/>
      <c r="E15" s="7"/>
      <c r="F15" s="7"/>
      <c r="G15" s="7"/>
      <c r="H15" s="7"/>
      <c r="I15" s="7"/>
      <c r="J15" s="7"/>
      <c r="K15" s="7"/>
      <c r="L15" s="7"/>
      <c r="M15" s="7"/>
      <c r="N15" s="7"/>
      <c r="O15" s="7"/>
      <c r="P15" s="7"/>
      <c r="Q15" s="7"/>
      <c r="R15" s="7"/>
      <c r="S15" s="7"/>
      <c r="T15" s="7"/>
      <c r="U15" s="7"/>
      <c r="V15" s="7"/>
      <c r="W15" s="7"/>
    </row>
    <row r="16" spans="1:23" x14ac:dyDescent="0.35">
      <c r="A16" s="1"/>
      <c r="B16" s="1"/>
      <c r="C16" s="3"/>
      <c r="D16" s="7"/>
      <c r="E16" s="7"/>
      <c r="F16" s="7"/>
      <c r="G16" s="7"/>
      <c r="H16" s="7"/>
      <c r="I16" s="7"/>
      <c r="J16" s="7"/>
      <c r="K16" s="7"/>
      <c r="L16" s="7"/>
      <c r="M16" s="7"/>
      <c r="N16" s="7"/>
      <c r="O16" s="7"/>
      <c r="P16" s="7"/>
      <c r="Q16" s="7"/>
      <c r="R16" s="7"/>
      <c r="S16" s="7"/>
      <c r="T16" s="7"/>
      <c r="U16" s="7"/>
      <c r="V16" s="7"/>
      <c r="W16" s="7"/>
    </row>
    <row r="17" spans="1:23" x14ac:dyDescent="0.35">
      <c r="A17" s="1"/>
      <c r="B17" s="1"/>
      <c r="C17" s="3"/>
      <c r="D17" s="7"/>
      <c r="E17" s="7"/>
      <c r="F17" s="7"/>
      <c r="G17" s="7"/>
      <c r="H17" s="7"/>
      <c r="I17" s="7"/>
      <c r="J17" s="7"/>
      <c r="K17" s="7"/>
      <c r="L17" s="7"/>
      <c r="M17" s="7"/>
      <c r="N17" s="7"/>
      <c r="O17" s="7"/>
      <c r="P17" s="7"/>
      <c r="Q17" s="7"/>
      <c r="R17" s="7"/>
      <c r="S17" s="7"/>
      <c r="T17" s="7"/>
      <c r="U17" s="7"/>
      <c r="V17" s="7"/>
      <c r="W17" s="7"/>
    </row>
    <row r="18" spans="1:23" x14ac:dyDescent="0.35">
      <c r="A18" s="1"/>
      <c r="B18" s="1"/>
      <c r="C18" s="3"/>
      <c r="D18" s="7"/>
      <c r="E18" s="7"/>
      <c r="F18" s="7"/>
      <c r="G18" s="7"/>
      <c r="H18" s="7"/>
      <c r="I18" s="7"/>
      <c r="J18" s="7"/>
      <c r="K18" s="7"/>
      <c r="L18" s="7"/>
      <c r="M18" s="7"/>
      <c r="N18" s="7"/>
      <c r="O18" s="7"/>
      <c r="P18" s="7"/>
      <c r="Q18" s="7"/>
      <c r="R18" s="7"/>
      <c r="S18" s="7"/>
      <c r="T18" s="7"/>
      <c r="U18" s="7"/>
      <c r="V18" s="7"/>
      <c r="W18" s="7"/>
    </row>
    <row r="19" spans="1:23" x14ac:dyDescent="0.35">
      <c r="A19" s="1"/>
      <c r="B19" s="1"/>
      <c r="C19" s="3"/>
      <c r="D19" s="7"/>
      <c r="E19" s="7"/>
      <c r="F19" s="7"/>
      <c r="G19" s="7"/>
      <c r="H19" s="7"/>
      <c r="I19" s="7"/>
      <c r="J19" s="7"/>
      <c r="K19" s="7"/>
      <c r="L19" s="7"/>
      <c r="M19" s="7"/>
      <c r="N19" s="7"/>
      <c r="O19" s="7"/>
      <c r="P19" s="7"/>
      <c r="Q19" s="7"/>
      <c r="R19" s="7"/>
      <c r="S19" s="7"/>
      <c r="T19" s="7"/>
      <c r="U19" s="7"/>
      <c r="V19" s="7"/>
      <c r="W19" s="7"/>
    </row>
    <row r="20" spans="1:23" x14ac:dyDescent="0.35">
      <c r="A20" s="1"/>
      <c r="B20" s="1"/>
      <c r="C20" s="3"/>
      <c r="D20" s="7"/>
      <c r="E20" s="7"/>
      <c r="F20" s="7"/>
      <c r="G20" s="7"/>
      <c r="H20" s="7"/>
      <c r="I20" s="7"/>
      <c r="J20" s="7"/>
      <c r="K20" s="7"/>
      <c r="L20" s="7"/>
      <c r="M20" s="7"/>
      <c r="N20" s="7"/>
      <c r="O20" s="7"/>
      <c r="P20" s="7"/>
      <c r="Q20" s="7"/>
      <c r="R20" s="7"/>
      <c r="S20" s="7"/>
      <c r="T20" s="7"/>
      <c r="U20" s="7"/>
      <c r="V20" s="7"/>
      <c r="W20" s="7"/>
    </row>
    <row r="21" spans="1:23" x14ac:dyDescent="0.35">
      <c r="A21" s="1"/>
      <c r="B21" s="1"/>
      <c r="C21" s="3"/>
      <c r="D21" s="7"/>
      <c r="E21" s="7"/>
      <c r="F21" s="7"/>
      <c r="G21" s="7"/>
      <c r="H21" s="7"/>
      <c r="I21" s="7"/>
      <c r="J21" s="7"/>
      <c r="K21" s="7"/>
      <c r="L21" s="7"/>
      <c r="M21" s="7"/>
      <c r="N21" s="7"/>
      <c r="O21" s="7"/>
      <c r="P21" s="7"/>
      <c r="Q21" s="7"/>
      <c r="R21" s="7"/>
      <c r="S21" s="7"/>
      <c r="T21" s="7"/>
      <c r="U21" s="7"/>
      <c r="V21" s="7"/>
      <c r="W21" s="7"/>
    </row>
    <row r="22" spans="1:23" x14ac:dyDescent="0.35">
      <c r="A22" s="1"/>
      <c r="B22" s="1"/>
      <c r="C22" s="3"/>
      <c r="D22" s="7"/>
      <c r="E22" s="7"/>
      <c r="F22" s="7"/>
      <c r="G22" s="7"/>
      <c r="H22" s="7"/>
      <c r="I22" s="7"/>
      <c r="J22" s="7"/>
      <c r="K22" s="7"/>
      <c r="L22" s="7"/>
      <c r="M22" s="7"/>
      <c r="N22" s="7"/>
      <c r="O22" s="7"/>
      <c r="P22" s="7"/>
      <c r="Q22" s="7"/>
      <c r="R22" s="7"/>
      <c r="S22" s="7"/>
      <c r="T22" s="7"/>
      <c r="U22" s="7"/>
      <c r="V22" s="7"/>
      <c r="W22" s="7"/>
    </row>
    <row r="23" spans="1:23" x14ac:dyDescent="0.35">
      <c r="A23" s="1"/>
      <c r="B23" s="1"/>
      <c r="C23" s="3"/>
      <c r="D23" s="7"/>
      <c r="E23" s="7"/>
      <c r="F23" s="7"/>
      <c r="G23" s="7"/>
      <c r="H23" s="7"/>
      <c r="I23" s="7"/>
      <c r="J23" s="7"/>
      <c r="K23" s="7"/>
      <c r="L23" s="7"/>
      <c r="M23" s="7"/>
      <c r="N23" s="7"/>
      <c r="O23" s="7"/>
      <c r="P23" s="7"/>
      <c r="Q23" s="7"/>
      <c r="R23" s="7"/>
      <c r="S23" s="7"/>
      <c r="T23" s="7"/>
      <c r="U23" s="7"/>
      <c r="V23" s="7"/>
      <c r="W23" s="7"/>
    </row>
    <row r="24" spans="1:23" x14ac:dyDescent="0.35">
      <c r="A24" s="1"/>
      <c r="B24" s="1"/>
      <c r="C24" s="3"/>
      <c r="D24" s="7"/>
      <c r="E24" s="7"/>
      <c r="F24" s="7"/>
      <c r="G24" s="7"/>
      <c r="H24" s="7"/>
      <c r="I24" s="7"/>
      <c r="J24" s="7"/>
      <c r="K24" s="7"/>
      <c r="L24" s="7"/>
      <c r="M24" s="7"/>
      <c r="N24" s="7"/>
      <c r="O24" s="7"/>
      <c r="P24" s="7"/>
      <c r="Q24" s="7"/>
      <c r="R24" s="7"/>
      <c r="S24" s="7"/>
      <c r="T24" s="7"/>
      <c r="U24" s="7"/>
      <c r="V24" s="7"/>
      <c r="W24" s="7"/>
    </row>
    <row r="25" spans="1:23" x14ac:dyDescent="0.35">
      <c r="A25" s="1"/>
      <c r="B25" s="1"/>
      <c r="C25" s="3"/>
      <c r="D25" s="7"/>
      <c r="E25" s="7"/>
      <c r="F25" s="7"/>
      <c r="G25" s="7"/>
      <c r="H25" s="7"/>
      <c r="I25" s="7"/>
      <c r="J25" s="7"/>
      <c r="K25" s="7"/>
      <c r="L25" s="7"/>
      <c r="M25" s="7"/>
      <c r="N25" s="7"/>
      <c r="O25" s="7"/>
      <c r="P25" s="7"/>
      <c r="Q25" s="7"/>
      <c r="R25" s="7"/>
      <c r="S25" s="7"/>
      <c r="T25" s="7"/>
      <c r="U25" s="7"/>
      <c r="V25" s="7"/>
      <c r="W25" s="7"/>
    </row>
    <row r="26" spans="1:23" x14ac:dyDescent="0.35">
      <c r="A26" s="1"/>
      <c r="B26" s="1"/>
      <c r="C26" s="3"/>
      <c r="D26" s="7"/>
      <c r="E26" s="7"/>
      <c r="F26" s="7"/>
      <c r="G26" s="7"/>
      <c r="H26" s="7"/>
      <c r="I26" s="7"/>
      <c r="J26" s="7"/>
      <c r="K26" s="7"/>
      <c r="L26" s="7"/>
      <c r="M26" s="7"/>
      <c r="N26" s="7"/>
      <c r="O26" s="7"/>
      <c r="P26" s="7"/>
      <c r="Q26" s="7"/>
      <c r="R26" s="7"/>
      <c r="S26" s="7"/>
      <c r="T26" s="7"/>
      <c r="U26" s="7"/>
      <c r="V26" s="7"/>
      <c r="W26" s="7"/>
    </row>
    <row r="27" spans="1:23" x14ac:dyDescent="0.35">
      <c r="A27" s="1"/>
      <c r="B27" s="1"/>
      <c r="C27" s="3"/>
      <c r="D27" s="7"/>
      <c r="E27" s="7"/>
      <c r="F27" s="7"/>
      <c r="G27" s="7"/>
      <c r="H27" s="7"/>
      <c r="I27" s="7"/>
      <c r="J27" s="7"/>
      <c r="K27" s="7"/>
      <c r="L27" s="7"/>
      <c r="M27" s="7"/>
      <c r="N27" s="7"/>
      <c r="O27" s="7"/>
      <c r="P27" s="7"/>
      <c r="Q27" s="7"/>
      <c r="R27" s="7"/>
      <c r="S27" s="7"/>
      <c r="T27" s="7"/>
      <c r="U27" s="7"/>
      <c r="V27" s="7"/>
      <c r="W27" s="7"/>
    </row>
    <row r="28" spans="1:23" x14ac:dyDescent="0.35">
      <c r="A28" s="1"/>
      <c r="B28" s="1"/>
      <c r="C28" s="3"/>
      <c r="D28" s="7"/>
      <c r="E28" s="7"/>
      <c r="F28" s="7"/>
      <c r="G28" s="7"/>
      <c r="H28" s="7"/>
      <c r="I28" s="7"/>
      <c r="J28" s="7"/>
      <c r="K28" s="7"/>
      <c r="L28" s="7"/>
      <c r="M28" s="7"/>
      <c r="N28" s="7"/>
      <c r="O28" s="7"/>
      <c r="P28" s="7"/>
      <c r="Q28" s="7"/>
      <c r="R28" s="7"/>
      <c r="S28" s="7"/>
      <c r="T28" s="7"/>
      <c r="U28" s="7"/>
      <c r="V28" s="7"/>
      <c r="W28" s="7"/>
    </row>
    <row r="29" spans="1:23" x14ac:dyDescent="0.35">
      <c r="A29" s="1"/>
      <c r="B29" s="1"/>
      <c r="C29" s="3"/>
      <c r="D29" s="7"/>
      <c r="E29" s="7"/>
      <c r="F29" s="7"/>
      <c r="G29" s="7"/>
      <c r="H29" s="7"/>
      <c r="I29" s="7"/>
      <c r="J29" s="7"/>
      <c r="K29" s="7"/>
      <c r="L29" s="7"/>
      <c r="M29" s="7"/>
      <c r="N29" s="7"/>
      <c r="O29" s="7"/>
      <c r="P29" s="7"/>
      <c r="Q29" s="7"/>
      <c r="R29" s="7"/>
      <c r="S29" s="7"/>
      <c r="T29" s="7"/>
      <c r="U29" s="7"/>
      <c r="V29" s="7"/>
      <c r="W29" s="7"/>
    </row>
    <row r="30" spans="1:23" x14ac:dyDescent="0.35">
      <c r="A30" s="1"/>
      <c r="B30" s="1"/>
      <c r="C30" s="3"/>
      <c r="D30" s="7"/>
      <c r="E30" s="7"/>
      <c r="F30" s="7"/>
      <c r="G30" s="7"/>
      <c r="H30" s="7"/>
      <c r="I30" s="7"/>
      <c r="J30" s="7"/>
      <c r="K30" s="7"/>
      <c r="L30" s="7"/>
      <c r="M30" s="7"/>
      <c r="N30" s="7"/>
      <c r="O30" s="7"/>
      <c r="P30" s="7"/>
      <c r="Q30" s="7"/>
      <c r="R30" s="7"/>
      <c r="S30" s="7"/>
      <c r="T30" s="7"/>
      <c r="U30" s="7"/>
      <c r="V30" s="7"/>
      <c r="W30" s="7"/>
    </row>
    <row r="31" spans="1:23" x14ac:dyDescent="0.35">
      <c r="A31" s="1"/>
      <c r="B31" s="1"/>
      <c r="C31" s="5"/>
      <c r="D31" s="7"/>
      <c r="E31" s="7"/>
      <c r="F31" s="7"/>
      <c r="G31" s="7"/>
      <c r="H31" s="7"/>
      <c r="I31" s="7"/>
      <c r="J31" s="7"/>
      <c r="K31" s="7"/>
      <c r="L31" s="7"/>
      <c r="M31" s="7"/>
      <c r="N31" s="7"/>
      <c r="O31" s="7"/>
      <c r="P31" s="7"/>
      <c r="Q31" s="7"/>
      <c r="R31" s="7"/>
      <c r="S31" s="7"/>
      <c r="T31" s="7"/>
      <c r="U31" s="7"/>
      <c r="V31" s="7"/>
      <c r="W31" s="7"/>
    </row>
    <row r="32" spans="1:23" x14ac:dyDescent="0.35">
      <c r="A32" s="1"/>
      <c r="B32" s="1"/>
      <c r="C32" s="5"/>
      <c r="D32" s="7"/>
      <c r="E32" s="7"/>
      <c r="F32" s="7"/>
      <c r="G32" s="7"/>
      <c r="H32" s="7"/>
      <c r="I32" s="7"/>
      <c r="J32" s="7"/>
      <c r="K32" s="7"/>
      <c r="L32" s="7"/>
      <c r="M32" s="7"/>
      <c r="N32" s="7"/>
      <c r="O32" s="7"/>
      <c r="P32" s="7"/>
      <c r="Q32" s="7"/>
      <c r="R32" s="7"/>
      <c r="S32" s="7"/>
      <c r="T32" s="7"/>
      <c r="U32" s="7"/>
      <c r="V32" s="7"/>
      <c r="W32" s="7"/>
    </row>
    <row r="33" spans="1:23" x14ac:dyDescent="0.35">
      <c r="A33" s="1"/>
      <c r="B33" s="1"/>
      <c r="C33" s="5"/>
      <c r="D33" s="7"/>
      <c r="E33" s="7"/>
      <c r="F33" s="7"/>
      <c r="G33" s="7"/>
      <c r="H33" s="7"/>
      <c r="I33" s="7"/>
      <c r="J33" s="7"/>
      <c r="K33" s="7"/>
      <c r="L33" s="7"/>
      <c r="M33" s="7"/>
      <c r="N33" s="7"/>
      <c r="O33" s="7"/>
      <c r="P33" s="7"/>
      <c r="Q33" s="7"/>
      <c r="R33" s="7"/>
      <c r="S33" s="7"/>
      <c r="T33" s="7"/>
      <c r="U33" s="7"/>
      <c r="V33" s="7"/>
      <c r="W33" s="7"/>
    </row>
    <row r="34" spans="1:23" x14ac:dyDescent="0.35">
      <c r="A34" s="1"/>
      <c r="B34" s="1"/>
      <c r="C34" s="5"/>
      <c r="D34" s="7"/>
      <c r="E34" s="7"/>
      <c r="F34" s="7"/>
      <c r="G34" s="7"/>
      <c r="H34" s="7"/>
      <c r="I34" s="7"/>
      <c r="J34" s="7"/>
      <c r="K34" s="7"/>
      <c r="L34" s="7"/>
      <c r="M34" s="7"/>
      <c r="N34" s="7"/>
      <c r="O34" s="7"/>
      <c r="P34" s="7"/>
      <c r="Q34" s="7"/>
      <c r="R34" s="7"/>
      <c r="S34" s="7"/>
      <c r="T34" s="7"/>
      <c r="U34" s="7"/>
      <c r="V34" s="7"/>
      <c r="W34" s="7"/>
    </row>
    <row r="35" spans="1:23" x14ac:dyDescent="0.35">
      <c r="A35" s="1"/>
      <c r="B35" s="1"/>
      <c r="C35" s="5"/>
      <c r="D35" s="7"/>
      <c r="E35" s="7"/>
      <c r="F35" s="7"/>
      <c r="G35" s="7"/>
      <c r="H35" s="7"/>
      <c r="I35" s="7"/>
      <c r="J35" s="7"/>
      <c r="K35" s="7"/>
      <c r="L35" s="7"/>
      <c r="M35" s="7"/>
      <c r="N35" s="7"/>
      <c r="O35" s="7"/>
      <c r="P35" s="7"/>
      <c r="Q35" s="7"/>
      <c r="R35" s="7"/>
      <c r="S35" s="7"/>
      <c r="T35" s="7"/>
      <c r="U35" s="7"/>
      <c r="V35" s="7"/>
      <c r="W35" s="7"/>
    </row>
    <row r="36" spans="1:23" x14ac:dyDescent="0.35">
      <c r="A36" s="1"/>
      <c r="B36" s="1"/>
      <c r="C36" s="5"/>
      <c r="D36" s="7"/>
      <c r="E36" s="7"/>
      <c r="F36" s="7"/>
      <c r="G36" s="7"/>
      <c r="H36" s="7"/>
      <c r="I36" s="7"/>
      <c r="J36" s="7"/>
      <c r="K36" s="7"/>
      <c r="L36" s="7"/>
      <c r="M36" s="7"/>
      <c r="N36" s="7"/>
      <c r="O36" s="7"/>
      <c r="P36" s="7"/>
      <c r="Q36" s="7"/>
      <c r="R36" s="7"/>
      <c r="S36" s="7"/>
      <c r="T36" s="7"/>
      <c r="U36" s="7"/>
      <c r="V36" s="7"/>
      <c r="W36" s="7"/>
    </row>
    <row r="37" spans="1:23" x14ac:dyDescent="0.35">
      <c r="A37" s="1"/>
      <c r="B37" s="1"/>
      <c r="C37" s="5"/>
      <c r="D37" s="7"/>
      <c r="E37" s="7"/>
      <c r="F37" s="7"/>
      <c r="G37" s="7"/>
      <c r="H37" s="7"/>
      <c r="I37" s="7"/>
      <c r="J37" s="7"/>
      <c r="K37" s="7"/>
      <c r="L37" s="7"/>
      <c r="M37" s="7"/>
      <c r="N37" s="7"/>
      <c r="O37" s="7"/>
      <c r="P37" s="7"/>
      <c r="Q37" s="7"/>
      <c r="R37" s="7"/>
      <c r="S37" s="7"/>
      <c r="T37" s="7"/>
      <c r="U37" s="7"/>
      <c r="V37" s="7"/>
      <c r="W37" s="7"/>
    </row>
    <row r="38" spans="1:23" x14ac:dyDescent="0.35">
      <c r="A38" s="1"/>
      <c r="B38" s="1"/>
      <c r="C38" s="5"/>
      <c r="D38" s="7"/>
      <c r="E38" s="7"/>
      <c r="F38" s="7"/>
      <c r="G38" s="7"/>
      <c r="H38" s="7"/>
      <c r="I38" s="7"/>
      <c r="J38" s="7"/>
      <c r="K38" s="7"/>
      <c r="L38" s="7"/>
      <c r="M38" s="7"/>
      <c r="N38" s="7"/>
      <c r="O38" s="7"/>
      <c r="P38" s="7"/>
      <c r="Q38" s="7"/>
      <c r="R38" s="7"/>
      <c r="S38" s="7"/>
      <c r="T38" s="7"/>
      <c r="U38" s="7"/>
      <c r="V38" s="7"/>
      <c r="W38" s="7"/>
    </row>
    <row r="39" spans="1:23" x14ac:dyDescent="0.35">
      <c r="A39" s="1"/>
      <c r="B39" s="1"/>
      <c r="C39" s="5"/>
      <c r="D39" s="7"/>
      <c r="E39" s="7"/>
      <c r="F39" s="7"/>
      <c r="G39" s="7"/>
      <c r="H39" s="7"/>
      <c r="I39" s="7"/>
      <c r="J39" s="7"/>
      <c r="K39" s="7"/>
      <c r="L39" s="7"/>
      <c r="M39" s="7"/>
      <c r="N39" s="7"/>
      <c r="O39" s="7"/>
      <c r="P39" s="7"/>
      <c r="Q39" s="7"/>
      <c r="R39" s="7"/>
      <c r="S39" s="7"/>
      <c r="T39" s="7"/>
      <c r="U39" s="7"/>
      <c r="V39" s="7"/>
      <c r="W39" s="7"/>
    </row>
    <row r="40" spans="1:23" x14ac:dyDescent="0.35">
      <c r="A40" s="1"/>
      <c r="B40" s="1"/>
      <c r="C40" s="5"/>
      <c r="D40" s="7"/>
      <c r="E40" s="7"/>
      <c r="F40" s="7"/>
      <c r="G40" s="7"/>
      <c r="H40" s="7"/>
      <c r="I40" s="7"/>
      <c r="J40" s="7"/>
      <c r="K40" s="7"/>
      <c r="L40" s="7"/>
      <c r="M40" s="7"/>
      <c r="N40" s="7"/>
      <c r="O40" s="7"/>
      <c r="P40" s="7"/>
      <c r="Q40" s="7"/>
      <c r="R40" s="7"/>
      <c r="S40" s="7"/>
      <c r="T40" s="7"/>
      <c r="U40" s="7"/>
      <c r="V40" s="7"/>
      <c r="W40" s="7"/>
    </row>
    <row r="41" spans="1:23" x14ac:dyDescent="0.35">
      <c r="A41" s="1"/>
      <c r="B41" s="1"/>
      <c r="C41" s="5"/>
      <c r="D41" s="7"/>
      <c r="E41" s="7"/>
      <c r="F41" s="7"/>
      <c r="G41" s="7"/>
      <c r="H41" s="7"/>
      <c r="I41" s="7"/>
      <c r="J41" s="7"/>
      <c r="K41" s="7"/>
      <c r="L41" s="7"/>
      <c r="M41" s="7"/>
      <c r="N41" s="7"/>
      <c r="O41" s="7"/>
      <c r="P41" s="7"/>
      <c r="Q41" s="7"/>
      <c r="R41" s="7"/>
      <c r="S41" s="7"/>
      <c r="T41" s="7"/>
      <c r="U41" s="7"/>
      <c r="V41" s="7"/>
      <c r="W41" s="7"/>
    </row>
    <row r="42" spans="1:23" x14ac:dyDescent="0.35">
      <c r="A42" s="1"/>
      <c r="B42" s="1"/>
      <c r="C42" s="5"/>
      <c r="D42" s="7"/>
      <c r="E42" s="7"/>
      <c r="F42" s="7"/>
      <c r="G42" s="7"/>
      <c r="H42" s="7"/>
      <c r="I42" s="7"/>
      <c r="J42" s="7"/>
      <c r="K42" s="7"/>
      <c r="L42" s="7"/>
      <c r="M42" s="7"/>
      <c r="N42" s="7"/>
      <c r="O42" s="7"/>
      <c r="P42" s="7"/>
      <c r="Q42" s="7"/>
      <c r="R42" s="7"/>
      <c r="S42" s="7"/>
      <c r="T42" s="7"/>
      <c r="U42" s="7"/>
      <c r="V42" s="7"/>
      <c r="W42" s="7"/>
    </row>
    <row r="43" spans="1:23" x14ac:dyDescent="0.35">
      <c r="A43" s="1"/>
      <c r="B43" s="1"/>
      <c r="C43" s="5"/>
      <c r="D43" s="7"/>
      <c r="E43" s="7"/>
      <c r="F43" s="7"/>
      <c r="G43" s="7"/>
      <c r="H43" s="7"/>
      <c r="I43" s="7"/>
      <c r="J43" s="7"/>
      <c r="K43" s="7"/>
      <c r="L43" s="7"/>
      <c r="M43" s="7"/>
      <c r="N43" s="7"/>
      <c r="O43" s="7"/>
      <c r="P43" s="7"/>
      <c r="Q43" s="7"/>
      <c r="R43" s="7"/>
      <c r="S43" s="7"/>
      <c r="T43" s="7"/>
      <c r="U43" s="7"/>
      <c r="V43" s="7"/>
      <c r="W43" s="7"/>
    </row>
    <row r="44" spans="1:23" x14ac:dyDescent="0.35">
      <c r="A44" s="1"/>
      <c r="B44" s="1"/>
      <c r="C44" s="5"/>
      <c r="D44" s="7"/>
      <c r="E44" s="7"/>
      <c r="F44" s="7"/>
      <c r="G44" s="7"/>
      <c r="H44" s="7"/>
      <c r="I44" s="7"/>
      <c r="J44" s="7"/>
      <c r="K44" s="7"/>
      <c r="L44" s="7"/>
      <c r="M44" s="7"/>
      <c r="N44" s="7"/>
      <c r="O44" s="7"/>
      <c r="P44" s="7"/>
      <c r="Q44" s="7"/>
      <c r="R44" s="7"/>
      <c r="S44" s="7"/>
      <c r="T44" s="7"/>
      <c r="U44" s="7"/>
      <c r="V44" s="7"/>
      <c r="W44" s="7"/>
    </row>
    <row r="45" spans="1:23" x14ac:dyDescent="0.35">
      <c r="A45" s="1"/>
      <c r="B45" s="1"/>
      <c r="C45" s="5"/>
      <c r="D45" s="7"/>
      <c r="E45" s="7"/>
      <c r="F45" s="7"/>
      <c r="G45" s="7"/>
      <c r="H45" s="7"/>
      <c r="I45" s="7"/>
      <c r="J45" s="7"/>
      <c r="K45" s="7"/>
      <c r="L45" s="7"/>
      <c r="M45" s="7"/>
      <c r="N45" s="7"/>
      <c r="O45" s="7"/>
      <c r="P45" s="7"/>
      <c r="Q45" s="7"/>
      <c r="R45" s="7"/>
      <c r="S45" s="7"/>
      <c r="T45" s="7"/>
      <c r="U45" s="7"/>
      <c r="V45" s="7"/>
      <c r="W45" s="7"/>
    </row>
    <row r="46" spans="1:23" x14ac:dyDescent="0.35">
      <c r="A46" s="1"/>
      <c r="B46" s="1"/>
      <c r="C46" s="5"/>
      <c r="D46" s="7"/>
      <c r="E46" s="7"/>
      <c r="F46" s="7"/>
      <c r="G46" s="7"/>
      <c r="H46" s="7"/>
      <c r="I46" s="7"/>
      <c r="J46" s="7"/>
      <c r="K46" s="7"/>
      <c r="L46" s="7"/>
      <c r="M46" s="7"/>
      <c r="N46" s="7"/>
      <c r="O46" s="7"/>
      <c r="P46" s="7"/>
      <c r="Q46" s="7"/>
      <c r="R46" s="7"/>
      <c r="S46" s="7"/>
      <c r="T46" s="7"/>
      <c r="U46" s="7"/>
      <c r="V46" s="7"/>
      <c r="W46" s="7"/>
    </row>
    <row r="47" spans="1:23" x14ac:dyDescent="0.35">
      <c r="A47" s="1"/>
      <c r="B47" s="1"/>
      <c r="C47" s="5"/>
      <c r="D47" s="7"/>
      <c r="E47" s="7"/>
      <c r="F47" s="7"/>
      <c r="G47" s="7"/>
      <c r="H47" s="7"/>
      <c r="I47" s="7"/>
      <c r="J47" s="7"/>
      <c r="K47" s="7"/>
      <c r="L47" s="7"/>
      <c r="M47" s="7"/>
      <c r="N47" s="7"/>
      <c r="O47" s="7"/>
      <c r="P47" s="7"/>
      <c r="Q47" s="7"/>
      <c r="R47" s="7"/>
      <c r="S47" s="7"/>
      <c r="T47" s="7"/>
      <c r="U47" s="7"/>
      <c r="V47" s="7"/>
      <c r="W47" s="7"/>
    </row>
    <row r="48" spans="1:23" x14ac:dyDescent="0.35">
      <c r="A48" s="1"/>
      <c r="B48" s="1"/>
      <c r="C48" s="5"/>
      <c r="D48" s="7"/>
      <c r="E48" s="7"/>
      <c r="F48" s="7"/>
      <c r="G48" s="7"/>
      <c r="H48" s="7"/>
      <c r="I48" s="7"/>
      <c r="J48" s="7"/>
      <c r="K48" s="7"/>
      <c r="L48" s="7"/>
      <c r="M48" s="7"/>
      <c r="N48" s="7"/>
      <c r="O48" s="7"/>
      <c r="P48" s="7"/>
      <c r="Q48" s="7"/>
      <c r="R48" s="7"/>
      <c r="S48" s="7"/>
      <c r="T48" s="7"/>
      <c r="U48" s="7"/>
      <c r="V48" s="7"/>
      <c r="W48" s="7"/>
    </row>
    <row r="49" spans="1:23" x14ac:dyDescent="0.35">
      <c r="A49" s="1"/>
      <c r="B49" s="1"/>
      <c r="C49" s="5"/>
      <c r="D49" s="7"/>
      <c r="E49" s="7"/>
      <c r="F49" s="7"/>
      <c r="G49" s="7"/>
      <c r="H49" s="7"/>
      <c r="I49" s="7"/>
      <c r="J49" s="7"/>
      <c r="K49" s="7"/>
      <c r="L49" s="7"/>
      <c r="M49" s="7"/>
      <c r="N49" s="7"/>
      <c r="O49" s="7"/>
      <c r="P49" s="7"/>
      <c r="Q49" s="7"/>
      <c r="R49" s="7"/>
      <c r="S49" s="7"/>
      <c r="T49" s="7"/>
      <c r="U49" s="7"/>
      <c r="V49" s="7"/>
      <c r="W49" s="7"/>
    </row>
    <row r="50" spans="1:23" x14ac:dyDescent="0.35">
      <c r="A50" s="1"/>
      <c r="B50" s="1"/>
      <c r="C50" s="5"/>
      <c r="D50" s="7"/>
      <c r="E50" s="7"/>
      <c r="F50" s="7"/>
      <c r="G50" s="7"/>
      <c r="H50" s="7"/>
      <c r="I50" s="7"/>
      <c r="J50" s="7"/>
      <c r="K50" s="7"/>
      <c r="L50" s="7"/>
      <c r="M50" s="7"/>
      <c r="N50" s="7"/>
      <c r="O50" s="7"/>
      <c r="P50" s="7"/>
      <c r="Q50" s="7"/>
      <c r="R50" s="7"/>
      <c r="S50" s="7"/>
      <c r="T50" s="7"/>
      <c r="U50" s="7"/>
      <c r="V50" s="7"/>
      <c r="W50" s="7"/>
    </row>
    <row r="51" spans="1:23" x14ac:dyDescent="0.35">
      <c r="A51" s="1"/>
      <c r="B51" s="1"/>
      <c r="C51" s="5"/>
      <c r="D51" s="7"/>
      <c r="E51" s="7"/>
      <c r="F51" s="7"/>
      <c r="G51" s="7"/>
      <c r="H51" s="7"/>
      <c r="I51" s="7"/>
      <c r="J51" s="7"/>
      <c r="K51" s="7"/>
      <c r="L51" s="7"/>
      <c r="M51" s="7"/>
      <c r="N51" s="7"/>
      <c r="O51" s="7"/>
      <c r="P51" s="7"/>
      <c r="Q51" s="7"/>
      <c r="R51" s="7"/>
      <c r="S51" s="7"/>
      <c r="T51" s="7"/>
      <c r="U51" s="7"/>
      <c r="V51" s="7"/>
      <c r="W51" s="7"/>
    </row>
    <row r="52" spans="1:23" x14ac:dyDescent="0.35">
      <c r="A52" s="1"/>
      <c r="B52" s="1"/>
      <c r="C52" s="5"/>
      <c r="D52" s="7"/>
      <c r="E52" s="7"/>
      <c r="F52" s="7"/>
      <c r="G52" s="7"/>
      <c r="H52" s="7"/>
      <c r="I52" s="7"/>
      <c r="J52" s="7"/>
      <c r="K52" s="7"/>
      <c r="L52" s="7"/>
      <c r="M52" s="7"/>
      <c r="N52" s="7"/>
      <c r="O52" s="7"/>
      <c r="P52" s="7"/>
      <c r="Q52" s="7"/>
      <c r="R52" s="7"/>
      <c r="S52" s="7"/>
      <c r="T52" s="7"/>
      <c r="U52" s="7"/>
      <c r="V52" s="7"/>
      <c r="W52" s="7"/>
    </row>
    <row r="53" spans="1:23" x14ac:dyDescent="0.35">
      <c r="A53" s="1"/>
      <c r="B53" s="1"/>
      <c r="C53" s="5"/>
      <c r="D53" s="7"/>
      <c r="E53" s="7"/>
      <c r="F53" s="7"/>
      <c r="G53" s="7"/>
      <c r="H53" s="7"/>
      <c r="I53" s="7"/>
      <c r="J53" s="7"/>
      <c r="K53" s="7"/>
      <c r="L53" s="7"/>
      <c r="M53" s="7"/>
      <c r="N53" s="7"/>
      <c r="O53" s="7"/>
      <c r="P53" s="7"/>
      <c r="Q53" s="7"/>
      <c r="R53" s="7"/>
      <c r="S53" s="7"/>
      <c r="T53" s="7"/>
      <c r="U53" s="7"/>
      <c r="V53" s="7"/>
      <c r="W53" s="7"/>
    </row>
  </sheetData>
  <mergeCells count="1">
    <mergeCell ref="D2:Q2"/>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Orders">
    <pageSetUpPr autoPageBreaks="0"/>
  </sheetPr>
  <dimension ref="A1:T503"/>
  <sheetViews>
    <sheetView topLeftCell="C1" zoomScale="85" zoomScaleNormal="85" workbookViewId="0">
      <selection activeCell="I4" sqref="I4"/>
    </sheetView>
  </sheetViews>
  <sheetFormatPr defaultRowHeight="14.5" x14ac:dyDescent="0.35"/>
  <cols>
    <col min="1" max="1" width="12.54296875" hidden="1" customWidth="1"/>
    <col min="2" max="2" width="15.453125" hidden="1" customWidth="1"/>
    <col min="3" max="3" width="17.453125" customWidth="1"/>
    <col min="4" max="4" width="3.26953125" customWidth="1"/>
    <col min="5" max="5" width="8.81640625" bestFit="1" customWidth="1"/>
    <col min="6" max="6" width="18.26953125" customWidth="1"/>
    <col min="7" max="7" width="3.26953125" customWidth="1"/>
    <col min="8" max="8" width="19.1796875" bestFit="1" customWidth="1"/>
    <col min="9" max="9" width="22.1796875" bestFit="1" customWidth="1"/>
    <col min="10" max="10" width="12.453125" bestFit="1" customWidth="1"/>
    <col min="11" max="11" width="17.26953125" customWidth="1"/>
    <col min="12" max="12" width="9.54296875" bestFit="1" customWidth="1"/>
    <col min="13" max="13" width="14.08984375" bestFit="1" customWidth="1"/>
  </cols>
  <sheetData>
    <row r="1" spans="1:20" ht="37" x14ac:dyDescent="0.7">
      <c r="A1" s="1"/>
      <c r="B1" s="1"/>
      <c r="C1" s="5"/>
      <c r="D1" s="6"/>
      <c r="E1" s="5"/>
      <c r="F1" s="5"/>
      <c r="G1" s="5"/>
      <c r="H1" s="5"/>
      <c r="I1" s="5"/>
      <c r="J1" s="5"/>
      <c r="K1" s="5"/>
      <c r="L1" s="5"/>
      <c r="M1" s="5"/>
      <c r="N1" s="5"/>
      <c r="O1" s="5"/>
      <c r="P1" s="5"/>
      <c r="Q1" s="5"/>
      <c r="R1" s="5"/>
      <c r="S1" s="5"/>
      <c r="T1" s="5"/>
    </row>
    <row r="2" spans="1:20" ht="28.5" customHeight="1" x14ac:dyDescent="0.35">
      <c r="A2" s="49" t="s">
        <v>391</v>
      </c>
      <c r="B2" s="50" t="b">
        <v>1</v>
      </c>
      <c r="C2" s="5"/>
      <c r="D2" s="193" t="s">
        <v>307</v>
      </c>
      <c r="E2" s="193"/>
      <c r="F2" s="193"/>
      <c r="G2" s="193"/>
      <c r="H2" s="193"/>
      <c r="I2" s="193"/>
      <c r="J2" s="193"/>
      <c r="K2" s="193"/>
      <c r="L2" s="193"/>
      <c r="M2" s="193"/>
      <c r="N2" s="193"/>
      <c r="O2" s="193"/>
      <c r="P2" s="193"/>
      <c r="Q2" s="193"/>
      <c r="R2" s="14"/>
      <c r="S2" s="14"/>
      <c r="T2" s="14"/>
    </row>
    <row r="3" spans="1:20" ht="29.5" customHeight="1" thickBot="1" x14ac:dyDescent="0.4">
      <c r="A3" s="49" t="s">
        <v>303</v>
      </c>
      <c r="B3" s="50"/>
      <c r="C3" s="5"/>
      <c r="D3" s="7"/>
      <c r="E3" s="51" t="s">
        <v>320</v>
      </c>
      <c r="F3" s="51"/>
      <c r="G3" s="7"/>
      <c r="H3" s="7"/>
      <c r="I3" s="7"/>
      <c r="J3" s="7"/>
      <c r="K3" s="7"/>
      <c r="L3" s="7"/>
      <c r="M3" s="7"/>
      <c r="N3" s="7"/>
      <c r="O3" s="7"/>
      <c r="P3" s="7"/>
      <c r="Q3" s="7"/>
      <c r="R3" s="7"/>
      <c r="S3" s="7"/>
      <c r="T3" s="7"/>
    </row>
    <row r="4" spans="1:20" ht="15" thickBot="1" x14ac:dyDescent="0.4">
      <c r="A4" s="49" t="s">
        <v>326</v>
      </c>
      <c r="B4" s="50" t="str">
        <f ca="1">IFERROR(MATCH(B3,Ord_ID,0)+3,"")</f>
        <v/>
      </c>
      <c r="C4" s="5"/>
      <c r="D4" s="7"/>
      <c r="E4" s="25" t="s">
        <v>302</v>
      </c>
      <c r="F4" s="26" t="s">
        <v>325</v>
      </c>
      <c r="G4" s="7"/>
      <c r="H4" s="43" t="s">
        <v>306</v>
      </c>
      <c r="I4" s="44"/>
      <c r="J4" s="7"/>
      <c r="K4" s="7"/>
      <c r="L4" s="16" t="s">
        <v>325</v>
      </c>
      <c r="M4" s="31">
        <f>B3</f>
        <v>0</v>
      </c>
      <c r="N4" s="7"/>
      <c r="O4" s="7"/>
      <c r="P4" s="7"/>
      <c r="Q4" s="7"/>
      <c r="R4" s="7"/>
      <c r="S4" s="7"/>
      <c r="T4" s="7"/>
    </row>
    <row r="5" spans="1:20" x14ac:dyDescent="0.35">
      <c r="A5" s="49" t="s">
        <v>327</v>
      </c>
      <c r="B5" s="50">
        <f ca="1">IFERROR(MAX(Ord_ID)+1,1)</f>
        <v>499</v>
      </c>
      <c r="C5" s="3"/>
      <c r="D5" s="7"/>
      <c r="E5" s="7"/>
      <c r="F5" s="87" t="s">
        <v>321</v>
      </c>
      <c r="G5" s="7"/>
      <c r="H5" s="41" t="s">
        <v>305</v>
      </c>
      <c r="I5" s="42"/>
      <c r="J5" s="7"/>
      <c r="K5" s="7"/>
      <c r="L5" s="7"/>
      <c r="M5" s="7"/>
      <c r="N5" s="7"/>
      <c r="O5" s="7"/>
      <c r="P5" s="7"/>
      <c r="Q5" s="7"/>
      <c r="R5" s="7"/>
      <c r="S5" s="7"/>
      <c r="T5" s="7"/>
    </row>
    <row r="6" spans="1:20" x14ac:dyDescent="0.35">
      <c r="A6" s="49" t="s">
        <v>328</v>
      </c>
      <c r="B6" s="50"/>
      <c r="C6" s="3"/>
      <c r="D6" s="7"/>
      <c r="E6" s="27" t="s">
        <v>303</v>
      </c>
      <c r="F6" s="27" t="s">
        <v>304</v>
      </c>
      <c r="G6" s="7"/>
      <c r="H6" s="16" t="s">
        <v>11</v>
      </c>
      <c r="I6" s="197"/>
      <c r="J6" s="198"/>
      <c r="K6" s="198"/>
      <c r="L6" s="198"/>
      <c r="M6" s="199"/>
      <c r="N6" s="7"/>
      <c r="O6" s="7"/>
      <c r="P6" s="7"/>
      <c r="Q6" s="7"/>
      <c r="R6" s="7"/>
      <c r="S6" s="7"/>
      <c r="T6" s="7"/>
    </row>
    <row r="7" spans="1:20" x14ac:dyDescent="0.35">
      <c r="A7" s="49" t="s">
        <v>333</v>
      </c>
      <c r="B7" s="50" t="b">
        <v>0</v>
      </c>
      <c r="C7" s="3"/>
      <c r="D7" s="7"/>
      <c r="E7" s="8">
        <v>1</v>
      </c>
      <c r="F7" s="86" t="s">
        <v>17</v>
      </c>
      <c r="G7" s="7"/>
      <c r="H7" s="16" t="s">
        <v>12</v>
      </c>
      <c r="I7" s="15"/>
      <c r="J7" s="16" t="s">
        <v>13</v>
      </c>
      <c r="K7" s="15"/>
      <c r="L7" s="16" t="s">
        <v>72</v>
      </c>
      <c r="M7" s="60"/>
      <c r="N7" s="7"/>
      <c r="O7" s="7"/>
      <c r="P7" s="7"/>
      <c r="Q7" s="7"/>
      <c r="R7" s="7"/>
      <c r="S7" s="7"/>
      <c r="T7" s="7"/>
    </row>
    <row r="8" spans="1:20" x14ac:dyDescent="0.35">
      <c r="A8" s="49" t="s">
        <v>340</v>
      </c>
      <c r="B8" s="50" t="str">
        <f ca="1">IFERROR(MATCH(I4,Cust_Name,0)+3,"")</f>
        <v/>
      </c>
      <c r="C8" s="3"/>
      <c r="D8" s="7"/>
      <c r="E8" s="8">
        <v>2</v>
      </c>
      <c r="F8" s="30" t="s">
        <v>22</v>
      </c>
      <c r="G8" s="7"/>
      <c r="H8" s="16" t="s">
        <v>16</v>
      </c>
      <c r="I8" s="204"/>
      <c r="J8" s="205"/>
      <c r="K8" s="206"/>
      <c r="L8" s="16" t="s">
        <v>15</v>
      </c>
      <c r="M8" s="71"/>
      <c r="N8" s="7"/>
      <c r="O8" s="7"/>
      <c r="P8" s="7"/>
      <c r="Q8" s="7"/>
      <c r="R8" s="7"/>
      <c r="S8" s="7"/>
      <c r="T8" s="7"/>
    </row>
    <row r="9" spans="1:20" x14ac:dyDescent="0.35">
      <c r="A9" s="49" t="s">
        <v>396</v>
      </c>
      <c r="B9" s="50">
        <f ca="1">IFERROR(MAX(Cust_ID)+1,1)</f>
        <v>13</v>
      </c>
      <c r="C9" s="3"/>
      <c r="D9" s="7"/>
      <c r="E9" s="8">
        <v>3</v>
      </c>
      <c r="F9" s="30" t="s">
        <v>27</v>
      </c>
      <c r="G9" s="7"/>
      <c r="H9" s="7"/>
      <c r="I9" s="7"/>
      <c r="J9" s="7"/>
      <c r="K9" s="7"/>
      <c r="L9" s="7"/>
      <c r="M9" s="7"/>
      <c r="N9" s="7"/>
      <c r="O9" s="7"/>
      <c r="P9" s="7"/>
      <c r="Q9" s="7"/>
      <c r="R9" s="7"/>
      <c r="S9" s="7"/>
      <c r="T9" s="7"/>
    </row>
    <row r="10" spans="1:20" x14ac:dyDescent="0.35">
      <c r="A10" s="1"/>
      <c r="B10" s="1"/>
      <c r="C10" s="3"/>
      <c r="D10" s="7"/>
      <c r="E10" s="8">
        <v>4</v>
      </c>
      <c r="F10" s="30" t="s">
        <v>32</v>
      </c>
      <c r="G10" s="7"/>
      <c r="H10" s="16" t="s">
        <v>308</v>
      </c>
      <c r="I10" s="76"/>
      <c r="J10" s="16" t="s">
        <v>0</v>
      </c>
      <c r="K10" s="75"/>
      <c r="L10" s="16" t="s">
        <v>61</v>
      </c>
      <c r="M10" s="74"/>
      <c r="N10" s="7"/>
      <c r="O10" s="7"/>
      <c r="P10" s="7"/>
      <c r="Q10" s="7"/>
      <c r="R10" s="7"/>
      <c r="S10" s="7"/>
      <c r="T10" s="7"/>
    </row>
    <row r="11" spans="1:20" x14ac:dyDescent="0.35">
      <c r="A11" s="1"/>
      <c r="B11" s="1"/>
      <c r="C11" s="3"/>
      <c r="D11" s="7"/>
      <c r="E11" s="8">
        <v>5</v>
      </c>
      <c r="F11" s="30" t="s">
        <v>37</v>
      </c>
      <c r="G11" s="7"/>
      <c r="H11" s="16" t="s">
        <v>175</v>
      </c>
      <c r="I11" s="15"/>
      <c r="J11" s="16" t="s">
        <v>5</v>
      </c>
      <c r="K11" s="15"/>
      <c r="L11" s="16" t="s">
        <v>172</v>
      </c>
      <c r="M11" s="15"/>
      <c r="N11" s="7"/>
      <c r="O11" s="7"/>
      <c r="P11" s="7"/>
      <c r="Q11" s="7"/>
      <c r="R11" s="7"/>
      <c r="S11" s="7"/>
      <c r="T11" s="7"/>
    </row>
    <row r="12" spans="1:20" x14ac:dyDescent="0.35">
      <c r="A12" s="1"/>
      <c r="B12" s="1"/>
      <c r="C12" s="3"/>
      <c r="D12" s="7"/>
      <c r="E12" s="8">
        <v>7</v>
      </c>
      <c r="F12" s="30" t="s">
        <v>47</v>
      </c>
      <c r="G12" s="7"/>
      <c r="H12" s="16" t="s">
        <v>390</v>
      </c>
      <c r="I12" s="83"/>
      <c r="J12" s="16" t="s">
        <v>67</v>
      </c>
      <c r="K12" s="60"/>
      <c r="L12" s="16" t="s">
        <v>176</v>
      </c>
      <c r="M12" s="15"/>
      <c r="N12" s="7"/>
      <c r="O12" s="7"/>
      <c r="P12" s="7"/>
      <c r="Q12" s="7"/>
      <c r="R12" s="7"/>
      <c r="S12" s="7"/>
      <c r="T12" s="7"/>
    </row>
    <row r="13" spans="1:20" x14ac:dyDescent="0.35">
      <c r="A13" s="1"/>
      <c r="B13" s="1"/>
      <c r="C13" s="3"/>
      <c r="D13" s="7"/>
      <c r="E13" s="8">
        <v>8</v>
      </c>
      <c r="F13" s="30" t="s">
        <v>52</v>
      </c>
      <c r="G13" s="7"/>
      <c r="H13" s="16" t="s">
        <v>309</v>
      </c>
      <c r="I13" s="76"/>
      <c r="J13" s="16" t="s">
        <v>311</v>
      </c>
      <c r="K13" s="15"/>
      <c r="L13" s="16" t="s">
        <v>312</v>
      </c>
      <c r="M13" s="15"/>
      <c r="N13" s="7"/>
      <c r="O13" s="7"/>
      <c r="P13" s="7"/>
      <c r="Q13" s="7"/>
      <c r="R13" s="7"/>
      <c r="S13" s="7"/>
      <c r="T13" s="7"/>
    </row>
    <row r="14" spans="1:20" x14ac:dyDescent="0.35">
      <c r="A14" s="1"/>
      <c r="B14" s="1"/>
      <c r="C14" s="3"/>
      <c r="D14" s="7"/>
      <c r="E14" s="8">
        <v>9</v>
      </c>
      <c r="F14" s="30" t="s">
        <v>52</v>
      </c>
      <c r="G14" s="7"/>
      <c r="H14" s="16" t="s">
        <v>317</v>
      </c>
      <c r="I14" s="197"/>
      <c r="J14" s="198"/>
      <c r="K14" s="198"/>
      <c r="L14" s="198"/>
      <c r="M14" s="199"/>
      <c r="N14" s="7"/>
      <c r="O14" s="7"/>
      <c r="P14" s="7"/>
      <c r="Q14" s="7"/>
      <c r="R14" s="7"/>
      <c r="S14" s="7"/>
      <c r="T14" s="7"/>
    </row>
    <row r="15" spans="1:20" x14ac:dyDescent="0.35">
      <c r="A15" s="1"/>
      <c r="B15" s="1"/>
      <c r="C15" s="3"/>
      <c r="D15" s="7"/>
      <c r="E15" s="8">
        <v>10</v>
      </c>
      <c r="F15" s="30" t="s">
        <v>17</v>
      </c>
      <c r="G15" s="7"/>
      <c r="H15" s="7"/>
      <c r="I15" s="7"/>
      <c r="J15" s="7"/>
      <c r="K15" s="7"/>
      <c r="L15" s="7"/>
      <c r="M15" s="7"/>
      <c r="N15" s="7"/>
      <c r="O15" s="7"/>
      <c r="P15" s="7"/>
      <c r="Q15" s="7"/>
      <c r="R15" s="7"/>
      <c r="S15" s="7"/>
      <c r="T15" s="7"/>
    </row>
    <row r="16" spans="1:20" x14ac:dyDescent="0.35">
      <c r="A16" s="52" t="s">
        <v>329</v>
      </c>
      <c r="B16" s="53"/>
      <c r="C16" s="3"/>
      <c r="D16" s="7"/>
      <c r="E16" s="8">
        <v>11</v>
      </c>
      <c r="F16" s="30" t="s">
        <v>22</v>
      </c>
      <c r="G16" s="7"/>
      <c r="H16" s="194" t="s">
        <v>315</v>
      </c>
      <c r="I16" s="195"/>
      <c r="J16" s="195"/>
      <c r="K16" s="195"/>
      <c r="L16" s="195"/>
      <c r="M16" s="196"/>
      <c r="N16" s="7"/>
      <c r="O16" s="7"/>
      <c r="P16" s="7"/>
      <c r="Q16" s="7"/>
      <c r="R16" s="7"/>
      <c r="S16" s="7"/>
      <c r="T16" s="7"/>
    </row>
    <row r="17" spans="1:20" x14ac:dyDescent="0.35">
      <c r="A17" s="1"/>
      <c r="B17" s="78" t="s">
        <v>375</v>
      </c>
      <c r="C17" s="3"/>
      <c r="D17" s="7"/>
      <c r="E17" s="8">
        <v>12</v>
      </c>
      <c r="F17" s="30" t="s">
        <v>27</v>
      </c>
      <c r="G17" s="175"/>
      <c r="H17" s="27" t="s">
        <v>173</v>
      </c>
      <c r="I17" s="27" t="s">
        <v>316</v>
      </c>
      <c r="J17" s="27" t="s">
        <v>174</v>
      </c>
      <c r="K17" s="27" t="s">
        <v>310</v>
      </c>
      <c r="L17" s="213" t="s">
        <v>64</v>
      </c>
      <c r="M17" s="214"/>
      <c r="N17" s="7"/>
      <c r="O17" s="7"/>
      <c r="P17" s="7"/>
      <c r="Q17" s="7"/>
      <c r="R17" s="7"/>
      <c r="S17" s="7"/>
      <c r="T17" s="7"/>
    </row>
    <row r="18" spans="1:20" x14ac:dyDescent="0.35">
      <c r="A18" s="1"/>
      <c r="B18" s="77"/>
      <c r="C18" s="3"/>
      <c r="D18" s="7"/>
      <c r="E18" s="8">
        <v>13</v>
      </c>
      <c r="F18" s="30" t="s">
        <v>32</v>
      </c>
      <c r="G18" s="90"/>
      <c r="H18" s="17"/>
      <c r="I18" s="18"/>
      <c r="J18" s="18"/>
      <c r="K18" s="18"/>
      <c r="L18" s="207"/>
      <c r="M18" s="208"/>
      <c r="N18" s="7"/>
      <c r="O18" s="7"/>
      <c r="P18" s="7"/>
      <c r="Q18" s="7"/>
      <c r="R18" s="7"/>
      <c r="S18" s="7"/>
      <c r="T18" s="7"/>
    </row>
    <row r="19" spans="1:20" x14ac:dyDescent="0.35">
      <c r="A19" s="1"/>
      <c r="B19" s="77"/>
      <c r="C19" s="3"/>
      <c r="D19" s="7"/>
      <c r="E19" s="8">
        <v>14</v>
      </c>
      <c r="F19" s="30" t="s">
        <v>37</v>
      </c>
      <c r="G19" s="90"/>
      <c r="H19" s="21"/>
      <c r="I19" s="22"/>
      <c r="J19" s="22"/>
      <c r="K19" s="22"/>
      <c r="L19" s="209"/>
      <c r="M19" s="210"/>
      <c r="N19" s="7"/>
      <c r="O19" s="7"/>
      <c r="P19" s="7"/>
      <c r="Q19" s="7"/>
      <c r="R19" s="7"/>
      <c r="S19" s="7"/>
      <c r="T19" s="7"/>
    </row>
    <row r="20" spans="1:20" x14ac:dyDescent="0.35">
      <c r="A20" s="1"/>
      <c r="B20" s="77"/>
      <c r="C20" s="3"/>
      <c r="D20" s="7"/>
      <c r="E20" s="8">
        <v>15</v>
      </c>
      <c r="F20" s="30" t="s">
        <v>42</v>
      </c>
      <c r="G20" s="90"/>
      <c r="H20" s="19"/>
      <c r="I20" s="20"/>
      <c r="J20" s="20"/>
      <c r="K20" s="20"/>
      <c r="L20" s="209"/>
      <c r="M20" s="210"/>
      <c r="N20" s="7"/>
      <c r="O20" s="7"/>
      <c r="P20" s="7"/>
      <c r="Q20" s="7"/>
      <c r="R20" s="7"/>
      <c r="S20" s="7"/>
      <c r="T20" s="7"/>
    </row>
    <row r="21" spans="1:20" x14ac:dyDescent="0.35">
      <c r="A21" s="1"/>
      <c r="B21" s="77"/>
      <c r="C21" s="3"/>
      <c r="D21" s="7"/>
      <c r="E21" s="8">
        <v>16</v>
      </c>
      <c r="F21" s="30" t="s">
        <v>47</v>
      </c>
      <c r="G21" s="90"/>
      <c r="H21" s="21"/>
      <c r="I21" s="22"/>
      <c r="J21" s="22"/>
      <c r="K21" s="22"/>
      <c r="L21" s="209"/>
      <c r="M21" s="210"/>
      <c r="N21" s="7"/>
      <c r="O21" s="7"/>
      <c r="P21" s="7"/>
      <c r="Q21" s="7"/>
      <c r="R21" s="7"/>
      <c r="S21" s="7"/>
      <c r="T21" s="7"/>
    </row>
    <row r="22" spans="1:20" x14ac:dyDescent="0.35">
      <c r="A22" s="1"/>
      <c r="B22" s="77"/>
      <c r="C22" s="3"/>
      <c r="D22" s="7"/>
      <c r="E22" s="8">
        <v>17</v>
      </c>
      <c r="F22" s="30" t="s">
        <v>52</v>
      </c>
      <c r="G22" s="90"/>
      <c r="H22" s="19"/>
      <c r="I22" s="20"/>
      <c r="J22" s="20"/>
      <c r="K22" s="20"/>
      <c r="L22" s="209"/>
      <c r="M22" s="210"/>
      <c r="N22" s="7"/>
      <c r="O22" s="7"/>
      <c r="P22" s="7"/>
      <c r="Q22" s="7"/>
      <c r="R22" s="7"/>
      <c r="S22" s="7"/>
      <c r="T22" s="7"/>
    </row>
    <row r="23" spans="1:20" x14ac:dyDescent="0.35">
      <c r="A23" s="1"/>
      <c r="B23" s="77"/>
      <c r="C23" s="3"/>
      <c r="D23" s="7"/>
      <c r="E23" s="8">
        <v>18</v>
      </c>
      <c r="F23" s="30" t="s">
        <v>17</v>
      </c>
      <c r="G23" s="90"/>
      <c r="H23" s="23"/>
      <c r="I23" s="24"/>
      <c r="J23" s="24"/>
      <c r="K23" s="24"/>
      <c r="L23" s="211"/>
      <c r="M23" s="212"/>
      <c r="N23" s="7"/>
      <c r="O23" s="7"/>
      <c r="P23" s="7"/>
      <c r="Q23" s="7"/>
      <c r="R23" s="7"/>
      <c r="S23" s="7"/>
      <c r="T23" s="7"/>
    </row>
    <row r="24" spans="1:20" x14ac:dyDescent="0.35">
      <c r="A24" s="1"/>
      <c r="B24" s="1"/>
      <c r="C24" s="3"/>
      <c r="D24" s="7"/>
      <c r="E24" s="8">
        <v>19</v>
      </c>
      <c r="F24" s="30" t="s">
        <v>22</v>
      </c>
      <c r="G24" s="90"/>
      <c r="H24" s="7"/>
      <c r="I24" s="7"/>
      <c r="J24" s="7"/>
      <c r="K24" s="7"/>
      <c r="L24" s="7"/>
      <c r="M24" s="7"/>
      <c r="N24" s="7"/>
      <c r="O24" s="7"/>
      <c r="P24" s="7"/>
      <c r="Q24" s="7"/>
      <c r="R24" s="7"/>
      <c r="S24" s="7"/>
      <c r="T24" s="7"/>
    </row>
    <row r="25" spans="1:20" x14ac:dyDescent="0.35">
      <c r="A25" s="1"/>
      <c r="B25" s="1"/>
      <c r="C25" s="5"/>
      <c r="D25" s="7"/>
      <c r="E25" s="8">
        <v>20</v>
      </c>
      <c r="F25" s="30" t="s">
        <v>27</v>
      </c>
      <c r="G25" s="7"/>
      <c r="H25" s="7"/>
      <c r="I25" s="7"/>
      <c r="J25" s="7"/>
      <c r="K25" s="7"/>
      <c r="L25" s="7"/>
      <c r="M25" s="7"/>
      <c r="N25" s="7"/>
      <c r="O25" s="7"/>
      <c r="P25" s="7"/>
      <c r="Q25" s="7"/>
      <c r="R25" s="7"/>
      <c r="S25" s="7"/>
      <c r="T25" s="7"/>
    </row>
    <row r="26" spans="1:20" x14ac:dyDescent="0.35">
      <c r="A26" s="1"/>
      <c r="B26" s="1"/>
      <c r="C26" s="5"/>
      <c r="D26" s="7"/>
      <c r="E26" s="8">
        <v>21</v>
      </c>
      <c r="F26" s="30" t="s">
        <v>32</v>
      </c>
      <c r="G26" s="7"/>
      <c r="H26" s="7"/>
      <c r="I26" s="7"/>
      <c r="J26" s="7"/>
      <c r="K26" s="7"/>
      <c r="L26" s="7"/>
      <c r="M26" s="7"/>
      <c r="N26" s="7"/>
      <c r="O26" s="7"/>
      <c r="P26" s="7"/>
      <c r="Q26" s="7"/>
      <c r="R26" s="7"/>
      <c r="S26" s="7"/>
      <c r="T26" s="7"/>
    </row>
    <row r="27" spans="1:20" x14ac:dyDescent="0.35">
      <c r="A27" s="1"/>
      <c r="B27" s="1"/>
      <c r="C27" s="5"/>
      <c r="D27" s="7"/>
      <c r="E27" s="8">
        <v>22</v>
      </c>
      <c r="F27" s="30" t="s">
        <v>37</v>
      </c>
      <c r="G27" s="7"/>
      <c r="H27" s="7"/>
      <c r="I27" s="7"/>
      <c r="J27" s="7"/>
      <c r="K27" s="7"/>
      <c r="L27" s="7"/>
      <c r="M27" s="7"/>
      <c r="N27" s="7"/>
      <c r="O27" s="7"/>
      <c r="P27" s="7"/>
      <c r="Q27" s="7"/>
      <c r="R27" s="7"/>
      <c r="S27" s="7"/>
      <c r="T27" s="7"/>
    </row>
    <row r="28" spans="1:20" x14ac:dyDescent="0.35">
      <c r="A28" s="1"/>
      <c r="B28" s="1"/>
      <c r="C28" s="5"/>
      <c r="D28" s="7"/>
      <c r="E28" s="8">
        <v>23</v>
      </c>
      <c r="F28" s="30" t="s">
        <v>42</v>
      </c>
      <c r="G28" s="7"/>
      <c r="H28" s="7"/>
      <c r="I28" s="7"/>
      <c r="J28" s="7"/>
      <c r="K28" s="7"/>
      <c r="L28" s="7"/>
      <c r="M28" s="7"/>
      <c r="N28" s="7"/>
      <c r="O28" s="7"/>
      <c r="P28" s="7"/>
      <c r="Q28" s="7"/>
      <c r="R28" s="7"/>
      <c r="S28" s="7"/>
      <c r="T28" s="7"/>
    </row>
    <row r="29" spans="1:20" x14ac:dyDescent="0.35">
      <c r="A29" s="1"/>
      <c r="B29" s="1"/>
      <c r="C29" s="5"/>
      <c r="D29" s="7"/>
      <c r="E29" s="8">
        <v>24</v>
      </c>
      <c r="F29" s="30" t="s">
        <v>47</v>
      </c>
      <c r="G29" s="7"/>
      <c r="H29" s="7"/>
      <c r="I29" s="7"/>
      <c r="J29" s="7"/>
      <c r="K29" s="7"/>
      <c r="L29" s="7"/>
      <c r="M29" s="7"/>
      <c r="N29" s="7"/>
      <c r="O29" s="7"/>
      <c r="P29" s="7"/>
      <c r="Q29" s="7"/>
      <c r="R29" s="7"/>
      <c r="S29" s="7"/>
      <c r="T29" s="7"/>
    </row>
    <row r="30" spans="1:20" x14ac:dyDescent="0.35">
      <c r="A30" s="1"/>
      <c r="B30" s="1"/>
      <c r="C30" s="5"/>
      <c r="D30" s="7"/>
      <c r="E30" s="8">
        <v>25</v>
      </c>
      <c r="F30" s="30" t="s">
        <v>52</v>
      </c>
      <c r="G30" s="7"/>
      <c r="H30" s="7"/>
      <c r="I30" s="7"/>
      <c r="J30" s="7"/>
      <c r="K30" s="7"/>
      <c r="L30" s="7"/>
      <c r="M30" s="7"/>
      <c r="N30" s="7"/>
      <c r="O30" s="7"/>
      <c r="P30" s="7"/>
      <c r="Q30" s="7"/>
      <c r="R30" s="7"/>
      <c r="S30" s="7"/>
      <c r="T30" s="7"/>
    </row>
    <row r="31" spans="1:20" x14ac:dyDescent="0.35">
      <c r="A31" s="1"/>
      <c r="B31" s="1"/>
      <c r="C31" s="5"/>
      <c r="D31" s="7"/>
      <c r="E31" s="8">
        <v>26</v>
      </c>
      <c r="F31" s="30" t="s">
        <v>74</v>
      </c>
      <c r="G31" s="7"/>
      <c r="H31" s="7"/>
      <c r="I31" s="7"/>
      <c r="J31" s="7"/>
      <c r="K31" s="7"/>
      <c r="L31" s="7"/>
      <c r="M31" s="7"/>
      <c r="N31" s="7"/>
      <c r="O31" s="7"/>
      <c r="P31" s="7"/>
      <c r="Q31" s="7"/>
      <c r="R31" s="7"/>
      <c r="S31" s="7"/>
      <c r="T31" s="7"/>
    </row>
    <row r="32" spans="1:20" x14ac:dyDescent="0.35">
      <c r="A32" s="1"/>
      <c r="B32" s="1"/>
      <c r="C32" s="5"/>
      <c r="D32" s="7"/>
      <c r="E32" s="8">
        <v>27</v>
      </c>
      <c r="F32" s="30" t="s">
        <v>17</v>
      </c>
      <c r="G32" s="7"/>
      <c r="H32" s="7"/>
      <c r="I32" s="7"/>
      <c r="J32" s="7"/>
      <c r="K32" s="7"/>
      <c r="L32" s="7"/>
      <c r="M32" s="7"/>
      <c r="N32" s="7"/>
      <c r="O32" s="7"/>
      <c r="P32" s="7"/>
      <c r="Q32" s="7"/>
      <c r="R32" s="7"/>
      <c r="S32" s="7"/>
      <c r="T32" s="7"/>
    </row>
    <row r="33" spans="1:20" x14ac:dyDescent="0.35">
      <c r="A33" s="1"/>
      <c r="B33" s="1"/>
      <c r="C33" s="5"/>
      <c r="D33" s="7"/>
      <c r="E33" s="8">
        <v>28</v>
      </c>
      <c r="F33" s="30" t="s">
        <v>22</v>
      </c>
      <c r="G33" s="7"/>
      <c r="H33" s="7"/>
      <c r="I33" s="7"/>
      <c r="J33" s="7"/>
      <c r="K33" s="7"/>
      <c r="L33" s="7"/>
      <c r="M33" s="7"/>
      <c r="N33" s="7"/>
      <c r="O33" s="7"/>
      <c r="P33" s="7"/>
      <c r="Q33" s="7"/>
      <c r="R33" s="7"/>
      <c r="S33" s="7"/>
      <c r="T33" s="7"/>
    </row>
    <row r="34" spans="1:20" x14ac:dyDescent="0.35">
      <c r="A34" s="1"/>
      <c r="B34" s="1"/>
      <c r="C34" s="5"/>
      <c r="D34" s="7"/>
      <c r="E34" s="8">
        <v>29</v>
      </c>
      <c r="F34" s="30" t="s">
        <v>27</v>
      </c>
      <c r="G34" s="7"/>
      <c r="H34" s="7"/>
      <c r="I34" s="7"/>
      <c r="J34" s="7"/>
      <c r="K34" s="7"/>
      <c r="L34" s="7"/>
      <c r="M34" s="7"/>
      <c r="N34" s="7"/>
      <c r="O34" s="7"/>
      <c r="P34" s="7"/>
      <c r="Q34" s="7"/>
      <c r="R34" s="7"/>
      <c r="S34" s="7"/>
      <c r="T34" s="7"/>
    </row>
    <row r="35" spans="1:20" x14ac:dyDescent="0.35">
      <c r="A35" s="1"/>
      <c r="B35" s="1"/>
      <c r="C35" s="5"/>
      <c r="D35" s="7"/>
      <c r="E35" s="8">
        <v>30</v>
      </c>
      <c r="F35" s="30" t="s">
        <v>32</v>
      </c>
      <c r="G35" s="7"/>
      <c r="H35" s="7"/>
      <c r="I35" s="7"/>
      <c r="J35" s="7"/>
      <c r="K35" s="7"/>
      <c r="L35" s="7"/>
      <c r="M35" s="7"/>
      <c r="N35" s="7"/>
      <c r="O35" s="7"/>
      <c r="P35" s="7"/>
      <c r="Q35" s="7"/>
      <c r="R35" s="7"/>
      <c r="S35" s="7"/>
      <c r="T35" s="7"/>
    </row>
    <row r="36" spans="1:20" x14ac:dyDescent="0.35">
      <c r="A36" s="1"/>
      <c r="B36" s="1"/>
      <c r="C36" s="5"/>
      <c r="D36" s="7"/>
      <c r="E36" s="8">
        <v>31</v>
      </c>
      <c r="F36" s="30" t="s">
        <v>37</v>
      </c>
      <c r="G36" s="7"/>
      <c r="H36" s="7"/>
      <c r="I36" s="7"/>
      <c r="J36" s="7"/>
      <c r="K36" s="7"/>
      <c r="L36" s="7"/>
      <c r="M36" s="7"/>
      <c r="N36" s="7"/>
      <c r="O36" s="7"/>
      <c r="P36" s="7"/>
      <c r="Q36" s="7"/>
      <c r="R36" s="7"/>
      <c r="S36" s="7"/>
      <c r="T36" s="7"/>
    </row>
    <row r="37" spans="1:20" x14ac:dyDescent="0.35">
      <c r="A37" s="1"/>
      <c r="B37" s="1"/>
      <c r="C37" s="5"/>
      <c r="D37" s="7"/>
      <c r="E37" s="8">
        <v>32</v>
      </c>
      <c r="F37" s="30" t="s">
        <v>42</v>
      </c>
      <c r="G37" s="7"/>
      <c r="H37" s="7"/>
      <c r="I37" s="7"/>
      <c r="J37" s="7"/>
      <c r="K37" s="7"/>
      <c r="L37" s="7"/>
      <c r="M37" s="7"/>
      <c r="N37" s="7"/>
      <c r="O37" s="7"/>
      <c r="P37" s="7"/>
      <c r="Q37" s="7"/>
      <c r="R37" s="7"/>
      <c r="S37" s="7"/>
      <c r="T37" s="7"/>
    </row>
    <row r="38" spans="1:20" x14ac:dyDescent="0.35">
      <c r="A38" s="1"/>
      <c r="B38" s="1"/>
      <c r="C38" s="5"/>
      <c r="D38" s="7"/>
      <c r="E38" s="8">
        <v>33</v>
      </c>
      <c r="F38" s="30" t="s">
        <v>47</v>
      </c>
      <c r="G38" s="7"/>
      <c r="H38" s="7"/>
      <c r="I38" s="7"/>
      <c r="J38" s="7"/>
      <c r="K38" s="7"/>
      <c r="L38" s="7"/>
      <c r="M38" s="7"/>
      <c r="N38" s="7"/>
      <c r="O38" s="7"/>
      <c r="P38" s="7"/>
      <c r="Q38" s="7"/>
      <c r="R38" s="7"/>
      <c r="S38" s="7"/>
      <c r="T38" s="7"/>
    </row>
    <row r="39" spans="1:20" x14ac:dyDescent="0.35">
      <c r="A39" s="1"/>
      <c r="B39" s="1"/>
      <c r="C39" s="5"/>
      <c r="D39" s="7"/>
      <c r="E39" s="8">
        <v>34</v>
      </c>
      <c r="F39" s="30" t="s">
        <v>52</v>
      </c>
      <c r="G39" s="7"/>
      <c r="H39" s="7"/>
      <c r="I39" s="7"/>
      <c r="J39" s="7"/>
      <c r="K39" s="7"/>
      <c r="L39" s="7"/>
      <c r="M39" s="7"/>
      <c r="N39" s="7"/>
      <c r="O39" s="7"/>
      <c r="P39" s="7"/>
      <c r="Q39" s="7"/>
      <c r="R39" s="7"/>
      <c r="S39" s="7"/>
      <c r="T39" s="7"/>
    </row>
    <row r="40" spans="1:20" x14ac:dyDescent="0.35">
      <c r="A40" s="1"/>
      <c r="B40" s="1"/>
      <c r="C40" s="5"/>
      <c r="D40" s="7"/>
      <c r="E40" s="8">
        <v>35</v>
      </c>
      <c r="F40" s="30" t="s">
        <v>17</v>
      </c>
      <c r="G40" s="7"/>
      <c r="H40" s="7"/>
      <c r="I40" s="7"/>
      <c r="J40" s="7"/>
      <c r="K40" s="7"/>
      <c r="L40" s="7"/>
      <c r="M40" s="7"/>
      <c r="N40" s="7"/>
      <c r="O40" s="7"/>
      <c r="P40" s="7"/>
      <c r="Q40" s="7"/>
      <c r="R40" s="7"/>
      <c r="S40" s="7"/>
      <c r="T40" s="7"/>
    </row>
    <row r="41" spans="1:20" x14ac:dyDescent="0.35">
      <c r="A41" s="1"/>
      <c r="B41" s="1"/>
      <c r="C41" s="5"/>
      <c r="D41" s="7"/>
      <c r="E41" s="8">
        <v>36</v>
      </c>
      <c r="F41" s="30" t="s">
        <v>22</v>
      </c>
      <c r="G41" s="7"/>
      <c r="H41" s="7"/>
      <c r="I41" s="7"/>
      <c r="J41" s="7"/>
      <c r="K41" s="7"/>
      <c r="L41" s="7"/>
      <c r="M41" s="7"/>
      <c r="N41" s="7"/>
      <c r="O41" s="7"/>
      <c r="P41" s="7"/>
      <c r="Q41" s="7"/>
      <c r="R41" s="7"/>
      <c r="S41" s="7"/>
      <c r="T41" s="7"/>
    </row>
    <row r="42" spans="1:20" x14ac:dyDescent="0.35">
      <c r="A42" s="1"/>
      <c r="B42" s="1"/>
      <c r="C42" s="5"/>
      <c r="D42" s="7"/>
      <c r="E42" s="8">
        <v>37</v>
      </c>
      <c r="F42" s="30" t="s">
        <v>27</v>
      </c>
      <c r="G42" s="7"/>
      <c r="H42" s="7"/>
      <c r="I42" s="7"/>
      <c r="J42" s="7"/>
      <c r="K42" s="7"/>
      <c r="L42" s="7"/>
      <c r="M42" s="7"/>
      <c r="N42" s="7"/>
      <c r="O42" s="7"/>
      <c r="P42" s="7"/>
      <c r="Q42" s="7"/>
      <c r="R42" s="7"/>
      <c r="S42" s="7"/>
      <c r="T42" s="7"/>
    </row>
    <row r="43" spans="1:20" x14ac:dyDescent="0.35">
      <c r="A43" s="1"/>
      <c r="B43" s="1"/>
      <c r="C43" s="5"/>
      <c r="D43" s="7"/>
      <c r="E43" s="8">
        <v>38</v>
      </c>
      <c r="F43" s="30" t="s">
        <v>32</v>
      </c>
      <c r="G43" s="7"/>
      <c r="H43" s="7"/>
      <c r="I43" s="7"/>
      <c r="J43" s="7"/>
      <c r="K43" s="7"/>
      <c r="L43" s="7"/>
      <c r="M43" s="7"/>
      <c r="N43" s="7"/>
      <c r="O43" s="7"/>
      <c r="P43" s="7"/>
      <c r="Q43" s="7"/>
      <c r="R43" s="7"/>
      <c r="S43" s="7"/>
      <c r="T43" s="7"/>
    </row>
    <row r="44" spans="1:20" x14ac:dyDescent="0.35">
      <c r="A44" s="1"/>
      <c r="B44" s="1"/>
      <c r="C44" s="5"/>
      <c r="D44" s="7"/>
      <c r="E44" s="8">
        <v>39</v>
      </c>
      <c r="F44" s="30" t="s">
        <v>37</v>
      </c>
      <c r="G44" s="7"/>
      <c r="H44" s="7"/>
      <c r="I44" s="7"/>
      <c r="J44" s="7"/>
      <c r="K44" s="7"/>
      <c r="L44" s="7"/>
      <c r="M44" s="7"/>
      <c r="N44" s="7"/>
      <c r="O44" s="7"/>
      <c r="P44" s="7"/>
      <c r="Q44" s="7"/>
      <c r="R44" s="7"/>
      <c r="S44" s="7"/>
      <c r="T44" s="7"/>
    </row>
    <row r="45" spans="1:20" x14ac:dyDescent="0.35">
      <c r="A45" s="1"/>
      <c r="B45" s="1"/>
      <c r="C45" s="5"/>
      <c r="D45" s="7"/>
      <c r="E45" s="8">
        <v>40</v>
      </c>
      <c r="F45" s="30" t="s">
        <v>32</v>
      </c>
      <c r="G45" s="7"/>
      <c r="H45" s="7"/>
      <c r="I45" s="7"/>
      <c r="J45" s="7"/>
      <c r="K45" s="7"/>
      <c r="L45" s="7"/>
      <c r="M45" s="7"/>
      <c r="N45" s="7"/>
      <c r="O45" s="7"/>
      <c r="P45" s="7"/>
      <c r="Q45" s="7"/>
      <c r="R45" s="7"/>
      <c r="S45" s="7"/>
      <c r="T45" s="7"/>
    </row>
    <row r="46" spans="1:20" x14ac:dyDescent="0.35">
      <c r="A46" s="1"/>
      <c r="B46" s="1"/>
      <c r="C46" s="5"/>
      <c r="D46" s="7"/>
      <c r="E46" s="8">
        <v>41</v>
      </c>
      <c r="F46" s="30" t="s">
        <v>37</v>
      </c>
      <c r="G46" s="7"/>
      <c r="H46" s="7"/>
      <c r="I46" s="7"/>
      <c r="J46" s="7"/>
      <c r="K46" s="7"/>
      <c r="L46" s="7"/>
      <c r="M46" s="7"/>
      <c r="N46" s="7"/>
      <c r="O46" s="7"/>
      <c r="P46" s="7"/>
      <c r="Q46" s="7"/>
      <c r="R46" s="7"/>
      <c r="S46" s="7"/>
      <c r="T46" s="7"/>
    </row>
    <row r="47" spans="1:20" x14ac:dyDescent="0.35">
      <c r="A47" s="1"/>
      <c r="B47" s="1"/>
      <c r="C47" s="5"/>
      <c r="D47" s="7"/>
      <c r="E47" s="8">
        <v>42</v>
      </c>
      <c r="F47" s="30" t="s">
        <v>32</v>
      </c>
      <c r="G47" s="7"/>
      <c r="H47" s="7"/>
      <c r="I47" s="7"/>
      <c r="J47" s="7"/>
      <c r="K47" s="7"/>
      <c r="L47" s="7"/>
      <c r="M47" s="7"/>
      <c r="N47" s="7"/>
      <c r="O47" s="7"/>
      <c r="P47" s="7"/>
      <c r="Q47" s="7"/>
      <c r="R47" s="7"/>
      <c r="S47" s="7"/>
      <c r="T47" s="7"/>
    </row>
    <row r="48" spans="1:20" x14ac:dyDescent="0.35">
      <c r="A48" s="1"/>
      <c r="B48" s="1"/>
      <c r="C48" s="5"/>
      <c r="D48" s="7"/>
      <c r="E48" s="8">
        <v>43</v>
      </c>
      <c r="F48" s="30" t="s">
        <v>37</v>
      </c>
      <c r="G48" s="7"/>
      <c r="H48" s="7"/>
      <c r="I48" s="7"/>
      <c r="J48" s="7"/>
      <c r="K48" s="7"/>
      <c r="L48" s="7"/>
      <c r="M48" s="7"/>
      <c r="N48" s="7"/>
      <c r="O48" s="7"/>
      <c r="P48" s="7"/>
      <c r="Q48" s="7"/>
      <c r="R48" s="7"/>
      <c r="S48" s="7"/>
      <c r="T48" s="7"/>
    </row>
    <row r="49" spans="1:20" x14ac:dyDescent="0.35">
      <c r="A49" s="1"/>
      <c r="B49" s="1"/>
      <c r="C49" s="5"/>
      <c r="D49" s="7"/>
      <c r="E49" s="8">
        <v>44</v>
      </c>
      <c r="F49" s="30" t="s">
        <v>32</v>
      </c>
      <c r="G49" s="7"/>
      <c r="H49" s="7"/>
      <c r="I49" s="7"/>
      <c r="J49" s="7"/>
      <c r="K49" s="7"/>
      <c r="L49" s="7"/>
      <c r="M49" s="7"/>
      <c r="N49" s="7"/>
      <c r="O49" s="7"/>
      <c r="P49" s="7"/>
      <c r="Q49" s="7"/>
      <c r="R49" s="7"/>
      <c r="S49" s="7"/>
      <c r="T49" s="7"/>
    </row>
    <row r="50" spans="1:20" x14ac:dyDescent="0.35">
      <c r="A50" s="1"/>
      <c r="B50" s="1"/>
      <c r="C50" s="5"/>
      <c r="D50" s="7"/>
      <c r="E50" s="8">
        <v>45</v>
      </c>
      <c r="F50" s="30" t="s">
        <v>37</v>
      </c>
      <c r="G50" s="7"/>
      <c r="H50" s="7"/>
      <c r="I50" s="7"/>
      <c r="J50" s="7"/>
      <c r="K50" s="7"/>
      <c r="L50" s="7"/>
      <c r="M50" s="7"/>
      <c r="N50" s="7"/>
      <c r="O50" s="7"/>
      <c r="P50" s="7"/>
      <c r="Q50" s="7"/>
      <c r="R50" s="7"/>
      <c r="S50" s="7"/>
      <c r="T50" s="7"/>
    </row>
    <row r="51" spans="1:20" x14ac:dyDescent="0.35">
      <c r="A51" s="1"/>
      <c r="B51" s="1"/>
      <c r="C51" s="5"/>
      <c r="D51" s="7"/>
      <c r="E51" s="8">
        <v>46</v>
      </c>
      <c r="F51" s="30" t="s">
        <v>32</v>
      </c>
      <c r="G51" s="7"/>
      <c r="H51" s="7"/>
      <c r="I51" s="7"/>
      <c r="J51" s="7"/>
      <c r="K51" s="7"/>
      <c r="L51" s="7"/>
      <c r="M51" s="7"/>
      <c r="N51" s="7"/>
      <c r="O51" s="7"/>
      <c r="P51" s="7"/>
      <c r="Q51" s="7"/>
      <c r="R51" s="7"/>
      <c r="S51" s="7"/>
      <c r="T51" s="7"/>
    </row>
    <row r="52" spans="1:20" x14ac:dyDescent="0.35">
      <c r="A52" s="1"/>
      <c r="B52" s="1"/>
      <c r="C52" s="5"/>
      <c r="D52" s="7"/>
      <c r="E52" s="8">
        <v>47</v>
      </c>
      <c r="F52" s="30" t="s">
        <v>37</v>
      </c>
      <c r="G52" s="7"/>
      <c r="H52" s="7"/>
      <c r="I52" s="7"/>
      <c r="J52" s="7"/>
      <c r="K52" s="7"/>
      <c r="L52" s="7"/>
      <c r="M52" s="7"/>
      <c r="N52" s="7"/>
      <c r="O52" s="7"/>
      <c r="P52" s="7"/>
      <c r="Q52" s="7"/>
      <c r="R52" s="7"/>
      <c r="S52" s="7"/>
      <c r="T52" s="7"/>
    </row>
    <row r="53" spans="1:20" x14ac:dyDescent="0.35">
      <c r="A53" s="1"/>
      <c r="B53" s="1"/>
      <c r="C53" s="5"/>
      <c r="D53" s="7"/>
      <c r="E53" s="7">
        <v>48</v>
      </c>
      <c r="F53" s="30" t="s">
        <v>32</v>
      </c>
      <c r="G53" s="7"/>
      <c r="H53" s="7"/>
      <c r="I53" s="7"/>
      <c r="J53" s="7"/>
      <c r="K53" s="7"/>
      <c r="L53" s="7"/>
      <c r="M53" s="7"/>
      <c r="N53" s="7"/>
      <c r="O53" s="7"/>
      <c r="P53" s="7"/>
      <c r="Q53" s="7"/>
      <c r="R53" s="7"/>
      <c r="S53" s="7"/>
      <c r="T53" s="7"/>
    </row>
    <row r="54" spans="1:20" x14ac:dyDescent="0.35">
      <c r="C54" s="5"/>
      <c r="D54" s="7"/>
      <c r="E54" s="7">
        <v>49</v>
      </c>
      <c r="F54" s="30" t="s">
        <v>37</v>
      </c>
      <c r="G54" s="7"/>
      <c r="H54" s="7"/>
      <c r="I54" s="7"/>
      <c r="J54" s="7"/>
      <c r="K54" s="7"/>
      <c r="L54" s="7"/>
      <c r="M54" s="7"/>
      <c r="N54" s="7"/>
      <c r="O54" s="7"/>
      <c r="P54" s="7"/>
      <c r="Q54" s="7"/>
      <c r="R54" s="7"/>
      <c r="S54" s="7"/>
      <c r="T54" s="7"/>
    </row>
    <row r="55" spans="1:20" x14ac:dyDescent="0.35">
      <c r="C55" s="5"/>
      <c r="D55" s="7"/>
      <c r="E55" s="7">
        <v>50</v>
      </c>
      <c r="F55" s="30" t="s">
        <v>32</v>
      </c>
      <c r="G55" s="7"/>
      <c r="H55" s="7"/>
      <c r="I55" s="7"/>
      <c r="J55" s="7"/>
      <c r="K55" s="7"/>
      <c r="L55" s="7"/>
      <c r="M55" s="7"/>
      <c r="N55" s="7"/>
      <c r="O55" s="7"/>
      <c r="P55" s="7"/>
      <c r="Q55" s="7"/>
      <c r="R55" s="7"/>
      <c r="S55" s="7"/>
      <c r="T55" s="7"/>
    </row>
    <row r="56" spans="1:20" x14ac:dyDescent="0.35">
      <c r="C56" s="5"/>
      <c r="D56" s="7"/>
      <c r="E56" s="7">
        <v>51</v>
      </c>
      <c r="F56" s="30" t="s">
        <v>37</v>
      </c>
      <c r="G56" s="7"/>
      <c r="H56" s="7"/>
      <c r="I56" s="7"/>
      <c r="J56" s="7"/>
      <c r="K56" s="7"/>
      <c r="L56" s="7"/>
      <c r="M56" s="7"/>
      <c r="N56" s="7"/>
      <c r="O56" s="7"/>
      <c r="P56" s="7"/>
      <c r="Q56" s="7"/>
      <c r="R56" s="7"/>
      <c r="S56" s="7"/>
      <c r="T56" s="7"/>
    </row>
    <row r="57" spans="1:20" x14ac:dyDescent="0.35">
      <c r="C57" s="5"/>
      <c r="D57" s="7"/>
      <c r="E57" s="7">
        <v>52</v>
      </c>
      <c r="F57" s="30" t="s">
        <v>32</v>
      </c>
      <c r="G57" s="7"/>
      <c r="H57" s="7"/>
      <c r="I57" s="7"/>
      <c r="J57" s="7"/>
      <c r="K57" s="7"/>
      <c r="L57" s="7"/>
      <c r="M57" s="7"/>
      <c r="N57" s="7"/>
      <c r="O57" s="7"/>
      <c r="P57" s="7"/>
      <c r="Q57" s="7"/>
      <c r="R57" s="7"/>
      <c r="S57" s="7"/>
      <c r="T57" s="7"/>
    </row>
    <row r="58" spans="1:20" x14ac:dyDescent="0.35">
      <c r="C58" s="5"/>
      <c r="D58" s="7"/>
      <c r="E58" s="7">
        <v>53</v>
      </c>
      <c r="F58" s="30" t="s">
        <v>37</v>
      </c>
      <c r="G58" s="7"/>
      <c r="H58" s="7"/>
      <c r="I58" s="7"/>
      <c r="J58" s="7"/>
      <c r="K58" s="7"/>
      <c r="L58" s="7"/>
      <c r="M58" s="7"/>
      <c r="N58" s="7"/>
      <c r="O58" s="7"/>
      <c r="P58" s="7"/>
      <c r="Q58" s="7"/>
      <c r="R58" s="7"/>
      <c r="S58" s="7"/>
      <c r="T58" s="7"/>
    </row>
    <row r="59" spans="1:20" x14ac:dyDescent="0.35">
      <c r="C59" s="5"/>
      <c r="D59" s="7"/>
      <c r="E59" s="7">
        <v>54</v>
      </c>
      <c r="F59" s="30" t="s">
        <v>32</v>
      </c>
      <c r="G59" s="7"/>
      <c r="H59" s="7"/>
      <c r="I59" s="7"/>
      <c r="J59" s="7"/>
      <c r="K59" s="7"/>
      <c r="L59" s="7"/>
      <c r="M59" s="7"/>
      <c r="N59" s="7"/>
      <c r="O59" s="7"/>
      <c r="P59" s="7"/>
      <c r="Q59" s="7"/>
      <c r="R59" s="7"/>
      <c r="S59" s="7"/>
      <c r="T59" s="7"/>
    </row>
    <row r="60" spans="1:20" x14ac:dyDescent="0.35">
      <c r="C60" s="5"/>
      <c r="D60" s="7"/>
      <c r="E60" s="7">
        <v>55</v>
      </c>
      <c r="F60" s="30" t="s">
        <v>37</v>
      </c>
      <c r="G60" s="7"/>
      <c r="H60" s="7"/>
      <c r="I60" s="7"/>
      <c r="J60" s="7"/>
      <c r="K60" s="7"/>
      <c r="L60" s="7"/>
      <c r="M60" s="7"/>
      <c r="N60" s="7"/>
      <c r="O60" s="7"/>
      <c r="P60" s="7"/>
      <c r="Q60" s="7"/>
      <c r="R60" s="7"/>
      <c r="S60" s="7"/>
      <c r="T60" s="7"/>
    </row>
    <row r="61" spans="1:20" x14ac:dyDescent="0.35">
      <c r="C61" s="5"/>
      <c r="D61" s="7"/>
      <c r="E61" s="7">
        <v>56</v>
      </c>
      <c r="F61" s="30" t="s">
        <v>32</v>
      </c>
      <c r="G61" s="7"/>
      <c r="H61" s="7"/>
      <c r="I61" s="7"/>
      <c r="J61" s="7"/>
      <c r="K61" s="7"/>
      <c r="L61" s="7"/>
      <c r="M61" s="7"/>
      <c r="N61" s="7"/>
      <c r="O61" s="7"/>
      <c r="P61" s="7"/>
      <c r="Q61" s="7"/>
      <c r="R61" s="7"/>
      <c r="S61" s="7"/>
      <c r="T61" s="7"/>
    </row>
    <row r="62" spans="1:20" x14ac:dyDescent="0.35">
      <c r="C62" s="5"/>
      <c r="D62" s="7"/>
      <c r="E62" s="7">
        <v>57</v>
      </c>
      <c r="F62" s="30" t="s">
        <v>37</v>
      </c>
      <c r="G62" s="7"/>
      <c r="H62" s="7"/>
      <c r="I62" s="7"/>
      <c r="J62" s="7"/>
      <c r="K62" s="7"/>
      <c r="L62" s="7"/>
      <c r="M62" s="7"/>
      <c r="N62" s="7"/>
      <c r="O62" s="7"/>
      <c r="P62" s="7"/>
      <c r="Q62" s="7"/>
      <c r="R62" s="7"/>
      <c r="S62" s="7"/>
      <c r="T62" s="7"/>
    </row>
    <row r="63" spans="1:20" x14ac:dyDescent="0.35">
      <c r="C63" s="5"/>
      <c r="D63" s="7"/>
      <c r="E63" s="7">
        <v>58</v>
      </c>
      <c r="F63" s="30" t="s">
        <v>32</v>
      </c>
      <c r="G63" s="7"/>
      <c r="H63" s="7"/>
      <c r="I63" s="7"/>
      <c r="J63" s="7"/>
      <c r="K63" s="7"/>
      <c r="L63" s="7"/>
      <c r="M63" s="7"/>
      <c r="N63" s="7"/>
      <c r="O63" s="7"/>
      <c r="P63" s="7"/>
      <c r="Q63" s="7"/>
      <c r="R63" s="7"/>
      <c r="S63" s="7"/>
      <c r="T63" s="7"/>
    </row>
    <row r="64" spans="1:20" x14ac:dyDescent="0.35">
      <c r="C64" s="5"/>
      <c r="D64" s="7"/>
      <c r="E64" s="7">
        <v>59</v>
      </c>
      <c r="F64" s="30" t="s">
        <v>37</v>
      </c>
      <c r="G64" s="7"/>
      <c r="H64" s="7"/>
      <c r="I64" s="7"/>
      <c r="J64" s="7"/>
      <c r="K64" s="7"/>
      <c r="L64" s="7"/>
      <c r="M64" s="7"/>
      <c r="N64" s="7"/>
      <c r="O64" s="7"/>
      <c r="P64" s="7"/>
      <c r="Q64" s="7"/>
      <c r="R64" s="7"/>
      <c r="S64" s="7"/>
      <c r="T64" s="7"/>
    </row>
    <row r="65" spans="3:20" x14ac:dyDescent="0.35">
      <c r="C65" s="5"/>
      <c r="D65" s="7"/>
      <c r="E65" s="7">
        <v>60</v>
      </c>
      <c r="F65" s="30" t="s">
        <v>32</v>
      </c>
      <c r="G65" s="7"/>
      <c r="H65" s="7"/>
      <c r="I65" s="7"/>
      <c r="J65" s="7"/>
      <c r="K65" s="7"/>
      <c r="L65" s="7"/>
      <c r="M65" s="7"/>
      <c r="N65" s="7"/>
      <c r="O65" s="7"/>
      <c r="P65" s="7"/>
      <c r="Q65" s="7"/>
      <c r="R65" s="7"/>
      <c r="S65" s="7"/>
      <c r="T65" s="7"/>
    </row>
    <row r="66" spans="3:20" x14ac:dyDescent="0.35">
      <c r="C66" s="5"/>
      <c r="D66" s="7"/>
      <c r="E66" s="7">
        <v>61</v>
      </c>
      <c r="F66" s="30" t="s">
        <v>37</v>
      </c>
      <c r="G66" s="7"/>
      <c r="H66" s="7"/>
      <c r="I66" s="7"/>
      <c r="J66" s="7"/>
      <c r="K66" s="7"/>
      <c r="L66" s="7"/>
      <c r="M66" s="7"/>
      <c r="N66" s="7"/>
      <c r="O66" s="7"/>
      <c r="P66" s="7"/>
      <c r="Q66" s="7"/>
      <c r="R66" s="7"/>
      <c r="S66" s="7"/>
      <c r="T66" s="7"/>
    </row>
    <row r="67" spans="3:20" x14ac:dyDescent="0.35">
      <c r="C67" s="5"/>
      <c r="D67" s="7"/>
      <c r="E67" s="7">
        <v>62</v>
      </c>
      <c r="F67" s="30" t="s">
        <v>32</v>
      </c>
      <c r="G67" s="7"/>
      <c r="H67" s="7"/>
      <c r="I67" s="7"/>
      <c r="J67" s="7"/>
      <c r="K67" s="7"/>
      <c r="L67" s="7"/>
      <c r="M67" s="7"/>
      <c r="N67" s="7"/>
      <c r="O67" s="7"/>
      <c r="P67" s="7"/>
      <c r="Q67" s="7"/>
      <c r="R67" s="7"/>
      <c r="S67" s="7"/>
      <c r="T67" s="7"/>
    </row>
    <row r="68" spans="3:20" x14ac:dyDescent="0.35">
      <c r="C68" s="5"/>
      <c r="D68" s="7"/>
      <c r="E68" s="7">
        <v>63</v>
      </c>
      <c r="F68" s="30" t="s">
        <v>37</v>
      </c>
      <c r="G68" s="7"/>
      <c r="H68" s="7"/>
      <c r="I68" s="7"/>
      <c r="J68" s="7"/>
      <c r="K68" s="7"/>
      <c r="L68" s="7"/>
      <c r="M68" s="7"/>
      <c r="N68" s="7"/>
      <c r="O68" s="7"/>
      <c r="P68" s="7"/>
      <c r="Q68" s="7"/>
      <c r="R68" s="7"/>
      <c r="S68" s="7"/>
      <c r="T68" s="7"/>
    </row>
    <row r="69" spans="3:20" x14ac:dyDescent="0.35">
      <c r="C69" s="5"/>
      <c r="D69" s="7"/>
      <c r="E69" s="7">
        <v>64</v>
      </c>
      <c r="F69" s="30" t="s">
        <v>32</v>
      </c>
      <c r="G69" s="7"/>
      <c r="H69" s="7"/>
      <c r="I69" s="7"/>
      <c r="J69" s="7"/>
      <c r="K69" s="7"/>
      <c r="L69" s="7"/>
      <c r="M69" s="7"/>
      <c r="N69" s="7"/>
      <c r="O69" s="7"/>
      <c r="P69" s="7"/>
      <c r="Q69" s="7"/>
      <c r="R69" s="7"/>
      <c r="S69" s="7"/>
      <c r="T69" s="7"/>
    </row>
    <row r="70" spans="3:20" x14ac:dyDescent="0.35">
      <c r="C70" s="5"/>
      <c r="D70" s="7"/>
      <c r="E70" s="7">
        <v>65</v>
      </c>
      <c r="F70" s="30" t="s">
        <v>37</v>
      </c>
      <c r="G70" s="7"/>
      <c r="H70" s="7"/>
      <c r="I70" s="7"/>
      <c r="J70" s="7"/>
      <c r="K70" s="7"/>
      <c r="L70" s="7"/>
      <c r="M70" s="7"/>
      <c r="N70" s="7"/>
      <c r="O70" s="7"/>
      <c r="P70" s="7"/>
      <c r="Q70" s="7"/>
      <c r="R70" s="7"/>
      <c r="S70" s="7"/>
      <c r="T70" s="7"/>
    </row>
    <row r="71" spans="3:20" x14ac:dyDescent="0.35">
      <c r="C71" s="5"/>
      <c r="D71" s="7"/>
      <c r="E71" s="7">
        <v>66</v>
      </c>
      <c r="F71" s="30" t="s">
        <v>32</v>
      </c>
      <c r="G71" s="7"/>
      <c r="H71" s="7"/>
      <c r="I71" s="7"/>
      <c r="J71" s="7"/>
      <c r="K71" s="7"/>
      <c r="L71" s="7"/>
      <c r="M71" s="7"/>
      <c r="N71" s="7"/>
      <c r="O71" s="7"/>
      <c r="P71" s="7"/>
      <c r="Q71" s="7"/>
      <c r="R71" s="7"/>
      <c r="S71" s="7"/>
      <c r="T71" s="7"/>
    </row>
    <row r="72" spans="3:20" x14ac:dyDescent="0.35">
      <c r="C72" s="5"/>
      <c r="D72" s="7"/>
      <c r="E72" s="7">
        <v>67</v>
      </c>
      <c r="F72" s="30" t="s">
        <v>37</v>
      </c>
      <c r="G72" s="7"/>
      <c r="H72" s="7"/>
      <c r="I72" s="7"/>
      <c r="J72" s="7"/>
      <c r="K72" s="7"/>
      <c r="L72" s="7"/>
      <c r="M72" s="7"/>
      <c r="N72" s="7"/>
      <c r="O72" s="7"/>
      <c r="P72" s="7"/>
      <c r="Q72" s="7"/>
      <c r="R72" s="7"/>
      <c r="S72" s="7"/>
      <c r="T72" s="7"/>
    </row>
    <row r="73" spans="3:20" x14ac:dyDescent="0.35">
      <c r="C73" s="5"/>
      <c r="D73" s="7"/>
      <c r="E73" s="7">
        <v>68</v>
      </c>
      <c r="F73" s="30" t="s">
        <v>32</v>
      </c>
      <c r="G73" s="7"/>
      <c r="H73" s="7"/>
      <c r="I73" s="7"/>
      <c r="J73" s="7"/>
      <c r="K73" s="7"/>
      <c r="L73" s="7"/>
      <c r="M73" s="7"/>
      <c r="N73" s="7"/>
      <c r="O73" s="7"/>
      <c r="P73" s="7"/>
      <c r="Q73" s="7"/>
      <c r="R73" s="7"/>
      <c r="S73" s="7"/>
      <c r="T73" s="7"/>
    </row>
    <row r="74" spans="3:20" x14ac:dyDescent="0.35">
      <c r="C74" s="5"/>
      <c r="D74" s="7"/>
      <c r="E74" s="7">
        <v>69</v>
      </c>
      <c r="F74" s="30" t="s">
        <v>37</v>
      </c>
      <c r="G74" s="7"/>
      <c r="H74" s="7"/>
      <c r="I74" s="7"/>
      <c r="J74" s="7"/>
      <c r="K74" s="7"/>
      <c r="L74" s="7"/>
      <c r="M74" s="7"/>
      <c r="N74" s="7"/>
      <c r="O74" s="7"/>
      <c r="P74" s="7"/>
      <c r="Q74" s="7"/>
      <c r="R74" s="7"/>
      <c r="S74" s="7"/>
      <c r="T74" s="7"/>
    </row>
    <row r="75" spans="3:20" x14ac:dyDescent="0.35">
      <c r="C75" s="5"/>
      <c r="D75" s="7"/>
      <c r="E75" s="7">
        <v>70</v>
      </c>
      <c r="F75" s="30" t="s">
        <v>32</v>
      </c>
      <c r="G75" s="7"/>
      <c r="H75" s="7"/>
      <c r="I75" s="7"/>
      <c r="J75" s="7"/>
      <c r="K75" s="7"/>
      <c r="L75" s="7"/>
      <c r="M75" s="7"/>
      <c r="N75" s="7"/>
      <c r="O75" s="7"/>
      <c r="P75" s="7"/>
      <c r="Q75" s="7"/>
      <c r="R75" s="7"/>
      <c r="S75" s="7"/>
      <c r="T75" s="7"/>
    </row>
    <row r="76" spans="3:20" x14ac:dyDescent="0.35">
      <c r="C76" s="5"/>
      <c r="D76" s="7"/>
      <c r="E76" s="7">
        <v>71</v>
      </c>
      <c r="F76" s="30" t="s">
        <v>37</v>
      </c>
      <c r="G76" s="7"/>
      <c r="H76" s="7"/>
      <c r="I76" s="7"/>
      <c r="J76" s="7"/>
      <c r="K76" s="7"/>
      <c r="L76" s="7"/>
      <c r="M76" s="7"/>
      <c r="N76" s="7"/>
      <c r="O76" s="7"/>
      <c r="P76" s="7"/>
      <c r="Q76" s="7"/>
      <c r="R76" s="7"/>
      <c r="S76" s="7"/>
      <c r="T76" s="7"/>
    </row>
    <row r="77" spans="3:20" x14ac:dyDescent="0.35">
      <c r="C77" s="5"/>
      <c r="D77" s="7"/>
      <c r="E77" s="7">
        <v>72</v>
      </c>
      <c r="F77" s="30" t="s">
        <v>32</v>
      </c>
      <c r="G77" s="7"/>
      <c r="H77" s="7"/>
      <c r="I77" s="7"/>
      <c r="J77" s="7"/>
      <c r="K77" s="7"/>
      <c r="L77" s="7"/>
      <c r="M77" s="7"/>
      <c r="N77" s="7"/>
      <c r="O77" s="7"/>
      <c r="P77" s="7"/>
      <c r="Q77" s="7"/>
      <c r="R77" s="7"/>
      <c r="S77" s="7"/>
      <c r="T77" s="7"/>
    </row>
    <row r="78" spans="3:20" x14ac:dyDescent="0.35">
      <c r="C78" s="5"/>
      <c r="D78" s="7"/>
      <c r="E78" s="7">
        <v>73</v>
      </c>
      <c r="F78" s="30" t="s">
        <v>37</v>
      </c>
      <c r="G78" s="7"/>
      <c r="H78" s="7"/>
      <c r="I78" s="7"/>
      <c r="J78" s="7"/>
      <c r="K78" s="7"/>
      <c r="L78" s="7"/>
      <c r="M78" s="7"/>
      <c r="N78" s="7"/>
      <c r="O78" s="7"/>
      <c r="P78" s="7"/>
      <c r="Q78" s="7"/>
      <c r="R78" s="7"/>
      <c r="S78" s="7"/>
      <c r="T78" s="7"/>
    </row>
    <row r="79" spans="3:20" x14ac:dyDescent="0.35">
      <c r="C79" s="5"/>
      <c r="D79" s="7"/>
      <c r="E79" s="7">
        <v>74</v>
      </c>
      <c r="F79" s="30" t="s">
        <v>32</v>
      </c>
      <c r="G79" s="7"/>
      <c r="H79" s="7"/>
      <c r="I79" s="7"/>
      <c r="J79" s="7"/>
      <c r="K79" s="7"/>
      <c r="L79" s="7"/>
      <c r="M79" s="7"/>
      <c r="N79" s="7"/>
      <c r="O79" s="7"/>
      <c r="P79" s="7"/>
      <c r="Q79" s="7"/>
      <c r="R79" s="7"/>
      <c r="S79" s="7"/>
      <c r="T79" s="7"/>
    </row>
    <row r="80" spans="3:20" x14ac:dyDescent="0.35">
      <c r="C80" s="5"/>
      <c r="D80" s="7"/>
      <c r="E80" s="7">
        <v>75</v>
      </c>
      <c r="F80" s="30" t="s">
        <v>37</v>
      </c>
      <c r="G80" s="7"/>
      <c r="H80" s="7"/>
      <c r="I80" s="7"/>
      <c r="J80" s="7"/>
      <c r="K80" s="7"/>
      <c r="L80" s="7"/>
      <c r="M80" s="7"/>
      <c r="N80" s="7"/>
      <c r="O80" s="7"/>
      <c r="P80" s="7"/>
      <c r="Q80" s="7"/>
      <c r="R80" s="7"/>
      <c r="S80" s="7"/>
      <c r="T80" s="7"/>
    </row>
    <row r="81" spans="3:20" x14ac:dyDescent="0.35">
      <c r="C81" s="5"/>
      <c r="D81" s="7"/>
      <c r="E81" s="7">
        <v>76</v>
      </c>
      <c r="F81" s="30" t="s">
        <v>32</v>
      </c>
      <c r="G81" s="7"/>
      <c r="H81" s="7"/>
      <c r="I81" s="7"/>
      <c r="J81" s="7"/>
      <c r="K81" s="7"/>
      <c r="L81" s="7"/>
      <c r="M81" s="7"/>
      <c r="N81" s="7"/>
      <c r="O81" s="7"/>
      <c r="P81" s="7"/>
      <c r="Q81" s="7"/>
      <c r="R81" s="7"/>
      <c r="S81" s="7"/>
      <c r="T81" s="7"/>
    </row>
    <row r="82" spans="3:20" x14ac:dyDescent="0.35">
      <c r="C82" s="5"/>
      <c r="D82" s="7"/>
      <c r="E82" s="7">
        <v>77</v>
      </c>
      <c r="F82" s="30" t="s">
        <v>37</v>
      </c>
      <c r="G82" s="7"/>
      <c r="H82" s="7"/>
      <c r="I82" s="7"/>
      <c r="J82" s="7"/>
      <c r="K82" s="7"/>
      <c r="L82" s="7"/>
      <c r="M82" s="7"/>
      <c r="N82" s="7"/>
      <c r="O82" s="7"/>
      <c r="P82" s="7"/>
      <c r="Q82" s="7"/>
      <c r="R82" s="7"/>
      <c r="S82" s="7"/>
      <c r="T82" s="7"/>
    </row>
    <row r="83" spans="3:20" x14ac:dyDescent="0.35">
      <c r="C83" s="5"/>
      <c r="D83" s="7"/>
      <c r="E83" s="7">
        <v>78</v>
      </c>
      <c r="F83" s="30" t="s">
        <v>32</v>
      </c>
      <c r="G83" s="7"/>
      <c r="H83" s="7"/>
      <c r="I83" s="7"/>
      <c r="J83" s="7"/>
      <c r="K83" s="7"/>
      <c r="L83" s="7"/>
      <c r="M83" s="7"/>
      <c r="N83" s="7"/>
      <c r="O83" s="7"/>
      <c r="P83" s="7"/>
      <c r="Q83" s="7"/>
      <c r="R83" s="7"/>
      <c r="S83" s="7"/>
      <c r="T83" s="7"/>
    </row>
    <row r="84" spans="3:20" x14ac:dyDescent="0.35">
      <c r="C84" s="5"/>
      <c r="D84" s="7"/>
      <c r="E84" s="7">
        <v>79</v>
      </c>
      <c r="F84" s="30" t="s">
        <v>37</v>
      </c>
      <c r="G84" s="7"/>
      <c r="H84" s="7"/>
      <c r="I84" s="7"/>
      <c r="J84" s="7"/>
      <c r="K84" s="7"/>
      <c r="L84" s="7"/>
      <c r="M84" s="7"/>
      <c r="N84" s="7"/>
      <c r="O84" s="7"/>
      <c r="P84" s="7"/>
      <c r="Q84" s="7"/>
      <c r="R84" s="7"/>
      <c r="S84" s="7"/>
      <c r="T84" s="7"/>
    </row>
    <row r="85" spans="3:20" x14ac:dyDescent="0.35">
      <c r="C85" s="5"/>
      <c r="D85" s="7"/>
      <c r="E85" s="7">
        <v>80</v>
      </c>
      <c r="F85" s="30" t="s">
        <v>32</v>
      </c>
      <c r="G85" s="7"/>
      <c r="H85" s="7"/>
      <c r="I85" s="7"/>
      <c r="J85" s="7"/>
      <c r="K85" s="7"/>
      <c r="L85" s="7"/>
      <c r="M85" s="7"/>
      <c r="N85" s="7"/>
      <c r="O85" s="7"/>
      <c r="P85" s="7"/>
      <c r="Q85" s="7"/>
      <c r="R85" s="7"/>
      <c r="S85" s="7"/>
      <c r="T85" s="7"/>
    </row>
    <row r="86" spans="3:20" x14ac:dyDescent="0.35">
      <c r="C86" s="5"/>
      <c r="D86" s="7"/>
      <c r="E86" s="7">
        <v>81</v>
      </c>
      <c r="F86" s="30" t="s">
        <v>37</v>
      </c>
      <c r="G86" s="7"/>
      <c r="H86" s="7"/>
      <c r="I86" s="7"/>
      <c r="J86" s="7"/>
      <c r="K86" s="7"/>
      <c r="L86" s="7"/>
      <c r="M86" s="7"/>
      <c r="N86" s="7"/>
      <c r="O86" s="7"/>
      <c r="P86" s="7"/>
      <c r="Q86" s="7"/>
      <c r="R86" s="7"/>
      <c r="S86" s="7"/>
      <c r="T86" s="7"/>
    </row>
    <row r="87" spans="3:20" x14ac:dyDescent="0.35">
      <c r="C87" s="5"/>
      <c r="D87" s="7"/>
      <c r="E87" s="7">
        <v>82</v>
      </c>
      <c r="F87" s="30" t="s">
        <v>32</v>
      </c>
      <c r="G87" s="7"/>
      <c r="H87" s="7"/>
      <c r="I87" s="7"/>
      <c r="J87" s="7"/>
      <c r="K87" s="7"/>
      <c r="L87" s="7"/>
      <c r="M87" s="7"/>
      <c r="N87" s="7"/>
      <c r="O87" s="7"/>
      <c r="P87" s="7"/>
      <c r="Q87" s="7"/>
      <c r="R87" s="7"/>
      <c r="S87" s="7"/>
      <c r="T87" s="7"/>
    </row>
    <row r="88" spans="3:20" x14ac:dyDescent="0.35">
      <c r="C88" s="5"/>
      <c r="D88" s="7"/>
      <c r="E88" s="7">
        <v>83</v>
      </c>
      <c r="F88" s="30" t="s">
        <v>37</v>
      </c>
      <c r="G88" s="7"/>
      <c r="H88" s="7"/>
      <c r="I88" s="7"/>
      <c r="J88" s="7"/>
      <c r="K88" s="7"/>
      <c r="L88" s="7"/>
      <c r="M88" s="7"/>
      <c r="N88" s="7"/>
      <c r="O88" s="7"/>
      <c r="P88" s="7"/>
      <c r="Q88" s="7"/>
      <c r="R88" s="7"/>
      <c r="S88" s="7"/>
      <c r="T88" s="7"/>
    </row>
    <row r="89" spans="3:20" x14ac:dyDescent="0.35">
      <c r="C89" s="5"/>
      <c r="D89" s="7"/>
      <c r="E89" s="7">
        <v>84</v>
      </c>
      <c r="F89" s="30" t="s">
        <v>32</v>
      </c>
      <c r="G89" s="7"/>
      <c r="H89" s="7"/>
      <c r="I89" s="7"/>
      <c r="J89" s="7"/>
      <c r="K89" s="7"/>
      <c r="L89" s="7"/>
      <c r="M89" s="7"/>
      <c r="N89" s="7"/>
      <c r="O89" s="7"/>
      <c r="P89" s="7"/>
      <c r="Q89" s="7"/>
      <c r="R89" s="7"/>
      <c r="S89" s="7"/>
      <c r="T89" s="7"/>
    </row>
    <row r="90" spans="3:20" x14ac:dyDescent="0.35">
      <c r="C90" s="5"/>
      <c r="D90" s="7"/>
      <c r="E90" s="7">
        <v>85</v>
      </c>
      <c r="F90" s="30" t="s">
        <v>37</v>
      </c>
      <c r="G90" s="7"/>
      <c r="H90" s="7"/>
      <c r="I90" s="7"/>
      <c r="J90" s="7"/>
      <c r="K90" s="7"/>
      <c r="L90" s="7"/>
      <c r="M90" s="7"/>
      <c r="N90" s="7"/>
      <c r="O90" s="7"/>
      <c r="P90" s="7"/>
      <c r="Q90" s="7"/>
      <c r="R90" s="7"/>
      <c r="S90" s="7"/>
      <c r="T90" s="7"/>
    </row>
    <row r="91" spans="3:20" x14ac:dyDescent="0.35">
      <c r="C91" s="5"/>
      <c r="D91" s="7"/>
      <c r="E91" s="7">
        <v>86</v>
      </c>
      <c r="F91" s="30" t="s">
        <v>32</v>
      </c>
      <c r="G91" s="7"/>
      <c r="H91" s="7"/>
      <c r="I91" s="7"/>
      <c r="J91" s="7"/>
      <c r="K91" s="7"/>
      <c r="L91" s="7"/>
      <c r="M91" s="7"/>
      <c r="N91" s="7"/>
      <c r="O91" s="7"/>
      <c r="P91" s="7"/>
      <c r="Q91" s="7"/>
      <c r="R91" s="7"/>
      <c r="S91" s="7"/>
      <c r="T91" s="7"/>
    </row>
    <row r="92" spans="3:20" x14ac:dyDescent="0.35">
      <c r="C92" s="5"/>
      <c r="D92" s="7"/>
      <c r="E92" s="7">
        <v>87</v>
      </c>
      <c r="F92" s="30" t="s">
        <v>37</v>
      </c>
      <c r="G92" s="7"/>
      <c r="H92" s="7"/>
      <c r="I92" s="7"/>
      <c r="J92" s="7"/>
      <c r="K92" s="7"/>
      <c r="L92" s="7"/>
      <c r="M92" s="7"/>
      <c r="N92" s="7"/>
      <c r="O92" s="7"/>
      <c r="P92" s="7"/>
      <c r="Q92" s="7"/>
      <c r="R92" s="7"/>
      <c r="S92" s="7"/>
      <c r="T92" s="7"/>
    </row>
    <row r="93" spans="3:20" x14ac:dyDescent="0.35">
      <c r="C93" s="5"/>
      <c r="D93" s="7"/>
      <c r="E93" s="7">
        <v>88</v>
      </c>
      <c r="F93" s="30" t="s">
        <v>32</v>
      </c>
      <c r="G93" s="7"/>
      <c r="H93" s="7"/>
      <c r="I93" s="7"/>
      <c r="J93" s="7"/>
      <c r="K93" s="7"/>
      <c r="L93" s="7"/>
      <c r="M93" s="7"/>
      <c r="N93" s="7"/>
      <c r="O93" s="7"/>
      <c r="P93" s="7"/>
      <c r="Q93" s="7"/>
      <c r="R93" s="7"/>
      <c r="S93" s="7"/>
      <c r="T93" s="7"/>
    </row>
    <row r="94" spans="3:20" x14ac:dyDescent="0.35">
      <c r="C94" s="5"/>
      <c r="D94" s="7"/>
      <c r="E94" s="7">
        <v>89</v>
      </c>
      <c r="F94" s="30" t="s">
        <v>37</v>
      </c>
      <c r="G94" s="7"/>
      <c r="H94" s="7"/>
      <c r="I94" s="7"/>
      <c r="J94" s="7"/>
      <c r="K94" s="7"/>
      <c r="L94" s="7"/>
      <c r="M94" s="7"/>
      <c r="N94" s="7"/>
      <c r="O94" s="7"/>
      <c r="P94" s="7"/>
      <c r="Q94" s="7"/>
      <c r="R94" s="7"/>
      <c r="S94" s="7"/>
      <c r="T94" s="7"/>
    </row>
    <row r="95" spans="3:20" x14ac:dyDescent="0.35">
      <c r="C95" s="5"/>
      <c r="D95" s="7"/>
      <c r="E95" s="7">
        <v>90</v>
      </c>
      <c r="F95" s="30" t="s">
        <v>32</v>
      </c>
      <c r="G95" s="7"/>
      <c r="H95" s="7"/>
      <c r="I95" s="7"/>
      <c r="J95" s="7"/>
      <c r="K95" s="7"/>
      <c r="L95" s="7"/>
      <c r="M95" s="7"/>
      <c r="N95" s="7"/>
      <c r="O95" s="7"/>
      <c r="P95" s="7"/>
      <c r="Q95" s="7"/>
      <c r="R95" s="7"/>
      <c r="S95" s="7"/>
      <c r="T95" s="7"/>
    </row>
    <row r="96" spans="3:20" x14ac:dyDescent="0.35">
      <c r="C96" s="5"/>
      <c r="D96" s="7"/>
      <c r="E96" s="7">
        <v>91</v>
      </c>
      <c r="F96" s="30" t="s">
        <v>37</v>
      </c>
      <c r="G96" s="7"/>
      <c r="H96" s="7"/>
      <c r="I96" s="7"/>
      <c r="J96" s="7"/>
      <c r="K96" s="7"/>
      <c r="L96" s="7"/>
      <c r="M96" s="7"/>
      <c r="N96" s="7"/>
      <c r="O96" s="7"/>
      <c r="P96" s="7"/>
      <c r="Q96" s="7"/>
      <c r="R96" s="7"/>
      <c r="S96" s="7"/>
      <c r="T96" s="7"/>
    </row>
    <row r="97" spans="3:20" x14ac:dyDescent="0.35">
      <c r="C97" s="5"/>
      <c r="D97" s="7"/>
      <c r="E97" s="7">
        <v>92</v>
      </c>
      <c r="F97" s="30" t="s">
        <v>32</v>
      </c>
      <c r="G97" s="7"/>
      <c r="H97" s="7"/>
      <c r="I97" s="7"/>
      <c r="J97" s="7"/>
      <c r="K97" s="7"/>
      <c r="L97" s="7"/>
      <c r="M97" s="7"/>
      <c r="N97" s="7"/>
      <c r="O97" s="7"/>
      <c r="P97" s="7"/>
      <c r="Q97" s="7"/>
      <c r="R97" s="7"/>
      <c r="S97" s="7"/>
      <c r="T97" s="7"/>
    </row>
    <row r="98" spans="3:20" x14ac:dyDescent="0.35">
      <c r="C98" s="5"/>
      <c r="D98" s="7"/>
      <c r="E98" s="7">
        <v>93</v>
      </c>
      <c r="F98" s="30" t="s">
        <v>37</v>
      </c>
      <c r="G98" s="7"/>
      <c r="H98" s="7"/>
      <c r="I98" s="7"/>
      <c r="J98" s="7"/>
      <c r="K98" s="7"/>
      <c r="L98" s="7"/>
      <c r="M98" s="7"/>
      <c r="N98" s="7"/>
      <c r="O98" s="7"/>
      <c r="P98" s="7"/>
      <c r="Q98" s="7"/>
      <c r="R98" s="7"/>
      <c r="S98" s="7"/>
      <c r="T98" s="7"/>
    </row>
    <row r="99" spans="3:20" x14ac:dyDescent="0.35">
      <c r="C99" s="5"/>
      <c r="D99" s="7"/>
      <c r="E99" s="7">
        <v>94</v>
      </c>
      <c r="F99" s="30" t="s">
        <v>32</v>
      </c>
      <c r="G99" s="7"/>
      <c r="H99" s="7"/>
      <c r="I99" s="7"/>
      <c r="J99" s="7"/>
      <c r="K99" s="7"/>
      <c r="L99" s="7"/>
      <c r="M99" s="7"/>
      <c r="N99" s="7"/>
      <c r="O99" s="7"/>
      <c r="P99" s="7"/>
      <c r="Q99" s="7"/>
      <c r="R99" s="7"/>
      <c r="S99" s="7"/>
      <c r="T99" s="7"/>
    </row>
    <row r="100" spans="3:20" x14ac:dyDescent="0.35">
      <c r="C100" s="5"/>
      <c r="D100" s="7"/>
      <c r="E100" s="7">
        <v>95</v>
      </c>
      <c r="F100" s="30" t="s">
        <v>37</v>
      </c>
      <c r="G100" s="7"/>
      <c r="H100" s="7"/>
      <c r="I100" s="7"/>
      <c r="J100" s="7"/>
      <c r="K100" s="7"/>
      <c r="L100" s="7"/>
      <c r="M100" s="7"/>
      <c r="N100" s="7"/>
      <c r="O100" s="7"/>
      <c r="P100" s="7"/>
      <c r="Q100" s="7"/>
      <c r="R100" s="7"/>
      <c r="S100" s="7"/>
      <c r="T100" s="7"/>
    </row>
    <row r="101" spans="3:20" x14ac:dyDescent="0.35">
      <c r="C101" s="5"/>
      <c r="D101" s="7"/>
      <c r="E101" s="7">
        <v>96</v>
      </c>
      <c r="F101" s="30" t="s">
        <v>32</v>
      </c>
      <c r="G101" s="7"/>
      <c r="H101" s="7"/>
      <c r="I101" s="7"/>
      <c r="J101" s="7"/>
      <c r="K101" s="7"/>
      <c r="L101" s="7"/>
      <c r="M101" s="7"/>
      <c r="N101" s="7"/>
      <c r="O101" s="7"/>
      <c r="P101" s="7"/>
      <c r="Q101" s="7"/>
      <c r="R101" s="7"/>
      <c r="S101" s="7"/>
      <c r="T101" s="7"/>
    </row>
    <row r="102" spans="3:20" x14ac:dyDescent="0.35">
      <c r="C102" s="5"/>
      <c r="D102" s="7"/>
      <c r="E102" s="7">
        <v>97</v>
      </c>
      <c r="F102" s="30" t="s">
        <v>37</v>
      </c>
      <c r="G102" s="7"/>
      <c r="H102" s="7"/>
      <c r="I102" s="7"/>
      <c r="J102" s="7"/>
      <c r="K102" s="7"/>
      <c r="L102" s="7"/>
      <c r="M102" s="7"/>
      <c r="N102" s="7"/>
      <c r="O102" s="7"/>
      <c r="P102" s="7"/>
      <c r="Q102" s="7"/>
      <c r="R102" s="7"/>
      <c r="S102" s="7"/>
      <c r="T102" s="7"/>
    </row>
    <row r="103" spans="3:20" x14ac:dyDescent="0.35">
      <c r="C103" s="5"/>
      <c r="D103" s="7"/>
      <c r="E103" s="7">
        <v>98</v>
      </c>
      <c r="F103" s="30" t="s">
        <v>32</v>
      </c>
      <c r="G103" s="7"/>
      <c r="H103" s="7"/>
      <c r="I103" s="7"/>
      <c r="J103" s="7"/>
      <c r="K103" s="7"/>
      <c r="L103" s="7"/>
      <c r="M103" s="7"/>
      <c r="N103" s="7"/>
      <c r="O103" s="7"/>
      <c r="P103" s="7"/>
      <c r="Q103" s="7"/>
      <c r="R103" s="7"/>
      <c r="S103" s="7"/>
      <c r="T103" s="7"/>
    </row>
    <row r="104" spans="3:20" x14ac:dyDescent="0.35">
      <c r="C104" s="5"/>
      <c r="D104" s="7"/>
      <c r="E104" s="7">
        <v>99</v>
      </c>
      <c r="F104" s="30" t="s">
        <v>37</v>
      </c>
      <c r="G104" s="7"/>
      <c r="H104" s="7"/>
      <c r="I104" s="7"/>
      <c r="J104" s="7"/>
      <c r="K104" s="7"/>
      <c r="L104" s="7"/>
      <c r="M104" s="7"/>
      <c r="N104" s="7"/>
      <c r="O104" s="7"/>
      <c r="P104" s="7"/>
      <c r="Q104" s="7"/>
      <c r="R104" s="7"/>
      <c r="S104" s="7"/>
      <c r="T104" s="7"/>
    </row>
    <row r="105" spans="3:20" x14ac:dyDescent="0.35">
      <c r="C105" s="5"/>
      <c r="D105" s="7"/>
      <c r="E105" s="7">
        <v>100</v>
      </c>
      <c r="F105" s="30" t="s">
        <v>32</v>
      </c>
      <c r="G105" s="7"/>
      <c r="H105" s="7"/>
      <c r="I105" s="7"/>
      <c r="J105" s="7"/>
      <c r="K105" s="7"/>
      <c r="L105" s="7"/>
      <c r="M105" s="7"/>
      <c r="N105" s="7"/>
      <c r="O105" s="7"/>
      <c r="P105" s="7"/>
      <c r="Q105" s="7"/>
      <c r="R105" s="7"/>
      <c r="S105" s="7"/>
      <c r="T105" s="7"/>
    </row>
    <row r="106" spans="3:20" x14ac:dyDescent="0.35">
      <c r="C106" s="5"/>
      <c r="D106" s="7"/>
      <c r="E106" s="7">
        <v>101</v>
      </c>
      <c r="F106" s="30" t="s">
        <v>37</v>
      </c>
      <c r="G106" s="7"/>
      <c r="H106" s="7"/>
      <c r="I106" s="7"/>
      <c r="J106" s="7"/>
      <c r="K106" s="7"/>
      <c r="L106" s="7"/>
      <c r="M106" s="7"/>
      <c r="N106" s="7"/>
      <c r="O106" s="7"/>
      <c r="P106" s="7"/>
      <c r="Q106" s="7"/>
      <c r="R106" s="7"/>
      <c r="S106" s="7"/>
      <c r="T106" s="7"/>
    </row>
    <row r="107" spans="3:20" x14ac:dyDescent="0.35">
      <c r="C107" s="5"/>
      <c r="D107" s="7"/>
      <c r="E107" s="7">
        <v>102</v>
      </c>
      <c r="F107" s="30" t="s">
        <v>32</v>
      </c>
      <c r="G107" s="7"/>
      <c r="H107" s="7"/>
      <c r="I107" s="7"/>
      <c r="J107" s="7"/>
      <c r="K107" s="7"/>
      <c r="L107" s="7"/>
      <c r="M107" s="7"/>
      <c r="N107" s="7"/>
      <c r="O107" s="7"/>
      <c r="P107" s="7"/>
      <c r="Q107" s="7"/>
      <c r="R107" s="7"/>
      <c r="S107" s="7"/>
      <c r="T107" s="7"/>
    </row>
    <row r="108" spans="3:20" x14ac:dyDescent="0.35">
      <c r="C108" s="5"/>
      <c r="D108" s="7"/>
      <c r="E108" s="7">
        <v>103</v>
      </c>
      <c r="F108" s="30" t="s">
        <v>37</v>
      </c>
      <c r="G108" s="7"/>
      <c r="H108" s="7"/>
      <c r="I108" s="7"/>
      <c r="J108" s="7"/>
      <c r="K108" s="7"/>
      <c r="L108" s="7"/>
      <c r="M108" s="7"/>
      <c r="N108" s="7"/>
      <c r="O108" s="7"/>
      <c r="P108" s="7"/>
      <c r="Q108" s="7"/>
      <c r="R108" s="7"/>
      <c r="S108" s="7"/>
      <c r="T108" s="7"/>
    </row>
    <row r="109" spans="3:20" x14ac:dyDescent="0.35">
      <c r="C109" s="5"/>
      <c r="D109" s="7"/>
      <c r="E109" s="7">
        <v>104</v>
      </c>
      <c r="F109" s="30" t="s">
        <v>32</v>
      </c>
      <c r="G109" s="7"/>
      <c r="H109" s="7"/>
      <c r="I109" s="7"/>
      <c r="J109" s="7"/>
      <c r="K109" s="7"/>
      <c r="L109" s="7"/>
      <c r="M109" s="7"/>
      <c r="N109" s="7"/>
      <c r="O109" s="7"/>
      <c r="P109" s="7"/>
      <c r="Q109" s="7"/>
      <c r="R109" s="7"/>
      <c r="S109" s="7"/>
      <c r="T109" s="7"/>
    </row>
    <row r="110" spans="3:20" x14ac:dyDescent="0.35">
      <c r="C110" s="5"/>
      <c r="D110" s="7"/>
      <c r="E110" s="7">
        <v>105</v>
      </c>
      <c r="F110" s="30" t="s">
        <v>37</v>
      </c>
      <c r="G110" s="7"/>
      <c r="H110" s="7"/>
      <c r="I110" s="7"/>
      <c r="J110" s="7"/>
      <c r="K110" s="7"/>
      <c r="L110" s="7"/>
      <c r="M110" s="7"/>
      <c r="N110" s="7"/>
      <c r="O110" s="7"/>
      <c r="P110" s="7"/>
      <c r="Q110" s="7"/>
      <c r="R110" s="7"/>
      <c r="S110" s="7"/>
      <c r="T110" s="7"/>
    </row>
    <row r="111" spans="3:20" x14ac:dyDescent="0.35">
      <c r="C111" s="5"/>
      <c r="D111" s="7"/>
      <c r="E111" s="7">
        <v>106</v>
      </c>
      <c r="F111" s="30" t="s">
        <v>32</v>
      </c>
      <c r="G111" s="7"/>
      <c r="H111" s="7"/>
      <c r="I111" s="7"/>
      <c r="J111" s="7"/>
      <c r="K111" s="7"/>
      <c r="L111" s="7"/>
      <c r="M111" s="7"/>
      <c r="N111" s="7"/>
      <c r="O111" s="7"/>
      <c r="P111" s="7"/>
      <c r="Q111" s="7"/>
      <c r="R111" s="7"/>
      <c r="S111" s="7"/>
      <c r="T111" s="7"/>
    </row>
    <row r="112" spans="3:20" x14ac:dyDescent="0.35">
      <c r="C112" s="5"/>
      <c r="D112" s="7"/>
      <c r="E112" s="7">
        <v>107</v>
      </c>
      <c r="F112" s="30" t="s">
        <v>37</v>
      </c>
      <c r="G112" s="7"/>
      <c r="H112" s="7"/>
      <c r="I112" s="7"/>
      <c r="J112" s="7"/>
      <c r="K112" s="7"/>
      <c r="L112" s="7"/>
      <c r="M112" s="7"/>
      <c r="N112" s="7"/>
      <c r="O112" s="7"/>
      <c r="P112" s="7"/>
      <c r="Q112" s="7"/>
      <c r="R112" s="7"/>
      <c r="S112" s="7"/>
      <c r="T112" s="7"/>
    </row>
    <row r="113" spans="3:20" x14ac:dyDescent="0.35">
      <c r="C113" s="5"/>
      <c r="D113" s="7"/>
      <c r="E113" s="7">
        <v>108</v>
      </c>
      <c r="F113" s="30" t="s">
        <v>32</v>
      </c>
      <c r="G113" s="7"/>
      <c r="H113" s="7"/>
      <c r="I113" s="7"/>
      <c r="J113" s="7"/>
      <c r="K113" s="7"/>
      <c r="L113" s="7"/>
      <c r="M113" s="7"/>
      <c r="N113" s="7"/>
      <c r="O113" s="7"/>
      <c r="P113" s="7"/>
      <c r="Q113" s="7"/>
      <c r="R113" s="7"/>
      <c r="S113" s="7"/>
      <c r="T113" s="7"/>
    </row>
    <row r="114" spans="3:20" x14ac:dyDescent="0.35">
      <c r="C114" s="5"/>
      <c r="D114" s="7"/>
      <c r="E114" s="7">
        <v>109</v>
      </c>
      <c r="F114" s="30" t="s">
        <v>37</v>
      </c>
      <c r="G114" s="7"/>
      <c r="H114" s="7"/>
      <c r="I114" s="7"/>
      <c r="J114" s="7"/>
      <c r="K114" s="7"/>
      <c r="L114" s="7"/>
      <c r="M114" s="7"/>
      <c r="N114" s="7"/>
      <c r="O114" s="7"/>
      <c r="P114" s="7"/>
      <c r="Q114" s="7"/>
      <c r="R114" s="7"/>
      <c r="S114" s="7"/>
      <c r="T114" s="7"/>
    </row>
    <row r="115" spans="3:20" x14ac:dyDescent="0.35">
      <c r="C115" s="5"/>
      <c r="D115" s="7"/>
      <c r="E115" s="7">
        <v>110</v>
      </c>
      <c r="F115" s="30" t="s">
        <v>32</v>
      </c>
      <c r="G115" s="7"/>
      <c r="H115" s="7"/>
      <c r="I115" s="7"/>
      <c r="J115" s="7"/>
      <c r="K115" s="7"/>
      <c r="L115" s="7"/>
      <c r="M115" s="7"/>
      <c r="N115" s="7"/>
      <c r="O115" s="7"/>
      <c r="P115" s="7"/>
      <c r="Q115" s="7"/>
      <c r="R115" s="7"/>
      <c r="S115" s="7"/>
      <c r="T115" s="7"/>
    </row>
    <row r="116" spans="3:20" x14ac:dyDescent="0.35">
      <c r="C116" s="5"/>
      <c r="D116" s="7"/>
      <c r="E116" s="7">
        <v>111</v>
      </c>
      <c r="F116" s="30" t="s">
        <v>37</v>
      </c>
      <c r="G116" s="7"/>
      <c r="H116" s="7"/>
      <c r="I116" s="7"/>
      <c r="J116" s="7"/>
      <c r="K116" s="7"/>
      <c r="L116" s="7"/>
      <c r="M116" s="7"/>
      <c r="N116" s="7"/>
      <c r="O116" s="7"/>
      <c r="P116" s="7"/>
      <c r="Q116" s="7"/>
      <c r="R116" s="7"/>
      <c r="S116" s="7"/>
      <c r="T116" s="7"/>
    </row>
    <row r="117" spans="3:20" x14ac:dyDescent="0.35">
      <c r="C117" s="5"/>
      <c r="D117" s="7"/>
      <c r="E117" s="7">
        <v>112</v>
      </c>
      <c r="F117" s="30" t="s">
        <v>32</v>
      </c>
      <c r="G117" s="7"/>
      <c r="H117" s="7"/>
      <c r="I117" s="7"/>
      <c r="J117" s="7"/>
      <c r="K117" s="7"/>
      <c r="L117" s="7"/>
      <c r="M117" s="7"/>
      <c r="N117" s="7"/>
      <c r="O117" s="7"/>
      <c r="P117" s="7"/>
      <c r="Q117" s="7"/>
      <c r="R117" s="7"/>
      <c r="S117" s="7"/>
      <c r="T117" s="7"/>
    </row>
    <row r="118" spans="3:20" x14ac:dyDescent="0.35">
      <c r="C118" s="5"/>
      <c r="D118" s="7"/>
      <c r="E118" s="7">
        <v>113</v>
      </c>
      <c r="F118" s="30" t="s">
        <v>37</v>
      </c>
      <c r="G118" s="7"/>
      <c r="H118" s="7"/>
      <c r="I118" s="7"/>
      <c r="J118" s="7"/>
      <c r="K118" s="7"/>
      <c r="L118" s="7"/>
      <c r="M118" s="7"/>
      <c r="N118" s="7"/>
      <c r="O118" s="7"/>
      <c r="P118" s="7"/>
      <c r="Q118" s="7"/>
      <c r="R118" s="7"/>
      <c r="S118" s="7"/>
      <c r="T118" s="7"/>
    </row>
    <row r="119" spans="3:20" x14ac:dyDescent="0.35">
      <c r="C119" s="5"/>
      <c r="D119" s="7"/>
      <c r="E119" s="7">
        <v>114</v>
      </c>
      <c r="F119" s="30" t="s">
        <v>32</v>
      </c>
      <c r="G119" s="7"/>
      <c r="H119" s="7"/>
      <c r="I119" s="7"/>
      <c r="J119" s="7"/>
      <c r="K119" s="7"/>
      <c r="L119" s="7"/>
      <c r="M119" s="7"/>
      <c r="N119" s="7"/>
      <c r="O119" s="7"/>
      <c r="P119" s="7"/>
      <c r="Q119" s="7"/>
      <c r="R119" s="7"/>
      <c r="S119" s="7"/>
      <c r="T119" s="7"/>
    </row>
    <row r="120" spans="3:20" x14ac:dyDescent="0.35">
      <c r="C120" s="5"/>
      <c r="D120" s="7"/>
      <c r="E120" s="7">
        <v>115</v>
      </c>
      <c r="F120" s="30" t="s">
        <v>37</v>
      </c>
      <c r="G120" s="7"/>
      <c r="H120" s="7"/>
      <c r="I120" s="7"/>
      <c r="J120" s="7"/>
      <c r="K120" s="7"/>
      <c r="L120" s="7"/>
      <c r="M120" s="7"/>
      <c r="N120" s="7"/>
      <c r="O120" s="7"/>
      <c r="P120" s="7"/>
      <c r="Q120" s="7"/>
      <c r="R120" s="7"/>
      <c r="S120" s="7"/>
      <c r="T120" s="7"/>
    </row>
    <row r="121" spans="3:20" x14ac:dyDescent="0.35">
      <c r="C121" s="5"/>
      <c r="D121" s="7"/>
      <c r="E121" s="7">
        <v>116</v>
      </c>
      <c r="F121" s="30" t="s">
        <v>32</v>
      </c>
      <c r="G121" s="7"/>
      <c r="H121" s="7"/>
      <c r="I121" s="7"/>
      <c r="J121" s="7"/>
      <c r="K121" s="7"/>
      <c r="L121" s="7"/>
      <c r="M121" s="7"/>
      <c r="N121" s="7"/>
      <c r="O121" s="7"/>
      <c r="P121" s="7"/>
      <c r="Q121" s="7"/>
      <c r="R121" s="7"/>
      <c r="S121" s="7"/>
      <c r="T121" s="7"/>
    </row>
    <row r="122" spans="3:20" x14ac:dyDescent="0.35">
      <c r="C122" s="5"/>
      <c r="D122" s="7"/>
      <c r="E122" s="7">
        <v>117</v>
      </c>
      <c r="F122" s="30" t="s">
        <v>37</v>
      </c>
      <c r="G122" s="7"/>
      <c r="H122" s="7"/>
      <c r="I122" s="7"/>
      <c r="J122" s="7"/>
      <c r="K122" s="7"/>
      <c r="L122" s="7"/>
      <c r="M122" s="7"/>
      <c r="N122" s="7"/>
      <c r="O122" s="7"/>
      <c r="P122" s="7"/>
      <c r="Q122" s="7"/>
      <c r="R122" s="7"/>
      <c r="S122" s="7"/>
      <c r="T122" s="7"/>
    </row>
    <row r="123" spans="3:20" x14ac:dyDescent="0.35">
      <c r="C123" s="5"/>
      <c r="D123" s="7"/>
      <c r="E123" s="7">
        <v>118</v>
      </c>
      <c r="F123" s="30" t="s">
        <v>32</v>
      </c>
      <c r="G123" s="7"/>
      <c r="H123" s="7"/>
      <c r="I123" s="7"/>
      <c r="J123" s="7"/>
      <c r="K123" s="7"/>
      <c r="L123" s="7"/>
      <c r="M123" s="7"/>
      <c r="N123" s="7"/>
      <c r="O123" s="7"/>
      <c r="P123" s="7"/>
      <c r="Q123" s="7"/>
      <c r="R123" s="7"/>
      <c r="S123" s="7"/>
      <c r="T123" s="7"/>
    </row>
    <row r="124" spans="3:20" x14ac:dyDescent="0.35">
      <c r="C124" s="5"/>
      <c r="D124" s="7"/>
      <c r="E124" s="7">
        <v>119</v>
      </c>
      <c r="F124" s="30" t="s">
        <v>37</v>
      </c>
      <c r="G124" s="7"/>
      <c r="H124" s="7"/>
      <c r="I124" s="7"/>
      <c r="J124" s="7"/>
      <c r="K124" s="7"/>
      <c r="L124" s="7"/>
      <c r="M124" s="7"/>
      <c r="N124" s="7"/>
      <c r="O124" s="7"/>
      <c r="P124" s="7"/>
      <c r="Q124" s="7"/>
      <c r="R124" s="7"/>
      <c r="S124" s="7"/>
      <c r="T124" s="7"/>
    </row>
    <row r="125" spans="3:20" x14ac:dyDescent="0.35">
      <c r="C125" s="5"/>
      <c r="D125" s="7"/>
      <c r="E125" s="7">
        <v>120</v>
      </c>
      <c r="F125" s="30" t="s">
        <v>32</v>
      </c>
      <c r="G125" s="7"/>
      <c r="H125" s="7"/>
      <c r="I125" s="7"/>
      <c r="J125" s="7"/>
      <c r="K125" s="7"/>
      <c r="L125" s="7"/>
      <c r="M125" s="7"/>
      <c r="N125" s="7"/>
      <c r="O125" s="7"/>
      <c r="P125" s="7"/>
      <c r="Q125" s="7"/>
      <c r="R125" s="7"/>
      <c r="S125" s="7"/>
      <c r="T125" s="7"/>
    </row>
    <row r="126" spans="3:20" x14ac:dyDescent="0.35">
      <c r="C126" s="5"/>
      <c r="D126" s="7"/>
      <c r="E126" s="7">
        <v>121</v>
      </c>
      <c r="F126" s="30" t="s">
        <v>37</v>
      </c>
      <c r="G126" s="7"/>
      <c r="H126" s="7"/>
      <c r="I126" s="7"/>
      <c r="J126" s="7"/>
      <c r="K126" s="7"/>
      <c r="L126" s="7"/>
      <c r="M126" s="7"/>
      <c r="N126" s="7"/>
      <c r="O126" s="7"/>
      <c r="P126" s="7"/>
      <c r="Q126" s="7"/>
      <c r="R126" s="7"/>
      <c r="S126" s="7"/>
      <c r="T126" s="7"/>
    </row>
    <row r="127" spans="3:20" x14ac:dyDescent="0.35">
      <c r="C127" s="5"/>
      <c r="D127" s="7"/>
      <c r="E127" s="7">
        <v>122</v>
      </c>
      <c r="F127" s="30" t="s">
        <v>32</v>
      </c>
      <c r="G127" s="7"/>
      <c r="H127" s="7"/>
      <c r="I127" s="7"/>
      <c r="J127" s="7"/>
      <c r="K127" s="7"/>
      <c r="L127" s="7"/>
      <c r="M127" s="7"/>
      <c r="N127" s="7"/>
      <c r="O127" s="7"/>
      <c r="P127" s="7"/>
      <c r="Q127" s="7"/>
      <c r="R127" s="7"/>
      <c r="S127" s="7"/>
      <c r="T127" s="7"/>
    </row>
    <row r="128" spans="3:20" x14ac:dyDescent="0.35">
      <c r="C128" s="5"/>
      <c r="D128" s="7"/>
      <c r="E128" s="7">
        <v>123</v>
      </c>
      <c r="F128" s="30" t="s">
        <v>37</v>
      </c>
      <c r="G128" s="7"/>
      <c r="H128" s="7"/>
      <c r="I128" s="7"/>
      <c r="J128" s="7"/>
      <c r="K128" s="7"/>
      <c r="L128" s="7"/>
      <c r="M128" s="7"/>
      <c r="N128" s="7"/>
      <c r="O128" s="7"/>
      <c r="P128" s="7"/>
      <c r="Q128" s="7"/>
      <c r="R128" s="7"/>
      <c r="S128" s="7"/>
      <c r="T128" s="7"/>
    </row>
    <row r="129" spans="3:20" x14ac:dyDescent="0.35">
      <c r="C129" s="5"/>
      <c r="D129" s="7"/>
      <c r="E129" s="7">
        <v>124</v>
      </c>
      <c r="F129" s="30" t="s">
        <v>32</v>
      </c>
      <c r="G129" s="7"/>
      <c r="H129" s="7"/>
      <c r="I129" s="7"/>
      <c r="J129" s="7"/>
      <c r="K129" s="7"/>
      <c r="L129" s="7"/>
      <c r="M129" s="7"/>
      <c r="N129" s="7"/>
      <c r="O129" s="7"/>
      <c r="P129" s="7"/>
      <c r="Q129" s="7"/>
      <c r="R129" s="7"/>
      <c r="S129" s="7"/>
      <c r="T129" s="7"/>
    </row>
    <row r="130" spans="3:20" x14ac:dyDescent="0.35">
      <c r="C130" s="5"/>
      <c r="D130" s="7"/>
      <c r="E130" s="7">
        <v>125</v>
      </c>
      <c r="F130" s="30" t="s">
        <v>37</v>
      </c>
      <c r="G130" s="7"/>
      <c r="H130" s="7"/>
      <c r="I130" s="7"/>
      <c r="J130" s="7"/>
      <c r="K130" s="7"/>
      <c r="L130" s="7"/>
      <c r="M130" s="7"/>
      <c r="N130" s="7"/>
      <c r="O130" s="7"/>
      <c r="P130" s="7"/>
      <c r="Q130" s="7"/>
      <c r="R130" s="7"/>
      <c r="S130" s="7"/>
      <c r="T130" s="7"/>
    </row>
    <row r="131" spans="3:20" x14ac:dyDescent="0.35">
      <c r="C131" s="5"/>
      <c r="D131" s="7"/>
      <c r="E131" s="7">
        <v>126</v>
      </c>
      <c r="F131" s="30" t="s">
        <v>32</v>
      </c>
      <c r="G131" s="7"/>
      <c r="H131" s="7"/>
      <c r="I131" s="7"/>
      <c r="J131" s="7"/>
      <c r="K131" s="7"/>
      <c r="L131" s="7"/>
      <c r="M131" s="7"/>
      <c r="N131" s="7"/>
      <c r="O131" s="7"/>
      <c r="P131" s="7"/>
      <c r="Q131" s="7"/>
      <c r="R131" s="7"/>
      <c r="S131" s="7"/>
      <c r="T131" s="7"/>
    </row>
    <row r="132" spans="3:20" x14ac:dyDescent="0.35">
      <c r="C132" s="5"/>
      <c r="D132" s="7"/>
      <c r="E132" s="7">
        <v>127</v>
      </c>
      <c r="F132" s="30" t="s">
        <v>37</v>
      </c>
      <c r="G132" s="7"/>
      <c r="H132" s="7"/>
      <c r="I132" s="7"/>
      <c r="J132" s="7"/>
      <c r="K132" s="7"/>
      <c r="L132" s="7"/>
      <c r="M132" s="7"/>
      <c r="N132" s="7"/>
      <c r="O132" s="7"/>
      <c r="P132" s="7"/>
      <c r="Q132" s="7"/>
      <c r="R132" s="7"/>
      <c r="S132" s="7"/>
      <c r="T132" s="7"/>
    </row>
    <row r="133" spans="3:20" x14ac:dyDescent="0.35">
      <c r="C133" s="5"/>
      <c r="D133" s="7"/>
      <c r="E133" s="7">
        <v>128</v>
      </c>
      <c r="F133" s="30" t="s">
        <v>32</v>
      </c>
      <c r="G133" s="7"/>
      <c r="H133" s="7"/>
      <c r="I133" s="7"/>
      <c r="J133" s="7"/>
      <c r="K133" s="7"/>
      <c r="L133" s="7"/>
      <c r="M133" s="7"/>
      <c r="N133" s="7"/>
      <c r="O133" s="7"/>
      <c r="P133" s="7"/>
      <c r="Q133" s="7"/>
      <c r="R133" s="7"/>
      <c r="S133" s="7"/>
      <c r="T133" s="7"/>
    </row>
    <row r="134" spans="3:20" x14ac:dyDescent="0.35">
      <c r="C134" s="5"/>
      <c r="D134" s="7"/>
      <c r="E134" s="7">
        <v>129</v>
      </c>
      <c r="F134" s="30" t="s">
        <v>37</v>
      </c>
      <c r="G134" s="7"/>
      <c r="H134" s="7"/>
      <c r="I134" s="7"/>
      <c r="J134" s="7"/>
      <c r="K134" s="7"/>
      <c r="L134" s="7"/>
      <c r="M134" s="7"/>
      <c r="N134" s="7"/>
      <c r="O134" s="7"/>
      <c r="P134" s="7"/>
      <c r="Q134" s="7"/>
      <c r="R134" s="7"/>
      <c r="S134" s="7"/>
      <c r="T134" s="7"/>
    </row>
    <row r="135" spans="3:20" x14ac:dyDescent="0.35">
      <c r="C135" s="5"/>
      <c r="D135" s="7"/>
      <c r="E135" s="7">
        <v>130</v>
      </c>
      <c r="F135" s="30" t="s">
        <v>32</v>
      </c>
      <c r="G135" s="7"/>
      <c r="H135" s="7"/>
      <c r="I135" s="7"/>
      <c r="J135" s="7"/>
      <c r="K135" s="7"/>
      <c r="L135" s="7"/>
      <c r="M135" s="7"/>
      <c r="N135" s="7"/>
      <c r="O135" s="7"/>
      <c r="P135" s="7"/>
      <c r="Q135" s="7"/>
      <c r="R135" s="7"/>
      <c r="S135" s="7"/>
      <c r="T135" s="7"/>
    </row>
    <row r="136" spans="3:20" x14ac:dyDescent="0.35">
      <c r="C136" s="5"/>
      <c r="D136" s="7"/>
      <c r="E136" s="7">
        <v>131</v>
      </c>
      <c r="F136" s="30" t="s">
        <v>37</v>
      </c>
      <c r="G136" s="7"/>
      <c r="H136" s="7"/>
      <c r="I136" s="7"/>
      <c r="J136" s="7"/>
      <c r="K136" s="7"/>
      <c r="L136" s="7"/>
      <c r="M136" s="7"/>
      <c r="N136" s="7"/>
      <c r="O136" s="7"/>
      <c r="P136" s="7"/>
      <c r="Q136" s="7"/>
      <c r="R136" s="7"/>
      <c r="S136" s="7"/>
      <c r="T136" s="7"/>
    </row>
    <row r="137" spans="3:20" x14ac:dyDescent="0.35">
      <c r="C137" s="5"/>
      <c r="D137" s="7"/>
      <c r="E137" s="7">
        <v>132</v>
      </c>
      <c r="F137" s="30" t="s">
        <v>32</v>
      </c>
      <c r="G137" s="7"/>
      <c r="H137" s="7"/>
      <c r="I137" s="7"/>
      <c r="J137" s="7"/>
      <c r="K137" s="7"/>
      <c r="L137" s="7"/>
      <c r="M137" s="7"/>
      <c r="N137" s="7"/>
      <c r="O137" s="7"/>
      <c r="P137" s="7"/>
      <c r="Q137" s="7"/>
      <c r="R137" s="7"/>
      <c r="S137" s="7"/>
      <c r="T137" s="7"/>
    </row>
    <row r="138" spans="3:20" x14ac:dyDescent="0.35">
      <c r="C138" s="5"/>
      <c r="D138" s="7"/>
      <c r="E138" s="7">
        <v>133</v>
      </c>
      <c r="F138" s="30" t="s">
        <v>37</v>
      </c>
      <c r="G138" s="7"/>
      <c r="H138" s="7"/>
      <c r="I138" s="7"/>
      <c r="J138" s="7"/>
      <c r="K138" s="7"/>
      <c r="L138" s="7"/>
      <c r="M138" s="7"/>
      <c r="N138" s="7"/>
      <c r="O138" s="7"/>
      <c r="P138" s="7"/>
      <c r="Q138" s="7"/>
      <c r="R138" s="7"/>
      <c r="S138" s="7"/>
      <c r="T138" s="7"/>
    </row>
    <row r="139" spans="3:20" x14ac:dyDescent="0.35">
      <c r="C139" s="5"/>
      <c r="D139" s="7"/>
      <c r="E139" s="7">
        <v>134</v>
      </c>
      <c r="F139" s="30" t="s">
        <v>32</v>
      </c>
      <c r="G139" s="7"/>
      <c r="H139" s="7"/>
      <c r="I139" s="7"/>
      <c r="J139" s="7"/>
      <c r="K139" s="7"/>
      <c r="L139" s="7"/>
      <c r="M139" s="7"/>
      <c r="N139" s="7"/>
      <c r="O139" s="7"/>
      <c r="P139" s="7"/>
      <c r="Q139" s="7"/>
      <c r="R139" s="7"/>
      <c r="S139" s="7"/>
      <c r="T139" s="7"/>
    </row>
    <row r="140" spans="3:20" x14ac:dyDescent="0.35">
      <c r="C140" s="5"/>
      <c r="D140" s="7"/>
      <c r="E140" s="7">
        <v>135</v>
      </c>
      <c r="F140" s="30" t="s">
        <v>37</v>
      </c>
      <c r="G140" s="7"/>
      <c r="H140" s="7"/>
      <c r="I140" s="7"/>
      <c r="J140" s="7"/>
      <c r="K140" s="7"/>
      <c r="L140" s="7"/>
      <c r="M140" s="7"/>
      <c r="N140" s="7"/>
      <c r="O140" s="7"/>
      <c r="P140" s="7"/>
      <c r="Q140" s="7"/>
      <c r="R140" s="7"/>
      <c r="S140" s="7"/>
      <c r="T140" s="7"/>
    </row>
    <row r="141" spans="3:20" x14ac:dyDescent="0.35">
      <c r="C141" s="5"/>
      <c r="D141" s="7"/>
      <c r="E141" s="7">
        <v>136</v>
      </c>
      <c r="F141" s="30" t="s">
        <v>32</v>
      </c>
      <c r="G141" s="7"/>
      <c r="H141" s="7"/>
      <c r="I141" s="7"/>
      <c r="J141" s="7"/>
      <c r="K141" s="7"/>
      <c r="L141" s="7"/>
      <c r="M141" s="7"/>
      <c r="N141" s="7"/>
      <c r="O141" s="7"/>
      <c r="P141" s="7"/>
      <c r="Q141" s="7"/>
      <c r="R141" s="7"/>
      <c r="S141" s="7"/>
      <c r="T141" s="7"/>
    </row>
    <row r="142" spans="3:20" x14ac:dyDescent="0.35">
      <c r="C142" s="5"/>
      <c r="D142" s="7"/>
      <c r="E142" s="7">
        <v>137</v>
      </c>
      <c r="F142" s="30" t="s">
        <v>37</v>
      </c>
      <c r="G142" s="7"/>
      <c r="H142" s="7"/>
      <c r="I142" s="7"/>
      <c r="J142" s="7"/>
      <c r="K142" s="7"/>
      <c r="L142" s="7"/>
      <c r="M142" s="7"/>
      <c r="N142" s="7"/>
      <c r="O142" s="7"/>
      <c r="P142" s="7"/>
      <c r="Q142" s="7"/>
      <c r="R142" s="7"/>
      <c r="S142" s="7"/>
      <c r="T142" s="7"/>
    </row>
    <row r="143" spans="3:20" x14ac:dyDescent="0.35">
      <c r="C143" s="5"/>
      <c r="D143" s="7"/>
      <c r="E143" s="7">
        <v>138</v>
      </c>
      <c r="F143" s="30" t="s">
        <v>32</v>
      </c>
      <c r="G143" s="7"/>
      <c r="H143" s="7"/>
      <c r="I143" s="7"/>
      <c r="J143" s="7"/>
      <c r="K143" s="7"/>
      <c r="L143" s="7"/>
      <c r="M143" s="7"/>
      <c r="N143" s="7"/>
      <c r="O143" s="7"/>
      <c r="P143" s="7"/>
      <c r="Q143" s="7"/>
      <c r="R143" s="7"/>
      <c r="S143" s="7"/>
      <c r="T143" s="7"/>
    </row>
    <row r="144" spans="3:20" x14ac:dyDescent="0.35">
      <c r="C144" s="5"/>
      <c r="D144" s="7"/>
      <c r="E144" s="7">
        <v>139</v>
      </c>
      <c r="F144" s="30" t="s">
        <v>37</v>
      </c>
      <c r="G144" s="7"/>
      <c r="H144" s="7"/>
      <c r="I144" s="7"/>
      <c r="J144" s="7"/>
      <c r="K144" s="7"/>
      <c r="L144" s="7"/>
      <c r="M144" s="7"/>
      <c r="N144" s="7"/>
      <c r="O144" s="7"/>
      <c r="P144" s="7"/>
      <c r="Q144" s="7"/>
      <c r="R144" s="7"/>
      <c r="S144" s="7"/>
      <c r="T144" s="7"/>
    </row>
    <row r="145" spans="3:20" x14ac:dyDescent="0.35">
      <c r="C145" s="5"/>
      <c r="D145" s="7"/>
      <c r="E145" s="7">
        <v>140</v>
      </c>
      <c r="F145" s="30" t="s">
        <v>32</v>
      </c>
      <c r="G145" s="7"/>
      <c r="H145" s="7"/>
      <c r="I145" s="7"/>
      <c r="J145" s="7"/>
      <c r="K145" s="7"/>
      <c r="L145" s="7"/>
      <c r="M145" s="7"/>
      <c r="N145" s="7"/>
      <c r="O145" s="7"/>
      <c r="P145" s="7"/>
      <c r="Q145" s="7"/>
      <c r="R145" s="7"/>
      <c r="S145" s="7"/>
      <c r="T145" s="7"/>
    </row>
    <row r="146" spans="3:20" x14ac:dyDescent="0.35">
      <c r="C146" s="5"/>
      <c r="D146" s="7"/>
      <c r="E146" s="7">
        <v>141</v>
      </c>
      <c r="F146" s="30" t="s">
        <v>37</v>
      </c>
      <c r="G146" s="7"/>
      <c r="H146" s="7"/>
      <c r="I146" s="7"/>
      <c r="J146" s="7"/>
      <c r="K146" s="7"/>
      <c r="L146" s="7"/>
      <c r="M146" s="7"/>
      <c r="N146" s="7"/>
      <c r="O146" s="7"/>
      <c r="P146" s="7"/>
      <c r="Q146" s="7"/>
      <c r="R146" s="7"/>
      <c r="S146" s="7"/>
      <c r="T146" s="7"/>
    </row>
    <row r="147" spans="3:20" x14ac:dyDescent="0.35">
      <c r="C147" s="5"/>
      <c r="D147" s="7"/>
      <c r="E147" s="7">
        <v>142</v>
      </c>
      <c r="F147" s="30" t="s">
        <v>32</v>
      </c>
      <c r="G147" s="7"/>
      <c r="H147" s="7"/>
      <c r="I147" s="7"/>
      <c r="J147" s="7"/>
      <c r="K147" s="7"/>
      <c r="L147" s="7"/>
      <c r="M147" s="7"/>
      <c r="N147" s="7"/>
      <c r="O147" s="7"/>
      <c r="P147" s="7"/>
      <c r="Q147" s="7"/>
      <c r="R147" s="7"/>
      <c r="S147" s="7"/>
      <c r="T147" s="7"/>
    </row>
    <row r="148" spans="3:20" x14ac:dyDescent="0.35">
      <c r="C148" s="5"/>
      <c r="D148" s="7"/>
      <c r="E148" s="7">
        <v>143</v>
      </c>
      <c r="F148" s="30" t="s">
        <v>37</v>
      </c>
      <c r="G148" s="7"/>
      <c r="H148" s="7"/>
      <c r="I148" s="7"/>
      <c r="J148" s="7"/>
      <c r="K148" s="7"/>
      <c r="L148" s="7"/>
      <c r="M148" s="7"/>
      <c r="N148" s="7"/>
      <c r="O148" s="7"/>
      <c r="P148" s="7"/>
      <c r="Q148" s="7"/>
      <c r="R148" s="7"/>
      <c r="S148" s="7"/>
      <c r="T148" s="7"/>
    </row>
    <row r="149" spans="3:20" x14ac:dyDescent="0.35">
      <c r="C149" s="5"/>
      <c r="D149" s="7"/>
      <c r="E149" s="7">
        <v>144</v>
      </c>
      <c r="F149" s="30" t="s">
        <v>32</v>
      </c>
      <c r="G149" s="7"/>
      <c r="H149" s="7"/>
      <c r="I149" s="7"/>
      <c r="J149" s="7"/>
      <c r="K149" s="7"/>
      <c r="L149" s="7"/>
      <c r="M149" s="7"/>
      <c r="N149" s="7"/>
      <c r="O149" s="7"/>
      <c r="P149" s="7"/>
      <c r="Q149" s="7"/>
      <c r="R149" s="7"/>
      <c r="S149" s="7"/>
      <c r="T149" s="7"/>
    </row>
    <row r="150" spans="3:20" x14ac:dyDescent="0.35">
      <c r="C150" s="5"/>
      <c r="D150" s="7"/>
      <c r="E150" s="7">
        <v>145</v>
      </c>
      <c r="F150" s="30" t="s">
        <v>37</v>
      </c>
      <c r="G150" s="7"/>
      <c r="H150" s="7"/>
      <c r="I150" s="7"/>
      <c r="J150" s="7"/>
      <c r="K150" s="7"/>
      <c r="L150" s="7"/>
      <c r="M150" s="7"/>
      <c r="N150" s="7"/>
      <c r="O150" s="7"/>
      <c r="P150" s="7"/>
      <c r="Q150" s="7"/>
      <c r="R150" s="7"/>
      <c r="S150" s="7"/>
      <c r="T150" s="7"/>
    </row>
    <row r="151" spans="3:20" x14ac:dyDescent="0.35">
      <c r="C151" s="5"/>
      <c r="D151" s="7"/>
      <c r="E151" s="7">
        <v>146</v>
      </c>
      <c r="F151" s="30" t="s">
        <v>32</v>
      </c>
      <c r="G151" s="7"/>
      <c r="H151" s="7"/>
      <c r="I151" s="7"/>
      <c r="J151" s="7"/>
      <c r="K151" s="7"/>
      <c r="L151" s="7"/>
      <c r="M151" s="7"/>
      <c r="N151" s="7"/>
      <c r="O151" s="7"/>
      <c r="P151" s="7"/>
      <c r="Q151" s="7"/>
      <c r="R151" s="7"/>
      <c r="S151" s="7"/>
      <c r="T151" s="7"/>
    </row>
    <row r="152" spans="3:20" x14ac:dyDescent="0.35">
      <c r="C152" s="5"/>
      <c r="D152" s="7"/>
      <c r="E152" s="7">
        <v>147</v>
      </c>
      <c r="F152" s="30" t="s">
        <v>37</v>
      </c>
      <c r="G152" s="7"/>
      <c r="H152" s="7"/>
      <c r="I152" s="7"/>
      <c r="J152" s="7"/>
      <c r="K152" s="7"/>
      <c r="L152" s="7"/>
      <c r="M152" s="7"/>
      <c r="N152" s="7"/>
      <c r="O152" s="7"/>
      <c r="P152" s="7"/>
      <c r="Q152" s="7"/>
      <c r="R152" s="7"/>
      <c r="S152" s="7"/>
      <c r="T152" s="7"/>
    </row>
    <row r="153" spans="3:20" x14ac:dyDescent="0.35">
      <c r="C153" s="5"/>
      <c r="D153" s="7"/>
      <c r="E153" s="7">
        <v>148</v>
      </c>
      <c r="F153" s="30" t="s">
        <v>32</v>
      </c>
      <c r="G153" s="7"/>
      <c r="H153" s="7"/>
      <c r="I153" s="7"/>
      <c r="J153" s="7"/>
      <c r="K153" s="7"/>
      <c r="L153" s="7"/>
      <c r="M153" s="7"/>
      <c r="N153" s="7"/>
      <c r="O153" s="7"/>
      <c r="P153" s="7"/>
      <c r="Q153" s="7"/>
      <c r="R153" s="7"/>
      <c r="S153" s="7"/>
      <c r="T153" s="7"/>
    </row>
    <row r="154" spans="3:20" x14ac:dyDescent="0.35">
      <c r="C154" s="5"/>
      <c r="D154" s="7"/>
      <c r="E154" s="7">
        <v>149</v>
      </c>
      <c r="F154" s="30" t="s">
        <v>37</v>
      </c>
      <c r="G154" s="7"/>
      <c r="H154" s="7"/>
      <c r="I154" s="7"/>
      <c r="J154" s="7"/>
      <c r="K154" s="7"/>
      <c r="L154" s="7"/>
      <c r="M154" s="7"/>
      <c r="N154" s="7"/>
      <c r="O154" s="7"/>
      <c r="P154" s="7"/>
      <c r="Q154" s="7"/>
      <c r="R154" s="7"/>
      <c r="S154" s="7"/>
      <c r="T154" s="7"/>
    </row>
    <row r="155" spans="3:20" x14ac:dyDescent="0.35">
      <c r="C155" s="5"/>
      <c r="D155" s="7"/>
      <c r="E155" s="7">
        <v>150</v>
      </c>
      <c r="F155" s="30" t="s">
        <v>32</v>
      </c>
      <c r="G155" s="7"/>
      <c r="H155" s="7"/>
      <c r="I155" s="7"/>
      <c r="J155" s="7"/>
      <c r="K155" s="7"/>
      <c r="L155" s="7"/>
      <c r="M155" s="7"/>
      <c r="N155" s="7"/>
      <c r="O155" s="7"/>
      <c r="P155" s="7"/>
      <c r="Q155" s="7"/>
      <c r="R155" s="7"/>
      <c r="S155" s="7"/>
      <c r="T155" s="7"/>
    </row>
    <row r="156" spans="3:20" x14ac:dyDescent="0.35">
      <c r="C156" s="5"/>
      <c r="D156" s="7"/>
      <c r="E156" s="7">
        <v>151</v>
      </c>
      <c r="F156" s="30" t="s">
        <v>37</v>
      </c>
      <c r="G156" s="7"/>
      <c r="H156" s="7"/>
      <c r="I156" s="7"/>
      <c r="J156" s="7"/>
      <c r="K156" s="7"/>
      <c r="L156" s="7"/>
      <c r="M156" s="7"/>
      <c r="N156" s="7"/>
      <c r="O156" s="7"/>
      <c r="P156" s="7"/>
      <c r="Q156" s="7"/>
      <c r="R156" s="7"/>
      <c r="S156" s="7"/>
      <c r="T156" s="7"/>
    </row>
    <row r="157" spans="3:20" x14ac:dyDescent="0.35">
      <c r="C157" s="5"/>
      <c r="D157" s="7"/>
      <c r="E157" s="7">
        <v>152</v>
      </c>
      <c r="F157" s="30" t="s">
        <v>32</v>
      </c>
      <c r="G157" s="7"/>
      <c r="H157" s="7"/>
      <c r="I157" s="7"/>
      <c r="J157" s="7"/>
      <c r="K157" s="7"/>
      <c r="L157" s="7"/>
      <c r="M157" s="7"/>
      <c r="N157" s="7"/>
      <c r="O157" s="7"/>
      <c r="P157" s="7"/>
      <c r="Q157" s="7"/>
      <c r="R157" s="7"/>
      <c r="S157" s="7"/>
      <c r="T157" s="7"/>
    </row>
    <row r="158" spans="3:20" x14ac:dyDescent="0.35">
      <c r="C158" s="5"/>
      <c r="D158" s="7"/>
      <c r="E158" s="7">
        <v>153</v>
      </c>
      <c r="F158" s="30" t="s">
        <v>37</v>
      </c>
      <c r="G158" s="7"/>
      <c r="H158" s="7"/>
      <c r="I158" s="7"/>
      <c r="J158" s="7"/>
      <c r="K158" s="7"/>
      <c r="L158" s="7"/>
      <c r="M158" s="7"/>
      <c r="N158" s="7"/>
      <c r="O158" s="7"/>
      <c r="P158" s="7"/>
      <c r="Q158" s="7"/>
      <c r="R158" s="7"/>
      <c r="S158" s="7"/>
      <c r="T158" s="7"/>
    </row>
    <row r="159" spans="3:20" x14ac:dyDescent="0.35">
      <c r="C159" s="5"/>
      <c r="D159" s="7"/>
      <c r="E159" s="7">
        <v>154</v>
      </c>
      <c r="F159" s="30" t="s">
        <v>32</v>
      </c>
      <c r="G159" s="7"/>
      <c r="H159" s="7"/>
      <c r="I159" s="7"/>
      <c r="J159" s="7"/>
      <c r="K159" s="7"/>
      <c r="L159" s="7"/>
      <c r="M159" s="7"/>
      <c r="N159" s="7"/>
      <c r="O159" s="7"/>
      <c r="P159" s="7"/>
      <c r="Q159" s="7"/>
      <c r="R159" s="7"/>
      <c r="S159" s="7"/>
      <c r="T159" s="7"/>
    </row>
    <row r="160" spans="3:20" x14ac:dyDescent="0.35">
      <c r="C160" s="5"/>
      <c r="D160" s="7"/>
      <c r="E160" s="7">
        <v>155</v>
      </c>
      <c r="F160" s="30" t="s">
        <v>37</v>
      </c>
      <c r="G160" s="7"/>
      <c r="H160" s="7"/>
      <c r="I160" s="7"/>
      <c r="J160" s="7"/>
      <c r="K160" s="7"/>
      <c r="L160" s="7"/>
      <c r="M160" s="7"/>
      <c r="N160" s="7"/>
      <c r="O160" s="7"/>
      <c r="P160" s="7"/>
      <c r="Q160" s="7"/>
      <c r="R160" s="7"/>
      <c r="S160" s="7"/>
      <c r="T160" s="7"/>
    </row>
    <row r="161" spans="3:20" x14ac:dyDescent="0.35">
      <c r="C161" s="5"/>
      <c r="D161" s="7"/>
      <c r="E161" s="7">
        <v>156</v>
      </c>
      <c r="F161" s="30" t="s">
        <v>32</v>
      </c>
      <c r="G161" s="7"/>
      <c r="H161" s="7"/>
      <c r="I161" s="7"/>
      <c r="J161" s="7"/>
      <c r="K161" s="7"/>
      <c r="L161" s="7"/>
      <c r="M161" s="7"/>
      <c r="N161" s="7"/>
      <c r="O161" s="7"/>
      <c r="P161" s="7"/>
      <c r="Q161" s="7"/>
      <c r="R161" s="7"/>
      <c r="S161" s="7"/>
      <c r="T161" s="7"/>
    </row>
    <row r="162" spans="3:20" x14ac:dyDescent="0.35">
      <c r="C162" s="5"/>
      <c r="D162" s="7"/>
      <c r="E162" s="7">
        <v>157</v>
      </c>
      <c r="F162" s="30" t="s">
        <v>37</v>
      </c>
      <c r="G162" s="7"/>
      <c r="H162" s="7"/>
      <c r="I162" s="7"/>
      <c r="J162" s="7"/>
      <c r="K162" s="7"/>
      <c r="L162" s="7"/>
      <c r="M162" s="7"/>
      <c r="N162" s="7"/>
      <c r="O162" s="7"/>
      <c r="P162" s="7"/>
      <c r="Q162" s="7"/>
      <c r="R162" s="7"/>
      <c r="S162" s="7"/>
      <c r="T162" s="7"/>
    </row>
    <row r="163" spans="3:20" x14ac:dyDescent="0.35">
      <c r="C163" s="5"/>
      <c r="D163" s="7"/>
      <c r="E163" s="7">
        <v>158</v>
      </c>
      <c r="F163" s="30" t="s">
        <v>32</v>
      </c>
      <c r="G163" s="7"/>
      <c r="H163" s="7"/>
      <c r="I163" s="7"/>
      <c r="J163" s="7"/>
      <c r="K163" s="7"/>
      <c r="L163" s="7"/>
      <c r="M163" s="7"/>
      <c r="N163" s="7"/>
      <c r="O163" s="7"/>
      <c r="P163" s="7"/>
      <c r="Q163" s="7"/>
      <c r="R163" s="7"/>
      <c r="S163" s="7"/>
      <c r="T163" s="7"/>
    </row>
    <row r="164" spans="3:20" x14ac:dyDescent="0.35">
      <c r="C164" s="5"/>
      <c r="D164" s="7"/>
      <c r="E164" s="7">
        <v>159</v>
      </c>
      <c r="F164" s="30" t="s">
        <v>37</v>
      </c>
      <c r="G164" s="7"/>
      <c r="H164" s="7"/>
      <c r="I164" s="7"/>
      <c r="J164" s="7"/>
      <c r="K164" s="7"/>
      <c r="L164" s="7"/>
      <c r="M164" s="7"/>
      <c r="N164" s="7"/>
      <c r="O164" s="7"/>
      <c r="P164" s="7"/>
      <c r="Q164" s="7"/>
      <c r="R164" s="7"/>
      <c r="S164" s="7"/>
      <c r="T164" s="7"/>
    </row>
    <row r="165" spans="3:20" x14ac:dyDescent="0.35">
      <c r="C165" s="5"/>
      <c r="D165" s="7"/>
      <c r="E165" s="7">
        <v>160</v>
      </c>
      <c r="F165" s="30" t="s">
        <v>32</v>
      </c>
      <c r="G165" s="7"/>
      <c r="H165" s="7"/>
      <c r="I165" s="7"/>
      <c r="J165" s="7"/>
      <c r="K165" s="7"/>
      <c r="L165" s="7"/>
      <c r="M165" s="7"/>
      <c r="N165" s="7"/>
      <c r="O165" s="7"/>
      <c r="P165" s="7"/>
      <c r="Q165" s="7"/>
      <c r="R165" s="7"/>
      <c r="S165" s="7"/>
      <c r="T165" s="7"/>
    </row>
    <row r="166" spans="3:20" x14ac:dyDescent="0.35">
      <c r="C166" s="5"/>
      <c r="D166" s="7"/>
      <c r="E166" s="7">
        <v>161</v>
      </c>
      <c r="F166" s="30" t="s">
        <v>37</v>
      </c>
      <c r="G166" s="7"/>
      <c r="H166" s="7"/>
      <c r="I166" s="7"/>
      <c r="J166" s="7"/>
      <c r="K166" s="7"/>
      <c r="L166" s="7"/>
      <c r="M166" s="7"/>
      <c r="N166" s="7"/>
      <c r="O166" s="7"/>
      <c r="P166" s="7"/>
      <c r="Q166" s="7"/>
      <c r="R166" s="7"/>
      <c r="S166" s="7"/>
      <c r="T166" s="7"/>
    </row>
    <row r="167" spans="3:20" x14ac:dyDescent="0.35">
      <c r="C167" s="5"/>
      <c r="D167" s="7"/>
      <c r="E167" s="7">
        <v>162</v>
      </c>
      <c r="F167" s="30" t="s">
        <v>32</v>
      </c>
      <c r="G167" s="7"/>
      <c r="H167" s="7"/>
      <c r="I167" s="7"/>
      <c r="J167" s="7"/>
      <c r="K167" s="7"/>
      <c r="L167" s="7"/>
      <c r="M167" s="7"/>
      <c r="N167" s="7"/>
      <c r="O167" s="7"/>
      <c r="P167" s="7"/>
      <c r="Q167" s="7"/>
      <c r="R167" s="7"/>
      <c r="S167" s="7"/>
      <c r="T167" s="7"/>
    </row>
    <row r="168" spans="3:20" x14ac:dyDescent="0.35">
      <c r="C168" s="5"/>
      <c r="D168" s="7"/>
      <c r="E168" s="7">
        <v>163</v>
      </c>
      <c r="F168" s="30" t="s">
        <v>37</v>
      </c>
      <c r="G168" s="7"/>
      <c r="H168" s="7"/>
      <c r="I168" s="7"/>
      <c r="J168" s="7"/>
      <c r="K168" s="7"/>
      <c r="L168" s="7"/>
      <c r="M168" s="7"/>
      <c r="N168" s="7"/>
      <c r="O168" s="7"/>
      <c r="P168" s="7"/>
      <c r="Q168" s="7"/>
      <c r="R168" s="7"/>
      <c r="S168" s="7"/>
      <c r="T168" s="7"/>
    </row>
    <row r="169" spans="3:20" x14ac:dyDescent="0.35">
      <c r="C169" s="5"/>
      <c r="D169" s="7"/>
      <c r="E169" s="7">
        <v>164</v>
      </c>
      <c r="F169" s="30" t="s">
        <v>32</v>
      </c>
      <c r="G169" s="7"/>
      <c r="H169" s="7"/>
      <c r="I169" s="7"/>
      <c r="J169" s="7"/>
      <c r="K169" s="7"/>
      <c r="L169" s="7"/>
      <c r="M169" s="7"/>
      <c r="N169" s="7"/>
      <c r="O169" s="7"/>
      <c r="P169" s="7"/>
      <c r="Q169" s="7"/>
      <c r="R169" s="7"/>
      <c r="S169" s="7"/>
      <c r="T169" s="7"/>
    </row>
    <row r="170" spans="3:20" x14ac:dyDescent="0.35">
      <c r="C170" s="5"/>
      <c r="D170" s="7"/>
      <c r="E170" s="7">
        <v>165</v>
      </c>
      <c r="F170" s="30" t="s">
        <v>37</v>
      </c>
      <c r="G170" s="7"/>
      <c r="H170" s="7"/>
      <c r="I170" s="7"/>
      <c r="J170" s="7"/>
      <c r="K170" s="7"/>
      <c r="L170" s="7"/>
      <c r="M170" s="7"/>
      <c r="N170" s="7"/>
      <c r="O170" s="7"/>
      <c r="P170" s="7"/>
      <c r="Q170" s="7"/>
      <c r="R170" s="7"/>
      <c r="S170" s="7"/>
      <c r="T170" s="7"/>
    </row>
    <row r="171" spans="3:20" x14ac:dyDescent="0.35">
      <c r="C171" s="5"/>
      <c r="D171" s="7"/>
      <c r="E171" s="7">
        <v>166</v>
      </c>
      <c r="F171" s="30" t="s">
        <v>32</v>
      </c>
      <c r="G171" s="7"/>
      <c r="H171" s="7"/>
      <c r="I171" s="7"/>
      <c r="J171" s="7"/>
      <c r="K171" s="7"/>
      <c r="L171" s="7"/>
      <c r="M171" s="7"/>
      <c r="N171" s="7"/>
      <c r="O171" s="7"/>
      <c r="P171" s="7"/>
      <c r="Q171" s="7"/>
      <c r="R171" s="7"/>
      <c r="S171" s="7"/>
      <c r="T171" s="7"/>
    </row>
    <row r="172" spans="3:20" x14ac:dyDescent="0.35">
      <c r="C172" s="5"/>
      <c r="D172" s="7"/>
      <c r="E172" s="7">
        <v>167</v>
      </c>
      <c r="F172" s="30" t="s">
        <v>37</v>
      </c>
      <c r="G172" s="7"/>
      <c r="H172" s="7"/>
      <c r="I172" s="7"/>
      <c r="J172" s="7"/>
      <c r="K172" s="7"/>
      <c r="L172" s="7"/>
      <c r="M172" s="7"/>
      <c r="N172" s="7"/>
      <c r="O172" s="7"/>
      <c r="P172" s="7"/>
      <c r="Q172" s="7"/>
      <c r="R172" s="7"/>
      <c r="S172" s="7"/>
      <c r="T172" s="7"/>
    </row>
    <row r="173" spans="3:20" x14ac:dyDescent="0.35">
      <c r="C173" s="5"/>
      <c r="D173" s="7"/>
      <c r="E173" s="7">
        <v>168</v>
      </c>
      <c r="F173" s="30" t="s">
        <v>32</v>
      </c>
      <c r="G173" s="7"/>
      <c r="H173" s="7"/>
      <c r="I173" s="7"/>
      <c r="J173" s="7"/>
      <c r="K173" s="7"/>
      <c r="L173" s="7"/>
      <c r="M173" s="7"/>
      <c r="N173" s="7"/>
      <c r="O173" s="7"/>
      <c r="P173" s="7"/>
      <c r="Q173" s="7"/>
      <c r="R173" s="7"/>
      <c r="S173" s="7"/>
      <c r="T173" s="7"/>
    </row>
    <row r="174" spans="3:20" x14ac:dyDescent="0.35">
      <c r="C174" s="5"/>
      <c r="D174" s="7"/>
      <c r="E174" s="7">
        <v>169</v>
      </c>
      <c r="F174" s="30" t="s">
        <v>37</v>
      </c>
      <c r="G174" s="7"/>
      <c r="H174" s="7"/>
      <c r="I174" s="7"/>
      <c r="J174" s="7"/>
      <c r="K174" s="7"/>
      <c r="L174" s="7"/>
      <c r="M174" s="7"/>
      <c r="N174" s="7"/>
      <c r="O174" s="7"/>
      <c r="P174" s="7"/>
      <c r="Q174" s="7"/>
      <c r="R174" s="7"/>
      <c r="S174" s="7"/>
      <c r="T174" s="7"/>
    </row>
    <row r="175" spans="3:20" x14ac:dyDescent="0.35">
      <c r="C175" s="5"/>
      <c r="D175" s="7"/>
      <c r="E175" s="7">
        <v>170</v>
      </c>
      <c r="F175" s="30" t="s">
        <v>32</v>
      </c>
      <c r="G175" s="7"/>
      <c r="H175" s="7"/>
      <c r="I175" s="7"/>
      <c r="J175" s="7"/>
      <c r="K175" s="7"/>
      <c r="L175" s="7"/>
      <c r="M175" s="7"/>
      <c r="N175" s="7"/>
      <c r="O175" s="7"/>
      <c r="P175" s="7"/>
      <c r="Q175" s="7"/>
      <c r="R175" s="7"/>
      <c r="S175" s="7"/>
      <c r="T175" s="7"/>
    </row>
    <row r="176" spans="3:20" x14ac:dyDescent="0.35">
      <c r="C176" s="5"/>
      <c r="D176" s="7"/>
      <c r="E176" s="7">
        <v>171</v>
      </c>
      <c r="F176" s="30" t="s">
        <v>37</v>
      </c>
      <c r="G176" s="7"/>
      <c r="H176" s="7"/>
      <c r="I176" s="7"/>
      <c r="J176" s="7"/>
      <c r="K176" s="7"/>
      <c r="L176" s="7"/>
      <c r="M176" s="7"/>
      <c r="N176" s="7"/>
      <c r="O176" s="7"/>
      <c r="P176" s="7"/>
      <c r="Q176" s="7"/>
      <c r="R176" s="7"/>
      <c r="S176" s="7"/>
      <c r="T176" s="7"/>
    </row>
    <row r="177" spans="3:20" x14ac:dyDescent="0.35">
      <c r="C177" s="5"/>
      <c r="D177" s="7"/>
      <c r="E177" s="7">
        <v>172</v>
      </c>
      <c r="F177" s="30" t="s">
        <v>32</v>
      </c>
      <c r="G177" s="7"/>
      <c r="H177" s="7"/>
      <c r="I177" s="7"/>
      <c r="J177" s="7"/>
      <c r="K177" s="7"/>
      <c r="L177" s="7"/>
      <c r="M177" s="7"/>
      <c r="N177" s="7"/>
      <c r="O177" s="7"/>
      <c r="P177" s="7"/>
      <c r="Q177" s="7"/>
      <c r="R177" s="7"/>
      <c r="S177" s="7"/>
      <c r="T177" s="7"/>
    </row>
    <row r="178" spans="3:20" x14ac:dyDescent="0.35">
      <c r="C178" s="5"/>
      <c r="D178" s="7"/>
      <c r="E178" s="7">
        <v>173</v>
      </c>
      <c r="F178" s="30" t="s">
        <v>37</v>
      </c>
      <c r="G178" s="7"/>
      <c r="H178" s="7"/>
      <c r="I178" s="7"/>
      <c r="J178" s="7"/>
      <c r="K178" s="7"/>
      <c r="L178" s="7"/>
      <c r="M178" s="7"/>
      <c r="N178" s="7"/>
      <c r="O178" s="7"/>
      <c r="P178" s="7"/>
      <c r="Q178" s="7"/>
      <c r="R178" s="7"/>
      <c r="S178" s="7"/>
      <c r="T178" s="7"/>
    </row>
    <row r="179" spans="3:20" x14ac:dyDescent="0.35">
      <c r="C179" s="5"/>
      <c r="D179" s="7"/>
      <c r="E179" s="7">
        <v>174</v>
      </c>
      <c r="F179" s="30" t="s">
        <v>32</v>
      </c>
      <c r="G179" s="7"/>
      <c r="H179" s="7"/>
      <c r="I179" s="7"/>
      <c r="J179" s="7"/>
      <c r="K179" s="7"/>
      <c r="L179" s="7"/>
      <c r="M179" s="7"/>
      <c r="N179" s="7"/>
      <c r="O179" s="7"/>
      <c r="P179" s="7"/>
      <c r="Q179" s="7"/>
      <c r="R179" s="7"/>
      <c r="S179" s="7"/>
      <c r="T179" s="7"/>
    </row>
    <row r="180" spans="3:20" x14ac:dyDescent="0.35">
      <c r="C180" s="5"/>
      <c r="D180" s="7"/>
      <c r="E180" s="7">
        <v>175</v>
      </c>
      <c r="F180" s="30" t="s">
        <v>37</v>
      </c>
      <c r="G180" s="7"/>
      <c r="H180" s="7"/>
      <c r="I180" s="7"/>
      <c r="J180" s="7"/>
      <c r="K180" s="7"/>
      <c r="L180" s="7"/>
      <c r="M180" s="7"/>
      <c r="N180" s="7"/>
      <c r="O180" s="7"/>
      <c r="P180" s="7"/>
      <c r="Q180" s="7"/>
      <c r="R180" s="7"/>
      <c r="S180" s="7"/>
      <c r="T180" s="7"/>
    </row>
    <row r="181" spans="3:20" x14ac:dyDescent="0.35">
      <c r="C181" s="5"/>
      <c r="D181" s="7"/>
      <c r="E181" s="7">
        <v>176</v>
      </c>
      <c r="F181" s="30" t="s">
        <v>32</v>
      </c>
      <c r="G181" s="7"/>
      <c r="H181" s="7"/>
      <c r="I181" s="7"/>
      <c r="J181" s="7"/>
      <c r="K181" s="7"/>
      <c r="L181" s="7"/>
      <c r="M181" s="7"/>
      <c r="N181" s="7"/>
      <c r="O181" s="7"/>
      <c r="P181" s="7"/>
      <c r="Q181" s="7"/>
      <c r="R181" s="7"/>
      <c r="S181" s="7"/>
      <c r="T181" s="7"/>
    </row>
    <row r="182" spans="3:20" x14ac:dyDescent="0.35">
      <c r="C182" s="5"/>
      <c r="D182" s="7"/>
      <c r="E182" s="7">
        <v>177</v>
      </c>
      <c r="F182" s="30" t="s">
        <v>37</v>
      </c>
      <c r="G182" s="7"/>
      <c r="H182" s="7"/>
      <c r="I182" s="7"/>
      <c r="J182" s="7"/>
      <c r="K182" s="7"/>
      <c r="L182" s="7"/>
      <c r="M182" s="7"/>
      <c r="N182" s="7"/>
      <c r="O182" s="7"/>
      <c r="P182" s="7"/>
      <c r="Q182" s="7"/>
      <c r="R182" s="7"/>
      <c r="S182" s="7"/>
      <c r="T182" s="7"/>
    </row>
    <row r="183" spans="3:20" x14ac:dyDescent="0.35">
      <c r="C183" s="5"/>
      <c r="D183" s="7"/>
      <c r="E183" s="7">
        <v>178</v>
      </c>
      <c r="F183" s="30" t="s">
        <v>32</v>
      </c>
      <c r="G183" s="7"/>
      <c r="H183" s="7"/>
      <c r="I183" s="7"/>
      <c r="J183" s="7"/>
      <c r="K183" s="7"/>
      <c r="L183" s="7"/>
      <c r="M183" s="7"/>
      <c r="N183" s="7"/>
      <c r="O183" s="7"/>
      <c r="P183" s="7"/>
      <c r="Q183" s="7"/>
      <c r="R183" s="7"/>
      <c r="S183" s="7"/>
      <c r="T183" s="7"/>
    </row>
    <row r="184" spans="3:20" x14ac:dyDescent="0.35">
      <c r="C184" s="5"/>
      <c r="D184" s="7"/>
      <c r="E184" s="7">
        <v>179</v>
      </c>
      <c r="F184" s="30" t="s">
        <v>37</v>
      </c>
      <c r="G184" s="7"/>
      <c r="H184" s="7"/>
      <c r="I184" s="7"/>
      <c r="J184" s="7"/>
      <c r="K184" s="7"/>
      <c r="L184" s="7"/>
      <c r="M184" s="7"/>
      <c r="N184" s="7"/>
      <c r="O184" s="7"/>
      <c r="P184" s="7"/>
      <c r="Q184" s="7"/>
      <c r="R184" s="7"/>
      <c r="S184" s="7"/>
      <c r="T184" s="7"/>
    </row>
    <row r="185" spans="3:20" x14ac:dyDescent="0.35">
      <c r="C185" s="5"/>
      <c r="D185" s="7"/>
      <c r="E185" s="7">
        <v>180</v>
      </c>
      <c r="F185" s="30" t="s">
        <v>32</v>
      </c>
      <c r="G185" s="7"/>
      <c r="H185" s="7"/>
      <c r="I185" s="7"/>
      <c r="J185" s="7"/>
      <c r="K185" s="7"/>
      <c r="L185" s="7"/>
      <c r="M185" s="7"/>
      <c r="N185" s="7"/>
      <c r="O185" s="7"/>
      <c r="P185" s="7"/>
      <c r="Q185" s="7"/>
      <c r="R185" s="7"/>
      <c r="S185" s="7"/>
      <c r="T185" s="7"/>
    </row>
    <row r="186" spans="3:20" x14ac:dyDescent="0.35">
      <c r="C186" s="5"/>
      <c r="D186" s="7"/>
      <c r="E186" s="7">
        <v>181</v>
      </c>
      <c r="F186" s="30" t="s">
        <v>37</v>
      </c>
      <c r="G186" s="7"/>
      <c r="H186" s="7"/>
      <c r="I186" s="7"/>
      <c r="J186" s="7"/>
      <c r="K186" s="7"/>
      <c r="L186" s="7"/>
      <c r="M186" s="7"/>
      <c r="N186" s="7"/>
      <c r="O186" s="7"/>
      <c r="P186" s="7"/>
      <c r="Q186" s="7"/>
      <c r="R186" s="7"/>
      <c r="S186" s="7"/>
      <c r="T186" s="7"/>
    </row>
    <row r="187" spans="3:20" x14ac:dyDescent="0.35">
      <c r="C187" s="5"/>
      <c r="D187" s="7"/>
      <c r="E187" s="7">
        <v>182</v>
      </c>
      <c r="F187" s="30" t="s">
        <v>32</v>
      </c>
      <c r="G187" s="7"/>
      <c r="H187" s="7"/>
      <c r="I187" s="7"/>
      <c r="J187" s="7"/>
      <c r="K187" s="7"/>
      <c r="L187" s="7"/>
      <c r="M187" s="7"/>
      <c r="N187" s="7"/>
      <c r="O187" s="7"/>
      <c r="P187" s="7"/>
      <c r="Q187" s="7"/>
      <c r="R187" s="7"/>
      <c r="S187" s="7"/>
      <c r="T187" s="7"/>
    </row>
    <row r="188" spans="3:20" x14ac:dyDescent="0.35">
      <c r="C188" s="5"/>
      <c r="D188" s="7"/>
      <c r="E188" s="7">
        <v>183</v>
      </c>
      <c r="F188" s="30" t="s">
        <v>37</v>
      </c>
      <c r="G188" s="7"/>
      <c r="H188" s="7"/>
      <c r="I188" s="7"/>
      <c r="J188" s="7"/>
      <c r="K188" s="7"/>
      <c r="L188" s="7"/>
      <c r="M188" s="7"/>
      <c r="N188" s="7"/>
      <c r="O188" s="7"/>
      <c r="P188" s="7"/>
      <c r="Q188" s="7"/>
      <c r="R188" s="7"/>
      <c r="S188" s="7"/>
      <c r="T188" s="7"/>
    </row>
    <row r="189" spans="3:20" x14ac:dyDescent="0.35">
      <c r="C189" s="5"/>
      <c r="D189" s="7"/>
      <c r="E189" s="7">
        <v>184</v>
      </c>
      <c r="F189" s="30" t="s">
        <v>32</v>
      </c>
      <c r="G189" s="7"/>
      <c r="H189" s="7"/>
      <c r="I189" s="7"/>
      <c r="J189" s="7"/>
      <c r="K189" s="7"/>
      <c r="L189" s="7"/>
      <c r="M189" s="7"/>
      <c r="N189" s="7"/>
      <c r="O189" s="7"/>
      <c r="P189" s="7"/>
      <c r="Q189" s="7"/>
      <c r="R189" s="7"/>
      <c r="S189" s="7"/>
      <c r="T189" s="7"/>
    </row>
    <row r="190" spans="3:20" x14ac:dyDescent="0.35">
      <c r="C190" s="5"/>
      <c r="D190" s="7"/>
      <c r="E190" s="7">
        <v>185</v>
      </c>
      <c r="F190" s="30" t="s">
        <v>37</v>
      </c>
      <c r="G190" s="7"/>
      <c r="H190" s="7"/>
      <c r="I190" s="7"/>
      <c r="J190" s="7"/>
      <c r="K190" s="7"/>
      <c r="L190" s="7"/>
      <c r="M190" s="7"/>
      <c r="N190" s="7"/>
      <c r="O190" s="7"/>
      <c r="P190" s="7"/>
      <c r="Q190" s="7"/>
      <c r="R190" s="7"/>
      <c r="S190" s="7"/>
      <c r="T190" s="7"/>
    </row>
    <row r="191" spans="3:20" x14ac:dyDescent="0.35">
      <c r="C191" s="5"/>
      <c r="D191" s="7"/>
      <c r="E191" s="7">
        <v>186</v>
      </c>
      <c r="F191" s="30" t="s">
        <v>32</v>
      </c>
      <c r="G191" s="7"/>
      <c r="H191" s="7"/>
      <c r="I191" s="7"/>
      <c r="J191" s="7"/>
      <c r="K191" s="7"/>
      <c r="L191" s="7"/>
      <c r="M191" s="7"/>
      <c r="N191" s="7"/>
      <c r="O191" s="7"/>
      <c r="P191" s="7"/>
      <c r="Q191" s="7"/>
      <c r="R191" s="7"/>
      <c r="S191" s="7"/>
      <c r="T191" s="7"/>
    </row>
    <row r="192" spans="3:20" x14ac:dyDescent="0.35">
      <c r="C192" s="5"/>
      <c r="D192" s="7"/>
      <c r="E192" s="7">
        <v>187</v>
      </c>
      <c r="F192" s="30" t="s">
        <v>37</v>
      </c>
      <c r="G192" s="7"/>
      <c r="H192" s="7"/>
      <c r="I192" s="7"/>
      <c r="J192" s="7"/>
      <c r="K192" s="7"/>
      <c r="L192" s="7"/>
      <c r="M192" s="7"/>
      <c r="N192" s="7"/>
      <c r="O192" s="7"/>
      <c r="P192" s="7"/>
      <c r="Q192" s="7"/>
      <c r="R192" s="7"/>
      <c r="S192" s="7"/>
      <c r="T192" s="7"/>
    </row>
    <row r="193" spans="3:20" x14ac:dyDescent="0.35">
      <c r="C193" s="5"/>
      <c r="D193" s="7"/>
      <c r="E193" s="7">
        <v>188</v>
      </c>
      <c r="F193" s="30" t="s">
        <v>32</v>
      </c>
      <c r="G193" s="7"/>
      <c r="H193" s="7"/>
      <c r="I193" s="7"/>
      <c r="J193" s="7"/>
      <c r="K193" s="7"/>
      <c r="L193" s="7"/>
      <c r="M193" s="7"/>
      <c r="N193" s="7"/>
      <c r="O193" s="7"/>
      <c r="P193" s="7"/>
      <c r="Q193" s="7"/>
      <c r="R193" s="7"/>
      <c r="S193" s="7"/>
      <c r="T193" s="7"/>
    </row>
    <row r="194" spans="3:20" x14ac:dyDescent="0.35">
      <c r="C194" s="5"/>
      <c r="D194" s="7"/>
      <c r="E194" s="7">
        <v>189</v>
      </c>
      <c r="F194" s="30" t="s">
        <v>37</v>
      </c>
      <c r="G194" s="7"/>
      <c r="H194" s="7"/>
      <c r="I194" s="7"/>
      <c r="J194" s="7"/>
      <c r="K194" s="7"/>
      <c r="L194" s="7"/>
      <c r="M194" s="7"/>
      <c r="N194" s="7"/>
      <c r="O194" s="7"/>
      <c r="P194" s="7"/>
      <c r="Q194" s="7"/>
      <c r="R194" s="7"/>
      <c r="S194" s="7"/>
      <c r="T194" s="7"/>
    </row>
    <row r="195" spans="3:20" x14ac:dyDescent="0.35">
      <c r="C195" s="5"/>
      <c r="D195" s="7"/>
      <c r="E195" s="7">
        <v>190</v>
      </c>
      <c r="F195" s="30" t="s">
        <v>32</v>
      </c>
      <c r="G195" s="7"/>
      <c r="H195" s="7"/>
      <c r="I195" s="7"/>
      <c r="J195" s="7"/>
      <c r="K195" s="7"/>
      <c r="L195" s="7"/>
      <c r="M195" s="7"/>
      <c r="N195" s="7"/>
      <c r="O195" s="7"/>
      <c r="P195" s="7"/>
      <c r="Q195" s="7"/>
      <c r="R195" s="7"/>
      <c r="S195" s="7"/>
      <c r="T195" s="7"/>
    </row>
    <row r="196" spans="3:20" x14ac:dyDescent="0.35">
      <c r="C196" s="5"/>
      <c r="D196" s="7"/>
      <c r="E196" s="7">
        <v>191</v>
      </c>
      <c r="F196" s="30" t="s">
        <v>37</v>
      </c>
      <c r="G196" s="7"/>
      <c r="H196" s="7"/>
      <c r="I196" s="7"/>
      <c r="J196" s="7"/>
      <c r="K196" s="7"/>
      <c r="L196" s="7"/>
      <c r="M196" s="7"/>
      <c r="N196" s="7"/>
      <c r="O196" s="7"/>
      <c r="P196" s="7"/>
      <c r="Q196" s="7"/>
      <c r="R196" s="7"/>
      <c r="S196" s="7"/>
      <c r="T196" s="7"/>
    </row>
    <row r="197" spans="3:20" x14ac:dyDescent="0.35">
      <c r="C197" s="5"/>
      <c r="D197" s="7"/>
      <c r="E197" s="7">
        <v>192</v>
      </c>
      <c r="F197" s="30" t="s">
        <v>32</v>
      </c>
      <c r="G197" s="7"/>
      <c r="H197" s="7"/>
      <c r="I197" s="7"/>
      <c r="J197" s="7"/>
      <c r="K197" s="7"/>
      <c r="L197" s="7"/>
      <c r="M197" s="7"/>
      <c r="N197" s="7"/>
      <c r="O197" s="7"/>
      <c r="P197" s="7"/>
      <c r="Q197" s="7"/>
      <c r="R197" s="7"/>
      <c r="S197" s="7"/>
      <c r="T197" s="7"/>
    </row>
    <row r="198" spans="3:20" x14ac:dyDescent="0.35">
      <c r="C198" s="5"/>
      <c r="D198" s="7"/>
      <c r="E198" s="7">
        <v>193</v>
      </c>
      <c r="F198" s="30" t="s">
        <v>37</v>
      </c>
      <c r="G198" s="7"/>
      <c r="H198" s="7"/>
      <c r="I198" s="7"/>
      <c r="J198" s="7"/>
      <c r="K198" s="7"/>
      <c r="L198" s="7"/>
      <c r="M198" s="7"/>
      <c r="N198" s="7"/>
      <c r="O198" s="7"/>
      <c r="P198" s="7"/>
      <c r="Q198" s="7"/>
      <c r="R198" s="7"/>
      <c r="S198" s="7"/>
      <c r="T198" s="7"/>
    </row>
    <row r="199" spans="3:20" x14ac:dyDescent="0.35">
      <c r="C199" s="5"/>
      <c r="D199" s="7"/>
      <c r="E199" s="7">
        <v>194</v>
      </c>
      <c r="F199" s="30" t="s">
        <v>32</v>
      </c>
      <c r="G199" s="7"/>
      <c r="H199" s="7"/>
      <c r="I199" s="7"/>
      <c r="J199" s="7"/>
      <c r="K199" s="7"/>
      <c r="L199" s="7"/>
      <c r="M199" s="7"/>
      <c r="N199" s="7"/>
      <c r="O199" s="7"/>
      <c r="P199" s="7"/>
      <c r="Q199" s="7"/>
      <c r="R199" s="7"/>
      <c r="S199" s="7"/>
      <c r="T199" s="7"/>
    </row>
    <row r="200" spans="3:20" x14ac:dyDescent="0.35">
      <c r="C200" s="5"/>
      <c r="D200" s="7"/>
      <c r="E200" s="7">
        <v>195</v>
      </c>
      <c r="F200" s="30" t="s">
        <v>37</v>
      </c>
      <c r="G200" s="7"/>
      <c r="H200" s="7"/>
      <c r="I200" s="7"/>
      <c r="J200" s="7"/>
      <c r="K200" s="7"/>
      <c r="L200" s="7"/>
      <c r="M200" s="7"/>
      <c r="N200" s="7"/>
      <c r="O200" s="7"/>
      <c r="P200" s="7"/>
      <c r="Q200" s="7"/>
      <c r="R200" s="7"/>
      <c r="S200" s="7"/>
      <c r="T200" s="7"/>
    </row>
    <row r="201" spans="3:20" x14ac:dyDescent="0.35">
      <c r="C201" s="5"/>
      <c r="D201" s="7"/>
      <c r="E201" s="7">
        <v>196</v>
      </c>
      <c r="F201" s="30" t="s">
        <v>32</v>
      </c>
      <c r="G201" s="7"/>
      <c r="H201" s="7"/>
      <c r="I201" s="7"/>
      <c r="J201" s="7"/>
      <c r="K201" s="7"/>
      <c r="L201" s="7"/>
      <c r="M201" s="7"/>
      <c r="N201" s="7"/>
      <c r="O201" s="7"/>
      <c r="P201" s="7"/>
      <c r="Q201" s="7"/>
      <c r="R201" s="7"/>
      <c r="S201" s="7"/>
      <c r="T201" s="7"/>
    </row>
    <row r="202" spans="3:20" x14ac:dyDescent="0.35">
      <c r="C202" s="5"/>
      <c r="D202" s="7"/>
      <c r="E202" s="7">
        <v>197</v>
      </c>
      <c r="F202" s="30" t="s">
        <v>37</v>
      </c>
      <c r="G202" s="7"/>
      <c r="H202" s="7"/>
      <c r="I202" s="7"/>
      <c r="J202" s="7"/>
      <c r="K202" s="7"/>
      <c r="L202" s="7"/>
      <c r="M202" s="7"/>
      <c r="N202" s="7"/>
      <c r="O202" s="7"/>
      <c r="P202" s="7"/>
      <c r="Q202" s="7"/>
      <c r="R202" s="7"/>
      <c r="S202" s="7"/>
      <c r="T202" s="7"/>
    </row>
    <row r="203" spans="3:20" x14ac:dyDescent="0.35">
      <c r="C203" s="5"/>
      <c r="D203" s="7"/>
      <c r="E203" s="7">
        <v>198</v>
      </c>
      <c r="F203" s="30" t="s">
        <v>32</v>
      </c>
      <c r="G203" s="7"/>
      <c r="H203" s="7"/>
      <c r="I203" s="7"/>
      <c r="J203" s="7"/>
      <c r="K203" s="7"/>
      <c r="L203" s="7"/>
      <c r="M203" s="7"/>
      <c r="N203" s="7"/>
      <c r="O203" s="7"/>
      <c r="P203" s="7"/>
      <c r="Q203" s="7"/>
      <c r="R203" s="7"/>
      <c r="S203" s="7"/>
      <c r="T203" s="7"/>
    </row>
    <row r="204" spans="3:20" x14ac:dyDescent="0.35">
      <c r="C204" s="5"/>
      <c r="D204" s="7"/>
      <c r="E204" s="7">
        <v>199</v>
      </c>
      <c r="F204" s="30" t="s">
        <v>37</v>
      </c>
      <c r="G204" s="7"/>
      <c r="H204" s="7"/>
      <c r="I204" s="7"/>
      <c r="J204" s="7"/>
      <c r="K204" s="7"/>
      <c r="L204" s="7"/>
      <c r="M204" s="7"/>
      <c r="N204" s="7"/>
      <c r="O204" s="7"/>
      <c r="P204" s="7"/>
      <c r="Q204" s="7"/>
      <c r="R204" s="7"/>
      <c r="S204" s="7"/>
      <c r="T204" s="7"/>
    </row>
    <row r="205" spans="3:20" x14ac:dyDescent="0.35">
      <c r="C205" s="5"/>
      <c r="D205" s="7"/>
      <c r="E205" s="7">
        <v>200</v>
      </c>
      <c r="F205" s="30" t="s">
        <v>32</v>
      </c>
      <c r="G205" s="7"/>
      <c r="H205" s="7"/>
      <c r="I205" s="7"/>
      <c r="J205" s="7"/>
      <c r="K205" s="7"/>
      <c r="L205" s="7"/>
      <c r="M205" s="7"/>
      <c r="N205" s="7"/>
      <c r="O205" s="7"/>
      <c r="P205" s="7"/>
      <c r="Q205" s="7"/>
      <c r="R205" s="7"/>
      <c r="S205" s="7"/>
      <c r="T205" s="7"/>
    </row>
    <row r="206" spans="3:20" x14ac:dyDescent="0.35">
      <c r="C206" s="5"/>
      <c r="D206" s="7"/>
      <c r="E206" s="7">
        <v>201</v>
      </c>
      <c r="F206" s="30" t="s">
        <v>37</v>
      </c>
      <c r="G206" s="7"/>
      <c r="H206" s="7"/>
      <c r="I206" s="7"/>
      <c r="J206" s="7"/>
      <c r="K206" s="7"/>
      <c r="L206" s="7"/>
      <c r="M206" s="7"/>
      <c r="N206" s="7"/>
      <c r="O206" s="7"/>
      <c r="P206" s="7"/>
      <c r="Q206" s="7"/>
      <c r="R206" s="7"/>
      <c r="S206" s="7"/>
      <c r="T206" s="7"/>
    </row>
    <row r="207" spans="3:20" x14ac:dyDescent="0.35">
      <c r="C207" s="5"/>
      <c r="D207" s="7"/>
      <c r="E207" s="7">
        <v>202</v>
      </c>
      <c r="F207" s="30" t="s">
        <v>32</v>
      </c>
      <c r="G207" s="7"/>
      <c r="H207" s="7"/>
      <c r="I207" s="7"/>
      <c r="J207" s="7"/>
      <c r="K207" s="7"/>
      <c r="L207" s="7"/>
      <c r="M207" s="7"/>
      <c r="N207" s="7"/>
      <c r="O207" s="7"/>
      <c r="P207" s="7"/>
      <c r="Q207" s="7"/>
      <c r="R207" s="7"/>
      <c r="S207" s="7"/>
      <c r="T207" s="7"/>
    </row>
    <row r="208" spans="3:20" x14ac:dyDescent="0.35">
      <c r="C208" s="5"/>
      <c r="D208" s="7"/>
      <c r="E208" s="7">
        <v>203</v>
      </c>
      <c r="F208" s="30" t="s">
        <v>37</v>
      </c>
      <c r="G208" s="7"/>
      <c r="H208" s="7"/>
      <c r="I208" s="7"/>
      <c r="J208" s="7"/>
      <c r="K208" s="7"/>
      <c r="L208" s="7"/>
      <c r="M208" s="7"/>
      <c r="N208" s="7"/>
      <c r="O208" s="7"/>
      <c r="P208" s="7"/>
      <c r="Q208" s="7"/>
      <c r="R208" s="7"/>
      <c r="S208" s="7"/>
      <c r="T208" s="7"/>
    </row>
    <row r="209" spans="3:20" x14ac:dyDescent="0.35">
      <c r="C209" s="5"/>
      <c r="D209" s="7"/>
      <c r="E209" s="7">
        <v>204</v>
      </c>
      <c r="F209" s="30" t="s">
        <v>32</v>
      </c>
      <c r="G209" s="7"/>
      <c r="H209" s="7"/>
      <c r="I209" s="7"/>
      <c r="J209" s="7"/>
      <c r="K209" s="7"/>
      <c r="L209" s="7"/>
      <c r="M209" s="7"/>
      <c r="N209" s="7"/>
      <c r="O209" s="7"/>
      <c r="P209" s="7"/>
      <c r="Q209" s="7"/>
      <c r="R209" s="7"/>
      <c r="S209" s="7"/>
      <c r="T209" s="7"/>
    </row>
    <row r="210" spans="3:20" x14ac:dyDescent="0.35">
      <c r="C210" s="5"/>
      <c r="D210" s="7"/>
      <c r="E210" s="7">
        <v>205</v>
      </c>
      <c r="F210" s="30" t="s">
        <v>37</v>
      </c>
      <c r="G210" s="7"/>
      <c r="H210" s="7"/>
      <c r="I210" s="7"/>
      <c r="J210" s="7"/>
      <c r="K210" s="7"/>
      <c r="L210" s="7"/>
      <c r="M210" s="7"/>
      <c r="N210" s="7"/>
      <c r="O210" s="7"/>
      <c r="P210" s="7"/>
      <c r="Q210" s="7"/>
      <c r="R210" s="7"/>
      <c r="S210" s="7"/>
      <c r="T210" s="7"/>
    </row>
    <row r="211" spans="3:20" x14ac:dyDescent="0.35">
      <c r="C211" s="5"/>
      <c r="D211" s="7"/>
      <c r="E211" s="7">
        <v>206</v>
      </c>
      <c r="F211" s="30" t="s">
        <v>32</v>
      </c>
      <c r="G211" s="7"/>
      <c r="H211" s="7"/>
      <c r="I211" s="7"/>
      <c r="J211" s="7"/>
      <c r="K211" s="7"/>
      <c r="L211" s="7"/>
      <c r="M211" s="7"/>
      <c r="N211" s="7"/>
      <c r="O211" s="7"/>
      <c r="P211" s="7"/>
      <c r="Q211" s="7"/>
      <c r="R211" s="7"/>
      <c r="S211" s="7"/>
      <c r="T211" s="7"/>
    </row>
    <row r="212" spans="3:20" x14ac:dyDescent="0.35">
      <c r="C212" s="5"/>
      <c r="D212" s="7"/>
      <c r="E212" s="7">
        <v>207</v>
      </c>
      <c r="F212" s="30" t="s">
        <v>37</v>
      </c>
      <c r="G212" s="7"/>
      <c r="H212" s="7"/>
      <c r="I212" s="7"/>
      <c r="J212" s="7"/>
      <c r="K212" s="7"/>
      <c r="L212" s="7"/>
      <c r="M212" s="7"/>
      <c r="N212" s="7"/>
      <c r="O212" s="7"/>
      <c r="P212" s="7"/>
      <c r="Q212" s="7"/>
      <c r="R212" s="7"/>
      <c r="S212" s="7"/>
      <c r="T212" s="7"/>
    </row>
    <row r="213" spans="3:20" x14ac:dyDescent="0.35">
      <c r="C213" s="5"/>
      <c r="D213" s="7"/>
      <c r="E213" s="7">
        <v>208</v>
      </c>
      <c r="F213" s="30" t="s">
        <v>32</v>
      </c>
      <c r="G213" s="7"/>
      <c r="H213" s="7"/>
      <c r="I213" s="7"/>
      <c r="J213" s="7"/>
      <c r="K213" s="7"/>
      <c r="L213" s="7"/>
      <c r="M213" s="7"/>
      <c r="N213" s="7"/>
      <c r="O213" s="7"/>
      <c r="P213" s="7"/>
      <c r="Q213" s="7"/>
      <c r="R213" s="7"/>
      <c r="S213" s="7"/>
      <c r="T213" s="7"/>
    </row>
    <row r="214" spans="3:20" x14ac:dyDescent="0.35">
      <c r="C214" s="5"/>
      <c r="D214" s="7"/>
      <c r="E214" s="7">
        <v>209</v>
      </c>
      <c r="F214" s="30" t="s">
        <v>37</v>
      </c>
      <c r="G214" s="7"/>
      <c r="H214" s="7"/>
      <c r="I214" s="7"/>
      <c r="J214" s="7"/>
      <c r="K214" s="7"/>
      <c r="L214" s="7"/>
      <c r="M214" s="7"/>
      <c r="N214" s="7"/>
      <c r="O214" s="7"/>
      <c r="P214" s="7"/>
      <c r="Q214" s="7"/>
      <c r="R214" s="7"/>
      <c r="S214" s="7"/>
      <c r="T214" s="7"/>
    </row>
    <row r="215" spans="3:20" x14ac:dyDescent="0.35">
      <c r="C215" s="5"/>
      <c r="D215" s="7"/>
      <c r="E215" s="7">
        <v>210</v>
      </c>
      <c r="F215" s="30" t="s">
        <v>32</v>
      </c>
      <c r="G215" s="7"/>
      <c r="H215" s="7"/>
      <c r="I215" s="7"/>
      <c r="J215" s="7"/>
      <c r="K215" s="7"/>
      <c r="L215" s="7"/>
      <c r="M215" s="7"/>
      <c r="N215" s="7"/>
      <c r="O215" s="7"/>
      <c r="P215" s="7"/>
      <c r="Q215" s="7"/>
      <c r="R215" s="7"/>
      <c r="S215" s="7"/>
      <c r="T215" s="7"/>
    </row>
    <row r="216" spans="3:20" x14ac:dyDescent="0.35">
      <c r="C216" s="5"/>
      <c r="D216" s="7"/>
      <c r="E216" s="7">
        <v>211</v>
      </c>
      <c r="F216" s="30" t="s">
        <v>37</v>
      </c>
      <c r="G216" s="7"/>
      <c r="H216" s="7"/>
      <c r="I216" s="7"/>
      <c r="J216" s="7"/>
      <c r="K216" s="7"/>
      <c r="L216" s="7"/>
      <c r="M216" s="7"/>
      <c r="N216" s="7"/>
      <c r="O216" s="7"/>
      <c r="P216" s="7"/>
      <c r="Q216" s="7"/>
      <c r="R216" s="7"/>
      <c r="S216" s="7"/>
      <c r="T216" s="7"/>
    </row>
    <row r="217" spans="3:20" x14ac:dyDescent="0.35">
      <c r="C217" s="5"/>
      <c r="D217" s="7"/>
      <c r="E217" s="7">
        <v>212</v>
      </c>
      <c r="F217" s="30" t="s">
        <v>32</v>
      </c>
      <c r="G217" s="7"/>
      <c r="H217" s="7"/>
      <c r="I217" s="7"/>
      <c r="J217" s="7"/>
      <c r="K217" s="7"/>
      <c r="L217" s="7"/>
      <c r="M217" s="7"/>
      <c r="N217" s="7"/>
      <c r="O217" s="7"/>
      <c r="P217" s="7"/>
      <c r="Q217" s="7"/>
      <c r="R217" s="7"/>
      <c r="S217" s="7"/>
      <c r="T217" s="7"/>
    </row>
    <row r="218" spans="3:20" x14ac:dyDescent="0.35">
      <c r="C218" s="5"/>
      <c r="D218" s="7"/>
      <c r="E218" s="7">
        <v>213</v>
      </c>
      <c r="F218" s="30" t="s">
        <v>37</v>
      </c>
      <c r="G218" s="7"/>
      <c r="H218" s="7"/>
      <c r="I218" s="7"/>
      <c r="J218" s="7"/>
      <c r="K218" s="7"/>
      <c r="L218" s="7"/>
      <c r="M218" s="7"/>
      <c r="N218" s="7"/>
      <c r="O218" s="7"/>
      <c r="P218" s="7"/>
      <c r="Q218" s="7"/>
      <c r="R218" s="7"/>
      <c r="S218" s="7"/>
      <c r="T218" s="7"/>
    </row>
    <row r="219" spans="3:20" x14ac:dyDescent="0.35">
      <c r="C219" s="5"/>
      <c r="D219" s="7"/>
      <c r="E219" s="7">
        <v>214</v>
      </c>
      <c r="F219" s="30" t="s">
        <v>32</v>
      </c>
      <c r="G219" s="7"/>
      <c r="H219" s="7"/>
      <c r="I219" s="7"/>
      <c r="J219" s="7"/>
      <c r="K219" s="7"/>
      <c r="L219" s="7"/>
      <c r="M219" s="7"/>
      <c r="N219" s="7"/>
      <c r="O219" s="7"/>
      <c r="P219" s="7"/>
      <c r="Q219" s="7"/>
      <c r="R219" s="7"/>
      <c r="S219" s="7"/>
      <c r="T219" s="7"/>
    </row>
    <row r="220" spans="3:20" x14ac:dyDescent="0.35">
      <c r="C220" s="5"/>
      <c r="D220" s="7"/>
      <c r="E220" s="7">
        <v>215</v>
      </c>
      <c r="F220" s="30" t="s">
        <v>37</v>
      </c>
      <c r="G220" s="7"/>
      <c r="H220" s="7"/>
      <c r="I220" s="7"/>
      <c r="J220" s="7"/>
      <c r="K220" s="7"/>
      <c r="L220" s="7"/>
      <c r="M220" s="7"/>
      <c r="N220" s="7"/>
      <c r="O220" s="7"/>
      <c r="P220" s="7"/>
      <c r="Q220" s="7"/>
      <c r="R220" s="7"/>
      <c r="S220" s="7"/>
      <c r="T220" s="7"/>
    </row>
    <row r="221" spans="3:20" x14ac:dyDescent="0.35">
      <c r="C221" s="5"/>
      <c r="D221" s="7"/>
      <c r="E221" s="7">
        <v>216</v>
      </c>
      <c r="F221" s="30" t="s">
        <v>32</v>
      </c>
      <c r="G221" s="7"/>
      <c r="H221" s="7"/>
      <c r="I221" s="7"/>
      <c r="J221" s="7"/>
      <c r="K221" s="7"/>
      <c r="L221" s="7"/>
      <c r="M221" s="7"/>
      <c r="N221" s="7"/>
      <c r="O221" s="7"/>
      <c r="P221" s="7"/>
      <c r="Q221" s="7"/>
      <c r="R221" s="7"/>
      <c r="S221" s="7"/>
      <c r="T221" s="7"/>
    </row>
    <row r="222" spans="3:20" x14ac:dyDescent="0.35">
      <c r="C222" s="5"/>
      <c r="D222" s="7"/>
      <c r="E222" s="7">
        <v>217</v>
      </c>
      <c r="F222" s="30" t="s">
        <v>37</v>
      </c>
      <c r="G222" s="7"/>
      <c r="H222" s="7"/>
      <c r="I222" s="7"/>
      <c r="J222" s="7"/>
      <c r="K222" s="7"/>
      <c r="L222" s="7"/>
      <c r="M222" s="7"/>
      <c r="N222" s="7"/>
      <c r="O222" s="7"/>
      <c r="P222" s="7"/>
      <c r="Q222" s="7"/>
      <c r="R222" s="7"/>
      <c r="S222" s="7"/>
      <c r="T222" s="7"/>
    </row>
    <row r="223" spans="3:20" x14ac:dyDescent="0.35">
      <c r="C223" s="5"/>
      <c r="D223" s="7"/>
      <c r="E223" s="7">
        <v>218</v>
      </c>
      <c r="F223" s="30" t="s">
        <v>32</v>
      </c>
      <c r="G223" s="7"/>
      <c r="H223" s="7"/>
      <c r="I223" s="7"/>
      <c r="J223" s="7"/>
      <c r="K223" s="7"/>
      <c r="L223" s="7"/>
      <c r="M223" s="7"/>
      <c r="N223" s="7"/>
      <c r="O223" s="7"/>
      <c r="P223" s="7"/>
      <c r="Q223" s="7"/>
      <c r="R223" s="7"/>
      <c r="S223" s="7"/>
      <c r="T223" s="7"/>
    </row>
    <row r="224" spans="3:20" x14ac:dyDescent="0.35">
      <c r="C224" s="5"/>
      <c r="D224" s="7"/>
      <c r="E224" s="7">
        <v>219</v>
      </c>
      <c r="F224" s="30" t="s">
        <v>37</v>
      </c>
      <c r="G224" s="7"/>
      <c r="H224" s="7"/>
      <c r="I224" s="7"/>
      <c r="J224" s="7"/>
      <c r="K224" s="7"/>
      <c r="L224" s="7"/>
      <c r="M224" s="7"/>
      <c r="N224" s="7"/>
      <c r="O224" s="7"/>
      <c r="P224" s="7"/>
      <c r="Q224" s="7"/>
      <c r="R224" s="7"/>
      <c r="S224" s="7"/>
      <c r="T224" s="7"/>
    </row>
    <row r="225" spans="3:20" x14ac:dyDescent="0.35">
      <c r="C225" s="5"/>
      <c r="D225" s="7"/>
      <c r="E225" s="7">
        <v>220</v>
      </c>
      <c r="F225" s="30" t="s">
        <v>32</v>
      </c>
      <c r="G225" s="7"/>
      <c r="H225" s="7"/>
      <c r="I225" s="7"/>
      <c r="J225" s="7"/>
      <c r="K225" s="7"/>
      <c r="L225" s="7"/>
      <c r="M225" s="7"/>
      <c r="N225" s="7"/>
      <c r="O225" s="7"/>
      <c r="P225" s="7"/>
      <c r="Q225" s="7"/>
      <c r="R225" s="7"/>
      <c r="S225" s="7"/>
      <c r="T225" s="7"/>
    </row>
    <row r="226" spans="3:20" x14ac:dyDescent="0.35">
      <c r="C226" s="5"/>
      <c r="D226" s="7"/>
      <c r="E226" s="7">
        <v>221</v>
      </c>
      <c r="F226" s="30" t="s">
        <v>37</v>
      </c>
      <c r="G226" s="7"/>
      <c r="H226" s="7"/>
      <c r="I226" s="7"/>
      <c r="J226" s="7"/>
      <c r="K226" s="7"/>
      <c r="L226" s="7"/>
      <c r="M226" s="7"/>
      <c r="N226" s="7"/>
      <c r="O226" s="7"/>
      <c r="P226" s="7"/>
      <c r="Q226" s="7"/>
      <c r="R226" s="7"/>
      <c r="S226" s="7"/>
      <c r="T226" s="7"/>
    </row>
    <row r="227" spans="3:20" x14ac:dyDescent="0.35">
      <c r="C227" s="5"/>
      <c r="D227" s="7"/>
      <c r="E227" s="7">
        <v>222</v>
      </c>
      <c r="F227" s="30" t="s">
        <v>32</v>
      </c>
      <c r="G227" s="7"/>
      <c r="H227" s="7"/>
      <c r="I227" s="7"/>
      <c r="J227" s="7"/>
      <c r="K227" s="7"/>
      <c r="L227" s="7"/>
      <c r="M227" s="7"/>
      <c r="N227" s="7"/>
      <c r="O227" s="7"/>
      <c r="P227" s="7"/>
      <c r="Q227" s="7"/>
      <c r="R227" s="7"/>
      <c r="S227" s="7"/>
      <c r="T227" s="7"/>
    </row>
    <row r="228" spans="3:20" x14ac:dyDescent="0.35">
      <c r="C228" s="5"/>
      <c r="D228" s="7"/>
      <c r="E228" s="7">
        <v>223</v>
      </c>
      <c r="F228" s="30" t="s">
        <v>37</v>
      </c>
      <c r="G228" s="7"/>
      <c r="H228" s="7"/>
      <c r="I228" s="7"/>
      <c r="J228" s="7"/>
      <c r="K228" s="7"/>
      <c r="L228" s="7"/>
      <c r="M228" s="7"/>
      <c r="N228" s="7"/>
      <c r="O228" s="7"/>
      <c r="P228" s="7"/>
      <c r="Q228" s="7"/>
      <c r="R228" s="7"/>
      <c r="S228" s="7"/>
      <c r="T228" s="7"/>
    </row>
    <row r="229" spans="3:20" x14ac:dyDescent="0.35">
      <c r="C229" s="5"/>
      <c r="D229" s="7"/>
      <c r="E229" s="7">
        <v>224</v>
      </c>
      <c r="F229" s="30" t="s">
        <v>32</v>
      </c>
      <c r="G229" s="7"/>
      <c r="H229" s="7"/>
      <c r="I229" s="7"/>
      <c r="J229" s="7"/>
      <c r="K229" s="7"/>
      <c r="L229" s="7"/>
      <c r="M229" s="7"/>
      <c r="N229" s="7"/>
      <c r="O229" s="7"/>
      <c r="P229" s="7"/>
      <c r="Q229" s="7"/>
      <c r="R229" s="7"/>
      <c r="S229" s="7"/>
      <c r="T229" s="7"/>
    </row>
    <row r="230" spans="3:20" x14ac:dyDescent="0.35">
      <c r="C230" s="5"/>
      <c r="D230" s="7"/>
      <c r="E230" s="7">
        <v>225</v>
      </c>
      <c r="F230" s="30" t="s">
        <v>37</v>
      </c>
      <c r="G230" s="7"/>
      <c r="H230" s="7"/>
      <c r="I230" s="7"/>
      <c r="J230" s="7"/>
      <c r="K230" s="7"/>
      <c r="L230" s="7"/>
      <c r="M230" s="7"/>
      <c r="N230" s="7"/>
      <c r="O230" s="7"/>
      <c r="P230" s="7"/>
      <c r="Q230" s="7"/>
      <c r="R230" s="7"/>
      <c r="S230" s="7"/>
      <c r="T230" s="7"/>
    </row>
    <row r="231" spans="3:20" x14ac:dyDescent="0.35">
      <c r="C231" s="5"/>
      <c r="D231" s="7"/>
      <c r="E231" s="7">
        <v>226</v>
      </c>
      <c r="F231" s="30" t="s">
        <v>32</v>
      </c>
      <c r="G231" s="7"/>
      <c r="H231" s="7"/>
      <c r="I231" s="7"/>
      <c r="J231" s="7"/>
      <c r="K231" s="7"/>
      <c r="L231" s="7"/>
      <c r="M231" s="7"/>
      <c r="N231" s="7"/>
      <c r="O231" s="7"/>
      <c r="P231" s="7"/>
      <c r="Q231" s="7"/>
      <c r="R231" s="7"/>
      <c r="S231" s="7"/>
      <c r="T231" s="7"/>
    </row>
    <row r="232" spans="3:20" x14ac:dyDescent="0.35">
      <c r="C232" s="5"/>
      <c r="D232" s="7"/>
      <c r="E232" s="7">
        <v>227</v>
      </c>
      <c r="F232" s="30" t="s">
        <v>37</v>
      </c>
      <c r="G232" s="7"/>
      <c r="H232" s="7"/>
      <c r="I232" s="7"/>
      <c r="J232" s="7"/>
      <c r="K232" s="7"/>
      <c r="L232" s="7"/>
      <c r="M232" s="7"/>
      <c r="N232" s="7"/>
      <c r="O232" s="7"/>
      <c r="P232" s="7"/>
      <c r="Q232" s="7"/>
      <c r="R232" s="7"/>
      <c r="S232" s="7"/>
      <c r="T232" s="7"/>
    </row>
    <row r="233" spans="3:20" x14ac:dyDescent="0.35">
      <c r="C233" s="5"/>
      <c r="D233" s="7"/>
      <c r="E233" s="7">
        <v>228</v>
      </c>
      <c r="F233" s="30" t="s">
        <v>32</v>
      </c>
      <c r="G233" s="7"/>
      <c r="H233" s="7"/>
      <c r="I233" s="7"/>
      <c r="J233" s="7"/>
      <c r="K233" s="7"/>
      <c r="L233" s="7"/>
      <c r="M233" s="7"/>
      <c r="N233" s="7"/>
      <c r="O233" s="7"/>
      <c r="P233" s="7"/>
      <c r="Q233" s="7"/>
      <c r="R233" s="7"/>
      <c r="S233" s="7"/>
      <c r="T233" s="7"/>
    </row>
    <row r="234" spans="3:20" x14ac:dyDescent="0.35">
      <c r="C234" s="5"/>
      <c r="D234" s="7"/>
      <c r="E234" s="7">
        <v>229</v>
      </c>
      <c r="F234" s="30" t="s">
        <v>37</v>
      </c>
      <c r="G234" s="7"/>
      <c r="H234" s="7"/>
      <c r="I234" s="7"/>
      <c r="J234" s="7"/>
      <c r="K234" s="7"/>
      <c r="L234" s="7"/>
      <c r="M234" s="7"/>
      <c r="N234" s="7"/>
      <c r="O234" s="7"/>
      <c r="P234" s="7"/>
      <c r="Q234" s="7"/>
      <c r="R234" s="7"/>
      <c r="S234" s="7"/>
      <c r="T234" s="7"/>
    </row>
    <row r="235" spans="3:20" x14ac:dyDescent="0.35">
      <c r="C235" s="5"/>
      <c r="D235" s="7"/>
      <c r="E235" s="7">
        <v>230</v>
      </c>
      <c r="F235" s="30" t="s">
        <v>32</v>
      </c>
      <c r="G235" s="7"/>
      <c r="H235" s="7"/>
      <c r="I235" s="7"/>
      <c r="J235" s="7"/>
      <c r="K235" s="7"/>
      <c r="L235" s="7"/>
      <c r="M235" s="7"/>
      <c r="N235" s="7"/>
      <c r="O235" s="7"/>
      <c r="P235" s="7"/>
      <c r="Q235" s="7"/>
      <c r="R235" s="7"/>
      <c r="S235" s="7"/>
      <c r="T235" s="7"/>
    </row>
    <row r="236" spans="3:20" x14ac:dyDescent="0.35">
      <c r="C236" s="5"/>
      <c r="D236" s="7"/>
      <c r="E236" s="7">
        <v>231</v>
      </c>
      <c r="F236" s="30" t="s">
        <v>37</v>
      </c>
      <c r="G236" s="7"/>
      <c r="H236" s="7"/>
      <c r="I236" s="7"/>
      <c r="J236" s="7"/>
      <c r="K236" s="7"/>
      <c r="L236" s="7"/>
      <c r="M236" s="7"/>
      <c r="N236" s="7"/>
      <c r="O236" s="7"/>
      <c r="P236" s="7"/>
      <c r="Q236" s="7"/>
      <c r="R236" s="7"/>
      <c r="S236" s="7"/>
      <c r="T236" s="7"/>
    </row>
    <row r="237" spans="3:20" x14ac:dyDescent="0.35">
      <c r="C237" s="5"/>
      <c r="D237" s="7"/>
      <c r="E237" s="7">
        <v>232</v>
      </c>
      <c r="F237" s="30" t="s">
        <v>32</v>
      </c>
      <c r="G237" s="7"/>
      <c r="H237" s="7"/>
      <c r="I237" s="7"/>
      <c r="J237" s="7"/>
      <c r="K237" s="7"/>
      <c r="L237" s="7"/>
      <c r="M237" s="7"/>
      <c r="N237" s="7"/>
      <c r="O237" s="7"/>
      <c r="P237" s="7"/>
      <c r="Q237" s="7"/>
      <c r="R237" s="7"/>
      <c r="S237" s="7"/>
      <c r="T237" s="7"/>
    </row>
    <row r="238" spans="3:20" x14ac:dyDescent="0.35">
      <c r="C238" s="5"/>
      <c r="D238" s="7"/>
      <c r="E238" s="7">
        <v>233</v>
      </c>
      <c r="F238" s="30" t="s">
        <v>37</v>
      </c>
      <c r="G238" s="7"/>
      <c r="H238" s="7"/>
      <c r="I238" s="7"/>
      <c r="J238" s="7"/>
      <c r="K238" s="7"/>
      <c r="L238" s="7"/>
      <c r="M238" s="7"/>
      <c r="N238" s="7"/>
      <c r="O238" s="7"/>
      <c r="P238" s="7"/>
      <c r="Q238" s="7"/>
      <c r="R238" s="7"/>
      <c r="S238" s="7"/>
      <c r="T238" s="7"/>
    </row>
    <row r="239" spans="3:20" x14ac:dyDescent="0.35">
      <c r="C239" s="5"/>
      <c r="D239" s="7"/>
      <c r="E239" s="7">
        <v>234</v>
      </c>
      <c r="F239" s="30" t="s">
        <v>32</v>
      </c>
      <c r="G239" s="7"/>
      <c r="H239" s="7"/>
      <c r="I239" s="7"/>
      <c r="J239" s="7"/>
      <c r="K239" s="7"/>
      <c r="L239" s="7"/>
      <c r="M239" s="7"/>
      <c r="N239" s="7"/>
      <c r="O239" s="7"/>
      <c r="P239" s="7"/>
      <c r="Q239" s="7"/>
      <c r="R239" s="7"/>
      <c r="S239" s="7"/>
      <c r="T239" s="7"/>
    </row>
    <row r="240" spans="3:20" x14ac:dyDescent="0.35">
      <c r="C240" s="5"/>
      <c r="D240" s="7"/>
      <c r="E240" s="7">
        <v>235</v>
      </c>
      <c r="F240" s="30" t="s">
        <v>37</v>
      </c>
      <c r="G240" s="7"/>
      <c r="H240" s="7"/>
      <c r="I240" s="7"/>
      <c r="J240" s="7"/>
      <c r="K240" s="7"/>
      <c r="L240" s="7"/>
      <c r="M240" s="7"/>
      <c r="N240" s="7"/>
      <c r="O240" s="7"/>
      <c r="P240" s="7"/>
      <c r="Q240" s="7"/>
      <c r="R240" s="7"/>
      <c r="S240" s="7"/>
      <c r="T240" s="7"/>
    </row>
    <row r="241" spans="3:20" x14ac:dyDescent="0.35">
      <c r="C241" s="5"/>
      <c r="D241" s="7"/>
      <c r="E241" s="7">
        <v>236</v>
      </c>
      <c r="F241" s="30" t="s">
        <v>32</v>
      </c>
      <c r="G241" s="7"/>
      <c r="H241" s="7"/>
      <c r="I241" s="7"/>
      <c r="J241" s="7"/>
      <c r="K241" s="7"/>
      <c r="L241" s="7"/>
      <c r="M241" s="7"/>
      <c r="N241" s="7"/>
      <c r="O241" s="7"/>
      <c r="P241" s="7"/>
      <c r="Q241" s="7"/>
      <c r="R241" s="7"/>
      <c r="S241" s="7"/>
      <c r="T241" s="7"/>
    </row>
    <row r="242" spans="3:20" x14ac:dyDescent="0.35">
      <c r="C242" s="5"/>
      <c r="D242" s="7"/>
      <c r="E242" s="7">
        <v>237</v>
      </c>
      <c r="F242" s="30" t="s">
        <v>37</v>
      </c>
      <c r="G242" s="7"/>
      <c r="H242" s="7"/>
      <c r="I242" s="7"/>
      <c r="J242" s="7"/>
      <c r="K242" s="7"/>
      <c r="L242" s="7"/>
      <c r="M242" s="7"/>
      <c r="N242" s="7"/>
      <c r="O242" s="7"/>
      <c r="P242" s="7"/>
      <c r="Q242" s="7"/>
      <c r="R242" s="7"/>
      <c r="S242" s="7"/>
      <c r="T242" s="7"/>
    </row>
    <row r="243" spans="3:20" x14ac:dyDescent="0.35">
      <c r="C243" s="5"/>
      <c r="D243" s="7"/>
      <c r="E243" s="7">
        <v>238</v>
      </c>
      <c r="F243" s="30" t="s">
        <v>32</v>
      </c>
      <c r="G243" s="7"/>
      <c r="H243" s="7"/>
      <c r="I243" s="7"/>
      <c r="J243" s="7"/>
      <c r="K243" s="7"/>
      <c r="L243" s="7"/>
      <c r="M243" s="7"/>
      <c r="N243" s="7"/>
      <c r="O243" s="7"/>
      <c r="P243" s="7"/>
      <c r="Q243" s="7"/>
      <c r="R243" s="7"/>
      <c r="S243" s="7"/>
      <c r="T243" s="7"/>
    </row>
    <row r="244" spans="3:20" x14ac:dyDescent="0.35">
      <c r="C244" s="5"/>
      <c r="D244" s="7"/>
      <c r="E244" s="7">
        <v>239</v>
      </c>
      <c r="F244" s="30" t="s">
        <v>37</v>
      </c>
      <c r="G244" s="7"/>
      <c r="H244" s="7"/>
      <c r="I244" s="7"/>
      <c r="J244" s="7"/>
      <c r="K244" s="7"/>
      <c r="L244" s="7"/>
      <c r="M244" s="7"/>
      <c r="N244" s="7"/>
      <c r="O244" s="7"/>
      <c r="P244" s="7"/>
      <c r="Q244" s="7"/>
      <c r="R244" s="7"/>
      <c r="S244" s="7"/>
      <c r="T244" s="7"/>
    </row>
    <row r="245" spans="3:20" x14ac:dyDescent="0.35">
      <c r="C245" s="5"/>
      <c r="D245" s="7"/>
      <c r="E245" s="7">
        <v>240</v>
      </c>
      <c r="F245" s="30" t="s">
        <v>32</v>
      </c>
      <c r="G245" s="7"/>
      <c r="H245" s="7"/>
      <c r="I245" s="7"/>
      <c r="J245" s="7"/>
      <c r="K245" s="7"/>
      <c r="L245" s="7"/>
      <c r="M245" s="7"/>
      <c r="N245" s="7"/>
      <c r="O245" s="7"/>
      <c r="P245" s="7"/>
      <c r="Q245" s="7"/>
      <c r="R245" s="7"/>
      <c r="S245" s="7"/>
      <c r="T245" s="7"/>
    </row>
    <row r="246" spans="3:20" x14ac:dyDescent="0.35">
      <c r="C246" s="5"/>
      <c r="D246" s="7"/>
      <c r="E246" s="7">
        <v>241</v>
      </c>
      <c r="F246" s="30" t="s">
        <v>37</v>
      </c>
      <c r="G246" s="7"/>
      <c r="H246" s="7"/>
      <c r="I246" s="7"/>
      <c r="J246" s="7"/>
      <c r="K246" s="7"/>
      <c r="L246" s="7"/>
      <c r="M246" s="7"/>
      <c r="N246" s="7"/>
      <c r="O246" s="7"/>
      <c r="P246" s="7"/>
      <c r="Q246" s="7"/>
      <c r="R246" s="7"/>
      <c r="S246" s="7"/>
      <c r="T246" s="7"/>
    </row>
    <row r="247" spans="3:20" x14ac:dyDescent="0.35">
      <c r="C247" s="5"/>
      <c r="D247" s="7"/>
      <c r="E247" s="7">
        <v>242</v>
      </c>
      <c r="F247" s="30" t="s">
        <v>32</v>
      </c>
      <c r="G247" s="7"/>
      <c r="H247" s="7"/>
      <c r="I247" s="7"/>
      <c r="J247" s="7"/>
      <c r="K247" s="7"/>
      <c r="L247" s="7"/>
      <c r="M247" s="7"/>
      <c r="N247" s="7"/>
      <c r="O247" s="7"/>
      <c r="P247" s="7"/>
      <c r="Q247" s="7"/>
      <c r="R247" s="7"/>
      <c r="S247" s="7"/>
      <c r="T247" s="7"/>
    </row>
    <row r="248" spans="3:20" x14ac:dyDescent="0.35">
      <c r="C248" s="5"/>
      <c r="D248" s="7"/>
      <c r="E248" s="7">
        <v>243</v>
      </c>
      <c r="F248" s="30" t="s">
        <v>37</v>
      </c>
      <c r="G248" s="7"/>
      <c r="H248" s="7"/>
      <c r="I248" s="7"/>
      <c r="J248" s="7"/>
      <c r="K248" s="7"/>
      <c r="L248" s="7"/>
      <c r="M248" s="7"/>
      <c r="N248" s="7"/>
      <c r="O248" s="7"/>
      <c r="P248" s="7"/>
      <c r="Q248" s="7"/>
      <c r="R248" s="7"/>
      <c r="S248" s="7"/>
      <c r="T248" s="7"/>
    </row>
    <row r="249" spans="3:20" x14ac:dyDescent="0.35">
      <c r="C249" s="5"/>
      <c r="D249" s="7"/>
      <c r="E249" s="7">
        <v>244</v>
      </c>
      <c r="F249" s="30" t="s">
        <v>32</v>
      </c>
      <c r="G249" s="7"/>
      <c r="H249" s="7"/>
      <c r="I249" s="7"/>
      <c r="J249" s="7"/>
      <c r="K249" s="7"/>
      <c r="L249" s="7"/>
      <c r="M249" s="7"/>
      <c r="N249" s="7"/>
      <c r="O249" s="7"/>
      <c r="P249" s="7"/>
      <c r="Q249" s="7"/>
      <c r="R249" s="7"/>
      <c r="S249" s="7"/>
      <c r="T249" s="7"/>
    </row>
    <row r="250" spans="3:20" x14ac:dyDescent="0.35">
      <c r="C250" s="5"/>
      <c r="D250" s="7"/>
      <c r="E250" s="7">
        <v>245</v>
      </c>
      <c r="F250" s="30" t="s">
        <v>37</v>
      </c>
      <c r="G250" s="7"/>
      <c r="H250" s="7"/>
      <c r="I250" s="7"/>
      <c r="J250" s="7"/>
      <c r="K250" s="7"/>
      <c r="L250" s="7"/>
      <c r="M250" s="7"/>
      <c r="N250" s="7"/>
      <c r="O250" s="7"/>
      <c r="P250" s="7"/>
      <c r="Q250" s="7"/>
      <c r="R250" s="7"/>
      <c r="S250" s="7"/>
      <c r="T250" s="7"/>
    </row>
    <row r="251" spans="3:20" x14ac:dyDescent="0.35">
      <c r="C251" s="5"/>
      <c r="D251" s="7"/>
      <c r="E251" s="7">
        <v>246</v>
      </c>
      <c r="F251" s="30" t="s">
        <v>32</v>
      </c>
      <c r="G251" s="7"/>
      <c r="H251" s="7"/>
      <c r="I251" s="7"/>
      <c r="J251" s="7"/>
      <c r="K251" s="7"/>
      <c r="L251" s="7"/>
      <c r="M251" s="7"/>
      <c r="N251" s="7"/>
      <c r="O251" s="7"/>
      <c r="P251" s="7"/>
      <c r="Q251" s="7"/>
      <c r="R251" s="7"/>
      <c r="S251" s="7"/>
      <c r="T251" s="7"/>
    </row>
    <row r="252" spans="3:20" x14ac:dyDescent="0.35">
      <c r="C252" s="5"/>
      <c r="D252" s="7"/>
      <c r="E252" s="7">
        <v>247</v>
      </c>
      <c r="F252" s="30" t="s">
        <v>37</v>
      </c>
      <c r="G252" s="7"/>
      <c r="H252" s="7"/>
      <c r="I252" s="7"/>
      <c r="J252" s="7"/>
      <c r="K252" s="7"/>
      <c r="L252" s="7"/>
      <c r="M252" s="7"/>
      <c r="N252" s="7"/>
      <c r="O252" s="7"/>
      <c r="P252" s="7"/>
      <c r="Q252" s="7"/>
      <c r="R252" s="7"/>
      <c r="S252" s="7"/>
      <c r="T252" s="7"/>
    </row>
    <row r="253" spans="3:20" x14ac:dyDescent="0.35">
      <c r="C253" s="5"/>
      <c r="D253" s="7"/>
      <c r="E253" s="7">
        <v>248</v>
      </c>
      <c r="F253" s="30" t="s">
        <v>32</v>
      </c>
      <c r="G253" s="7"/>
      <c r="H253" s="7"/>
      <c r="I253" s="7"/>
      <c r="J253" s="7"/>
      <c r="K253" s="7"/>
      <c r="L253" s="7"/>
      <c r="M253" s="7"/>
      <c r="N253" s="7"/>
      <c r="O253" s="7"/>
      <c r="P253" s="7"/>
      <c r="Q253" s="7"/>
      <c r="R253" s="7"/>
      <c r="S253" s="7"/>
      <c r="T253" s="7"/>
    </row>
    <row r="254" spans="3:20" x14ac:dyDescent="0.35">
      <c r="C254" s="5"/>
      <c r="D254" s="7"/>
      <c r="E254" s="7">
        <v>249</v>
      </c>
      <c r="F254" s="30" t="s">
        <v>37</v>
      </c>
      <c r="G254" s="7"/>
      <c r="H254" s="7"/>
      <c r="I254" s="7"/>
      <c r="J254" s="7"/>
      <c r="K254" s="7"/>
      <c r="L254" s="7"/>
      <c r="M254" s="7"/>
      <c r="N254" s="7"/>
      <c r="O254" s="7"/>
      <c r="P254" s="7"/>
      <c r="Q254" s="7"/>
      <c r="R254" s="7"/>
      <c r="S254" s="7"/>
      <c r="T254" s="7"/>
    </row>
    <row r="255" spans="3:20" x14ac:dyDescent="0.35">
      <c r="C255" s="5"/>
      <c r="D255" s="7"/>
      <c r="E255" s="7">
        <v>250</v>
      </c>
      <c r="F255" s="30" t="s">
        <v>32</v>
      </c>
      <c r="G255" s="7"/>
      <c r="H255" s="7"/>
      <c r="I255" s="7"/>
      <c r="J255" s="7"/>
      <c r="K255" s="7"/>
      <c r="L255" s="7"/>
      <c r="M255" s="7"/>
      <c r="N255" s="7"/>
      <c r="O255" s="7"/>
      <c r="P255" s="7"/>
      <c r="Q255" s="7"/>
      <c r="R255" s="7"/>
      <c r="S255" s="7"/>
      <c r="T255" s="7"/>
    </row>
    <row r="256" spans="3:20" x14ac:dyDescent="0.35">
      <c r="C256" s="5"/>
      <c r="D256" s="7"/>
      <c r="E256" s="7">
        <v>251</v>
      </c>
      <c r="F256" s="30" t="s">
        <v>37</v>
      </c>
      <c r="G256" s="7"/>
      <c r="H256" s="7"/>
      <c r="I256" s="7"/>
      <c r="J256" s="7"/>
      <c r="K256" s="7"/>
      <c r="L256" s="7"/>
      <c r="M256" s="7"/>
      <c r="N256" s="7"/>
      <c r="O256" s="7"/>
      <c r="P256" s="7"/>
      <c r="Q256" s="7"/>
      <c r="R256" s="7"/>
      <c r="S256" s="7"/>
      <c r="T256" s="7"/>
    </row>
    <row r="257" spans="3:20" x14ac:dyDescent="0.35">
      <c r="C257" s="5"/>
      <c r="D257" s="7"/>
      <c r="E257" s="7">
        <v>252</v>
      </c>
      <c r="F257" s="30" t="s">
        <v>32</v>
      </c>
      <c r="G257" s="7"/>
      <c r="H257" s="7"/>
      <c r="I257" s="7"/>
      <c r="J257" s="7"/>
      <c r="K257" s="7"/>
      <c r="L257" s="7"/>
      <c r="M257" s="7"/>
      <c r="N257" s="7"/>
      <c r="O257" s="7"/>
      <c r="P257" s="7"/>
      <c r="Q257" s="7"/>
      <c r="R257" s="7"/>
      <c r="S257" s="7"/>
      <c r="T257" s="7"/>
    </row>
    <row r="258" spans="3:20" x14ac:dyDescent="0.35">
      <c r="C258" s="5"/>
      <c r="D258" s="7"/>
      <c r="E258" s="7">
        <v>253</v>
      </c>
      <c r="F258" s="30" t="s">
        <v>37</v>
      </c>
      <c r="G258" s="7"/>
      <c r="H258" s="7"/>
      <c r="I258" s="7"/>
      <c r="J258" s="7"/>
      <c r="K258" s="7"/>
      <c r="L258" s="7"/>
      <c r="M258" s="7"/>
      <c r="N258" s="7"/>
      <c r="O258" s="7"/>
      <c r="P258" s="7"/>
      <c r="Q258" s="7"/>
      <c r="R258" s="7"/>
      <c r="S258" s="7"/>
      <c r="T258" s="7"/>
    </row>
    <row r="259" spans="3:20" x14ac:dyDescent="0.35">
      <c r="C259" s="5"/>
      <c r="D259" s="7"/>
      <c r="E259" s="7">
        <v>254</v>
      </c>
      <c r="F259" s="30" t="s">
        <v>32</v>
      </c>
      <c r="G259" s="7"/>
      <c r="H259" s="7"/>
      <c r="I259" s="7"/>
      <c r="J259" s="7"/>
      <c r="K259" s="7"/>
      <c r="L259" s="7"/>
      <c r="M259" s="7"/>
      <c r="N259" s="7"/>
      <c r="O259" s="7"/>
      <c r="P259" s="7"/>
      <c r="Q259" s="7"/>
      <c r="R259" s="7"/>
      <c r="S259" s="7"/>
      <c r="T259" s="7"/>
    </row>
    <row r="260" spans="3:20" x14ac:dyDescent="0.35">
      <c r="C260" s="5"/>
      <c r="D260" s="7"/>
      <c r="E260" s="7">
        <v>255</v>
      </c>
      <c r="F260" s="30" t="s">
        <v>37</v>
      </c>
      <c r="G260" s="7"/>
      <c r="H260" s="7"/>
      <c r="I260" s="7"/>
      <c r="J260" s="7"/>
      <c r="K260" s="7"/>
      <c r="L260" s="7"/>
      <c r="M260" s="7"/>
      <c r="N260" s="7"/>
      <c r="O260" s="7"/>
      <c r="P260" s="7"/>
      <c r="Q260" s="7"/>
      <c r="R260" s="7"/>
      <c r="S260" s="7"/>
      <c r="T260" s="7"/>
    </row>
    <row r="261" spans="3:20" x14ac:dyDescent="0.35">
      <c r="C261" s="5"/>
      <c r="D261" s="7"/>
      <c r="E261" s="7">
        <v>256</v>
      </c>
      <c r="F261" s="30" t="s">
        <v>32</v>
      </c>
      <c r="G261" s="7"/>
      <c r="H261" s="7"/>
      <c r="I261" s="7"/>
      <c r="J261" s="7"/>
      <c r="K261" s="7"/>
      <c r="L261" s="7"/>
      <c r="M261" s="7"/>
      <c r="N261" s="7"/>
      <c r="O261" s="7"/>
      <c r="P261" s="7"/>
      <c r="Q261" s="7"/>
      <c r="R261" s="7"/>
      <c r="S261" s="7"/>
      <c r="T261" s="7"/>
    </row>
    <row r="262" spans="3:20" x14ac:dyDescent="0.35">
      <c r="C262" s="5"/>
      <c r="D262" s="7"/>
      <c r="E262" s="7">
        <v>257</v>
      </c>
      <c r="F262" s="30" t="s">
        <v>37</v>
      </c>
      <c r="G262" s="7"/>
      <c r="H262" s="7"/>
      <c r="I262" s="7"/>
      <c r="J262" s="7"/>
      <c r="K262" s="7"/>
      <c r="L262" s="7"/>
      <c r="M262" s="7"/>
      <c r="N262" s="7"/>
      <c r="O262" s="7"/>
      <c r="P262" s="7"/>
      <c r="Q262" s="7"/>
      <c r="R262" s="7"/>
      <c r="S262" s="7"/>
      <c r="T262" s="7"/>
    </row>
    <row r="263" spans="3:20" x14ac:dyDescent="0.35">
      <c r="C263" s="5"/>
      <c r="D263" s="7"/>
      <c r="E263" s="7">
        <v>258</v>
      </c>
      <c r="F263" s="30" t="s">
        <v>32</v>
      </c>
      <c r="G263" s="7"/>
      <c r="H263" s="7"/>
      <c r="I263" s="7"/>
      <c r="J263" s="7"/>
      <c r="K263" s="7"/>
      <c r="L263" s="7"/>
      <c r="M263" s="7"/>
      <c r="N263" s="7"/>
      <c r="O263" s="7"/>
      <c r="P263" s="7"/>
      <c r="Q263" s="7"/>
      <c r="R263" s="7"/>
      <c r="S263" s="7"/>
      <c r="T263" s="7"/>
    </row>
    <row r="264" spans="3:20" x14ac:dyDescent="0.35">
      <c r="C264" s="5"/>
      <c r="D264" s="7"/>
      <c r="E264" s="7">
        <v>259</v>
      </c>
      <c r="F264" s="30" t="s">
        <v>37</v>
      </c>
      <c r="G264" s="7"/>
      <c r="H264" s="7"/>
      <c r="I264" s="7"/>
      <c r="J264" s="7"/>
      <c r="K264" s="7"/>
      <c r="L264" s="7"/>
      <c r="M264" s="7"/>
      <c r="N264" s="7"/>
      <c r="O264" s="7"/>
      <c r="P264" s="7"/>
      <c r="Q264" s="7"/>
      <c r="R264" s="7"/>
      <c r="S264" s="7"/>
      <c r="T264" s="7"/>
    </row>
    <row r="265" spans="3:20" x14ac:dyDescent="0.35">
      <c r="C265" s="5"/>
      <c r="D265" s="7"/>
      <c r="E265" s="7">
        <v>260</v>
      </c>
      <c r="F265" s="30" t="s">
        <v>32</v>
      </c>
      <c r="G265" s="7"/>
      <c r="H265" s="7"/>
      <c r="I265" s="7"/>
      <c r="J265" s="7"/>
      <c r="K265" s="7"/>
      <c r="L265" s="7"/>
      <c r="M265" s="7"/>
      <c r="N265" s="7"/>
      <c r="O265" s="7"/>
      <c r="P265" s="7"/>
      <c r="Q265" s="7"/>
      <c r="R265" s="7"/>
      <c r="S265" s="7"/>
      <c r="T265" s="7"/>
    </row>
    <row r="266" spans="3:20" x14ac:dyDescent="0.35">
      <c r="C266" s="5"/>
      <c r="D266" s="7"/>
      <c r="E266" s="7">
        <v>261</v>
      </c>
      <c r="F266" s="30" t="s">
        <v>37</v>
      </c>
      <c r="G266" s="7"/>
      <c r="H266" s="7"/>
      <c r="I266" s="7"/>
      <c r="J266" s="7"/>
      <c r="K266" s="7"/>
      <c r="L266" s="7"/>
      <c r="M266" s="7"/>
      <c r="N266" s="7"/>
      <c r="O266" s="7"/>
      <c r="P266" s="7"/>
      <c r="Q266" s="7"/>
      <c r="R266" s="7"/>
      <c r="S266" s="7"/>
      <c r="T266" s="7"/>
    </row>
    <row r="267" spans="3:20" x14ac:dyDescent="0.35">
      <c r="C267" s="5"/>
      <c r="D267" s="7"/>
      <c r="E267" s="7">
        <v>262</v>
      </c>
      <c r="F267" s="30" t="s">
        <v>32</v>
      </c>
      <c r="G267" s="7"/>
      <c r="H267" s="7"/>
      <c r="I267" s="7"/>
      <c r="J267" s="7"/>
      <c r="K267" s="7"/>
      <c r="L267" s="7"/>
      <c r="M267" s="7"/>
      <c r="N267" s="7"/>
      <c r="O267" s="7"/>
      <c r="P267" s="7"/>
      <c r="Q267" s="7"/>
      <c r="R267" s="7"/>
      <c r="S267" s="7"/>
      <c r="T267" s="7"/>
    </row>
    <row r="268" spans="3:20" x14ac:dyDescent="0.35">
      <c r="C268" s="5"/>
      <c r="D268" s="7"/>
      <c r="E268" s="7">
        <v>263</v>
      </c>
      <c r="F268" s="30" t="s">
        <v>37</v>
      </c>
      <c r="G268" s="7"/>
      <c r="H268" s="7"/>
      <c r="I268" s="7"/>
      <c r="J268" s="7"/>
      <c r="K268" s="7"/>
      <c r="L268" s="7"/>
      <c r="M268" s="7"/>
      <c r="N268" s="7"/>
      <c r="O268" s="7"/>
      <c r="P268" s="7"/>
      <c r="Q268" s="7"/>
      <c r="R268" s="7"/>
      <c r="S268" s="7"/>
      <c r="T268" s="7"/>
    </row>
    <row r="269" spans="3:20" x14ac:dyDescent="0.35">
      <c r="C269" s="5"/>
      <c r="D269" s="7"/>
      <c r="E269" s="7">
        <v>264</v>
      </c>
      <c r="F269" s="30" t="s">
        <v>32</v>
      </c>
      <c r="G269" s="7"/>
      <c r="H269" s="7"/>
      <c r="I269" s="7"/>
      <c r="J269" s="7"/>
      <c r="K269" s="7"/>
      <c r="L269" s="7"/>
      <c r="M269" s="7"/>
      <c r="N269" s="7"/>
      <c r="O269" s="7"/>
      <c r="P269" s="7"/>
      <c r="Q269" s="7"/>
      <c r="R269" s="7"/>
      <c r="S269" s="7"/>
      <c r="T269" s="7"/>
    </row>
    <row r="270" spans="3:20" x14ac:dyDescent="0.35">
      <c r="C270" s="5"/>
      <c r="D270" s="7"/>
      <c r="E270" s="7">
        <v>265</v>
      </c>
      <c r="F270" s="30" t="s">
        <v>37</v>
      </c>
      <c r="G270" s="7"/>
      <c r="H270" s="7"/>
      <c r="I270" s="7"/>
      <c r="J270" s="7"/>
      <c r="K270" s="7"/>
      <c r="L270" s="7"/>
      <c r="M270" s="7"/>
      <c r="N270" s="7"/>
      <c r="O270" s="7"/>
      <c r="P270" s="7"/>
      <c r="Q270" s="7"/>
      <c r="R270" s="7"/>
      <c r="S270" s="7"/>
      <c r="T270" s="7"/>
    </row>
    <row r="271" spans="3:20" x14ac:dyDescent="0.35">
      <c r="C271" s="5"/>
      <c r="D271" s="7"/>
      <c r="E271" s="7">
        <v>266</v>
      </c>
      <c r="F271" s="30" t="s">
        <v>32</v>
      </c>
      <c r="G271" s="7"/>
      <c r="H271" s="7"/>
      <c r="I271" s="7"/>
      <c r="J271" s="7"/>
      <c r="K271" s="7"/>
      <c r="L271" s="7"/>
      <c r="M271" s="7"/>
      <c r="N271" s="7"/>
      <c r="O271" s="7"/>
      <c r="P271" s="7"/>
      <c r="Q271" s="7"/>
      <c r="R271" s="7"/>
      <c r="S271" s="7"/>
      <c r="T271" s="7"/>
    </row>
    <row r="272" spans="3:20" x14ac:dyDescent="0.35">
      <c r="C272" s="5"/>
      <c r="D272" s="7"/>
      <c r="E272" s="7">
        <v>267</v>
      </c>
      <c r="F272" s="30" t="s">
        <v>37</v>
      </c>
      <c r="G272" s="7"/>
      <c r="H272" s="7"/>
      <c r="I272" s="7"/>
      <c r="J272" s="7"/>
      <c r="K272" s="7"/>
      <c r="L272" s="7"/>
      <c r="M272" s="7"/>
      <c r="N272" s="7"/>
      <c r="O272" s="7"/>
      <c r="P272" s="7"/>
      <c r="Q272" s="7"/>
      <c r="R272" s="7"/>
      <c r="S272" s="7"/>
      <c r="T272" s="7"/>
    </row>
    <row r="273" spans="3:20" x14ac:dyDescent="0.35">
      <c r="C273" s="5"/>
      <c r="D273" s="7"/>
      <c r="E273" s="7">
        <v>268</v>
      </c>
      <c r="F273" s="30" t="s">
        <v>32</v>
      </c>
      <c r="G273" s="7"/>
      <c r="H273" s="7"/>
      <c r="I273" s="7"/>
      <c r="J273" s="7"/>
      <c r="K273" s="7"/>
      <c r="L273" s="7"/>
      <c r="M273" s="7"/>
      <c r="N273" s="7"/>
      <c r="O273" s="7"/>
      <c r="P273" s="7"/>
      <c r="Q273" s="7"/>
      <c r="R273" s="7"/>
      <c r="S273" s="7"/>
      <c r="T273" s="7"/>
    </row>
    <row r="274" spans="3:20" x14ac:dyDescent="0.35">
      <c r="C274" s="5"/>
      <c r="D274" s="7"/>
      <c r="E274" s="7">
        <v>269</v>
      </c>
      <c r="F274" s="30" t="s">
        <v>37</v>
      </c>
      <c r="G274" s="7"/>
      <c r="H274" s="7"/>
      <c r="I274" s="7"/>
      <c r="J274" s="7"/>
      <c r="K274" s="7"/>
      <c r="L274" s="7"/>
      <c r="M274" s="7"/>
      <c r="N274" s="7"/>
      <c r="O274" s="7"/>
      <c r="P274" s="7"/>
      <c r="Q274" s="7"/>
      <c r="R274" s="7"/>
      <c r="S274" s="7"/>
      <c r="T274" s="7"/>
    </row>
    <row r="275" spans="3:20" x14ac:dyDescent="0.35">
      <c r="C275" s="5"/>
      <c r="D275" s="7"/>
      <c r="E275" s="7">
        <v>270</v>
      </c>
      <c r="F275" s="30" t="s">
        <v>32</v>
      </c>
      <c r="G275" s="7"/>
      <c r="H275" s="7"/>
      <c r="I275" s="7"/>
      <c r="J275" s="7"/>
      <c r="K275" s="7"/>
      <c r="L275" s="7"/>
      <c r="M275" s="7"/>
      <c r="N275" s="7"/>
      <c r="O275" s="7"/>
      <c r="P275" s="7"/>
      <c r="Q275" s="7"/>
      <c r="R275" s="7"/>
      <c r="S275" s="7"/>
      <c r="T275" s="7"/>
    </row>
    <row r="276" spans="3:20" x14ac:dyDescent="0.35">
      <c r="C276" s="5"/>
      <c r="D276" s="7"/>
      <c r="E276" s="7">
        <v>271</v>
      </c>
      <c r="F276" s="30" t="s">
        <v>37</v>
      </c>
      <c r="G276" s="7"/>
      <c r="H276" s="7"/>
      <c r="I276" s="7"/>
      <c r="J276" s="7"/>
      <c r="K276" s="7"/>
      <c r="L276" s="7"/>
      <c r="M276" s="7"/>
      <c r="N276" s="7"/>
      <c r="O276" s="7"/>
      <c r="P276" s="7"/>
      <c r="Q276" s="7"/>
      <c r="R276" s="7"/>
      <c r="S276" s="7"/>
      <c r="T276" s="7"/>
    </row>
    <row r="277" spans="3:20" x14ac:dyDescent="0.35">
      <c r="C277" s="5"/>
      <c r="D277" s="7"/>
      <c r="E277" s="7">
        <v>272</v>
      </c>
      <c r="F277" s="30" t="s">
        <v>32</v>
      </c>
      <c r="G277" s="7"/>
      <c r="H277" s="7"/>
      <c r="I277" s="7"/>
      <c r="J277" s="7"/>
      <c r="K277" s="7"/>
      <c r="L277" s="7"/>
      <c r="M277" s="7"/>
      <c r="N277" s="7"/>
      <c r="O277" s="7"/>
      <c r="P277" s="7"/>
      <c r="Q277" s="7"/>
      <c r="R277" s="7"/>
      <c r="S277" s="7"/>
      <c r="T277" s="7"/>
    </row>
    <row r="278" spans="3:20" x14ac:dyDescent="0.35">
      <c r="C278" s="5"/>
      <c r="D278" s="7"/>
      <c r="E278" s="7">
        <v>273</v>
      </c>
      <c r="F278" s="30" t="s">
        <v>37</v>
      </c>
      <c r="G278" s="7"/>
      <c r="H278" s="7"/>
      <c r="I278" s="7"/>
      <c r="J278" s="7"/>
      <c r="K278" s="7"/>
      <c r="L278" s="7"/>
      <c r="M278" s="7"/>
      <c r="N278" s="7"/>
      <c r="O278" s="7"/>
      <c r="P278" s="7"/>
      <c r="Q278" s="7"/>
      <c r="R278" s="7"/>
      <c r="S278" s="7"/>
      <c r="T278" s="7"/>
    </row>
    <row r="279" spans="3:20" x14ac:dyDescent="0.35">
      <c r="C279" s="5"/>
      <c r="D279" s="7"/>
      <c r="E279" s="7">
        <v>274</v>
      </c>
      <c r="F279" s="30" t="s">
        <v>32</v>
      </c>
      <c r="G279" s="7"/>
      <c r="H279" s="7"/>
      <c r="I279" s="7"/>
      <c r="J279" s="7"/>
      <c r="K279" s="7"/>
      <c r="L279" s="7"/>
      <c r="M279" s="7"/>
      <c r="N279" s="7"/>
      <c r="O279" s="7"/>
      <c r="P279" s="7"/>
      <c r="Q279" s="7"/>
      <c r="R279" s="7"/>
      <c r="S279" s="7"/>
      <c r="T279" s="7"/>
    </row>
    <row r="280" spans="3:20" x14ac:dyDescent="0.35">
      <c r="C280" s="5"/>
      <c r="D280" s="7"/>
      <c r="E280" s="7">
        <v>275</v>
      </c>
      <c r="F280" s="30" t="s">
        <v>37</v>
      </c>
      <c r="G280" s="7"/>
      <c r="H280" s="7"/>
      <c r="I280" s="7"/>
      <c r="J280" s="7"/>
      <c r="K280" s="7"/>
      <c r="L280" s="7"/>
      <c r="M280" s="7"/>
      <c r="N280" s="7"/>
      <c r="O280" s="7"/>
      <c r="P280" s="7"/>
      <c r="Q280" s="7"/>
      <c r="R280" s="7"/>
      <c r="S280" s="7"/>
      <c r="T280" s="7"/>
    </row>
    <row r="281" spans="3:20" x14ac:dyDescent="0.35">
      <c r="C281" s="5"/>
      <c r="D281" s="7"/>
      <c r="E281" s="7">
        <v>276</v>
      </c>
      <c r="F281" s="30" t="s">
        <v>32</v>
      </c>
      <c r="G281" s="7"/>
      <c r="H281" s="7"/>
      <c r="I281" s="7"/>
      <c r="J281" s="7"/>
      <c r="K281" s="7"/>
      <c r="L281" s="7"/>
      <c r="M281" s="7"/>
      <c r="N281" s="7"/>
      <c r="O281" s="7"/>
      <c r="P281" s="7"/>
      <c r="Q281" s="7"/>
      <c r="R281" s="7"/>
      <c r="S281" s="7"/>
      <c r="T281" s="7"/>
    </row>
    <row r="282" spans="3:20" x14ac:dyDescent="0.35">
      <c r="C282" s="5"/>
      <c r="D282" s="7"/>
      <c r="E282" s="7">
        <v>277</v>
      </c>
      <c r="F282" s="30" t="s">
        <v>37</v>
      </c>
      <c r="G282" s="7"/>
      <c r="H282" s="7"/>
      <c r="I282" s="7"/>
      <c r="J282" s="7"/>
      <c r="K282" s="7"/>
      <c r="L282" s="7"/>
      <c r="M282" s="7"/>
      <c r="N282" s="7"/>
      <c r="O282" s="7"/>
      <c r="P282" s="7"/>
      <c r="Q282" s="7"/>
      <c r="R282" s="7"/>
      <c r="S282" s="7"/>
      <c r="T282" s="7"/>
    </row>
    <row r="283" spans="3:20" x14ac:dyDescent="0.35">
      <c r="C283" s="5"/>
      <c r="D283" s="7"/>
      <c r="E283" s="7">
        <v>278</v>
      </c>
      <c r="F283" s="30" t="s">
        <v>32</v>
      </c>
      <c r="G283" s="7"/>
      <c r="H283" s="7"/>
      <c r="I283" s="7"/>
      <c r="J283" s="7"/>
      <c r="K283" s="7"/>
      <c r="L283" s="7"/>
      <c r="M283" s="7"/>
      <c r="N283" s="7"/>
      <c r="O283" s="7"/>
      <c r="P283" s="7"/>
      <c r="Q283" s="7"/>
      <c r="R283" s="7"/>
      <c r="S283" s="7"/>
      <c r="T283" s="7"/>
    </row>
    <row r="284" spans="3:20" x14ac:dyDescent="0.35">
      <c r="C284" s="5"/>
      <c r="D284" s="7"/>
      <c r="E284" s="7">
        <v>279</v>
      </c>
      <c r="F284" s="30" t="s">
        <v>37</v>
      </c>
      <c r="G284" s="7"/>
      <c r="H284" s="7"/>
      <c r="I284" s="7"/>
      <c r="J284" s="7"/>
      <c r="K284" s="7"/>
      <c r="L284" s="7"/>
      <c r="M284" s="7"/>
      <c r="N284" s="7"/>
      <c r="O284" s="7"/>
      <c r="P284" s="7"/>
      <c r="Q284" s="7"/>
      <c r="R284" s="7"/>
      <c r="S284" s="7"/>
      <c r="T284" s="7"/>
    </row>
    <row r="285" spans="3:20" x14ac:dyDescent="0.35">
      <c r="C285" s="5"/>
      <c r="D285" s="7"/>
      <c r="E285" s="7">
        <v>280</v>
      </c>
      <c r="F285" s="30" t="s">
        <v>32</v>
      </c>
      <c r="G285" s="7"/>
      <c r="H285" s="7"/>
      <c r="I285" s="7"/>
      <c r="J285" s="7"/>
      <c r="K285" s="7"/>
      <c r="L285" s="7"/>
      <c r="M285" s="7"/>
      <c r="N285" s="7"/>
      <c r="O285" s="7"/>
      <c r="P285" s="7"/>
      <c r="Q285" s="7"/>
      <c r="R285" s="7"/>
      <c r="S285" s="7"/>
      <c r="T285" s="7"/>
    </row>
    <row r="286" spans="3:20" x14ac:dyDescent="0.35">
      <c r="C286" s="5"/>
      <c r="D286" s="7"/>
      <c r="E286" s="7">
        <v>281</v>
      </c>
      <c r="F286" s="30" t="s">
        <v>37</v>
      </c>
      <c r="G286" s="7"/>
      <c r="H286" s="7"/>
      <c r="I286" s="7"/>
      <c r="J286" s="7"/>
      <c r="K286" s="7"/>
      <c r="L286" s="7"/>
      <c r="M286" s="7"/>
      <c r="N286" s="7"/>
      <c r="O286" s="7"/>
      <c r="P286" s="7"/>
      <c r="Q286" s="7"/>
      <c r="R286" s="7"/>
      <c r="S286" s="7"/>
      <c r="T286" s="7"/>
    </row>
    <row r="287" spans="3:20" x14ac:dyDescent="0.35">
      <c r="C287" s="5"/>
      <c r="D287" s="7"/>
      <c r="E287" s="7">
        <v>282</v>
      </c>
      <c r="F287" s="30" t="s">
        <v>32</v>
      </c>
      <c r="G287" s="7"/>
      <c r="H287" s="7"/>
      <c r="I287" s="7"/>
      <c r="J287" s="7"/>
      <c r="K287" s="7"/>
      <c r="L287" s="7"/>
      <c r="M287" s="7"/>
      <c r="N287" s="7"/>
      <c r="O287" s="7"/>
      <c r="P287" s="7"/>
      <c r="Q287" s="7"/>
      <c r="R287" s="7"/>
      <c r="S287" s="7"/>
      <c r="T287" s="7"/>
    </row>
    <row r="288" spans="3:20" x14ac:dyDescent="0.35">
      <c r="C288" s="5"/>
      <c r="D288" s="7"/>
      <c r="E288" s="7">
        <v>283</v>
      </c>
      <c r="F288" s="30" t="s">
        <v>37</v>
      </c>
      <c r="G288" s="7"/>
      <c r="H288" s="7"/>
      <c r="I288" s="7"/>
      <c r="J288" s="7"/>
      <c r="K288" s="7"/>
      <c r="L288" s="7"/>
      <c r="M288" s="7"/>
      <c r="N288" s="7"/>
      <c r="O288" s="7"/>
      <c r="P288" s="7"/>
      <c r="Q288" s="7"/>
      <c r="R288" s="7"/>
      <c r="S288" s="7"/>
      <c r="T288" s="7"/>
    </row>
    <row r="289" spans="3:20" x14ac:dyDescent="0.35">
      <c r="C289" s="5"/>
      <c r="D289" s="7"/>
      <c r="E289" s="7">
        <v>284</v>
      </c>
      <c r="F289" s="30" t="s">
        <v>32</v>
      </c>
      <c r="G289" s="7"/>
      <c r="H289" s="7"/>
      <c r="I289" s="7"/>
      <c r="J289" s="7"/>
      <c r="K289" s="7"/>
      <c r="L289" s="7"/>
      <c r="M289" s="7"/>
      <c r="N289" s="7"/>
      <c r="O289" s="7"/>
      <c r="P289" s="7"/>
      <c r="Q289" s="7"/>
      <c r="R289" s="7"/>
      <c r="S289" s="7"/>
      <c r="T289" s="7"/>
    </row>
    <row r="290" spans="3:20" x14ac:dyDescent="0.35">
      <c r="C290" s="5"/>
      <c r="D290" s="7"/>
      <c r="E290" s="7">
        <v>285</v>
      </c>
      <c r="F290" s="30" t="s">
        <v>37</v>
      </c>
      <c r="G290" s="7"/>
      <c r="H290" s="7"/>
      <c r="I290" s="7"/>
      <c r="J290" s="7"/>
      <c r="K290" s="7"/>
      <c r="L290" s="7"/>
      <c r="M290" s="7"/>
      <c r="N290" s="7"/>
      <c r="O290" s="7"/>
      <c r="P290" s="7"/>
      <c r="Q290" s="7"/>
      <c r="R290" s="7"/>
      <c r="S290" s="7"/>
      <c r="T290" s="7"/>
    </row>
    <row r="291" spans="3:20" x14ac:dyDescent="0.35">
      <c r="C291" s="5"/>
      <c r="D291" s="7"/>
      <c r="E291" s="7">
        <v>286</v>
      </c>
      <c r="F291" s="30" t="s">
        <v>32</v>
      </c>
      <c r="G291" s="7"/>
      <c r="H291" s="7"/>
      <c r="I291" s="7"/>
      <c r="J291" s="7"/>
      <c r="K291" s="7"/>
      <c r="L291" s="7"/>
      <c r="M291" s="7"/>
      <c r="N291" s="7"/>
      <c r="O291" s="7"/>
      <c r="P291" s="7"/>
      <c r="Q291" s="7"/>
      <c r="R291" s="7"/>
      <c r="S291" s="7"/>
      <c r="T291" s="7"/>
    </row>
    <row r="292" spans="3:20" x14ac:dyDescent="0.35">
      <c r="C292" s="5"/>
      <c r="D292" s="7"/>
      <c r="E292" s="7">
        <v>287</v>
      </c>
      <c r="F292" s="30" t="s">
        <v>37</v>
      </c>
      <c r="G292" s="7"/>
      <c r="H292" s="7"/>
      <c r="I292" s="7"/>
      <c r="J292" s="7"/>
      <c r="K292" s="7"/>
      <c r="L292" s="7"/>
      <c r="M292" s="7"/>
      <c r="N292" s="7"/>
      <c r="O292" s="7"/>
      <c r="P292" s="7"/>
      <c r="Q292" s="7"/>
      <c r="R292" s="7"/>
      <c r="S292" s="7"/>
      <c r="T292" s="7"/>
    </row>
    <row r="293" spans="3:20" x14ac:dyDescent="0.35">
      <c r="C293" s="5"/>
      <c r="D293" s="7"/>
      <c r="E293" s="7">
        <v>288</v>
      </c>
      <c r="F293" s="30" t="s">
        <v>32</v>
      </c>
      <c r="G293" s="7"/>
      <c r="H293" s="7"/>
      <c r="I293" s="7"/>
      <c r="J293" s="7"/>
      <c r="K293" s="7"/>
      <c r="L293" s="7"/>
      <c r="M293" s="7"/>
      <c r="N293" s="7"/>
      <c r="O293" s="7"/>
      <c r="P293" s="7"/>
      <c r="Q293" s="7"/>
      <c r="R293" s="7"/>
      <c r="S293" s="7"/>
      <c r="T293" s="7"/>
    </row>
    <row r="294" spans="3:20" x14ac:dyDescent="0.35">
      <c r="C294" s="5"/>
      <c r="D294" s="7"/>
      <c r="E294" s="7">
        <v>289</v>
      </c>
      <c r="F294" s="30" t="s">
        <v>37</v>
      </c>
      <c r="G294" s="7"/>
      <c r="H294" s="7"/>
      <c r="I294" s="7"/>
      <c r="J294" s="7"/>
      <c r="K294" s="7"/>
      <c r="L294" s="7"/>
      <c r="M294" s="7"/>
      <c r="N294" s="7"/>
      <c r="O294" s="7"/>
      <c r="P294" s="7"/>
      <c r="Q294" s="7"/>
      <c r="R294" s="7"/>
      <c r="S294" s="7"/>
      <c r="T294" s="7"/>
    </row>
    <row r="295" spans="3:20" x14ac:dyDescent="0.35">
      <c r="C295" s="5"/>
      <c r="D295" s="7"/>
      <c r="E295" s="7">
        <v>290</v>
      </c>
      <c r="F295" s="30" t="s">
        <v>32</v>
      </c>
      <c r="G295" s="7"/>
      <c r="H295" s="7"/>
      <c r="I295" s="7"/>
      <c r="J295" s="7"/>
      <c r="K295" s="7"/>
      <c r="L295" s="7"/>
      <c r="M295" s="7"/>
      <c r="N295" s="7"/>
      <c r="O295" s="7"/>
      <c r="P295" s="7"/>
      <c r="Q295" s="7"/>
      <c r="R295" s="7"/>
      <c r="S295" s="7"/>
      <c r="T295" s="7"/>
    </row>
    <row r="296" spans="3:20" x14ac:dyDescent="0.35">
      <c r="C296" s="5"/>
      <c r="D296" s="7"/>
      <c r="E296" s="7">
        <v>291</v>
      </c>
      <c r="F296" s="30" t="s">
        <v>37</v>
      </c>
      <c r="G296" s="7"/>
      <c r="H296" s="7"/>
      <c r="I296" s="7"/>
      <c r="J296" s="7"/>
      <c r="K296" s="7"/>
      <c r="L296" s="7"/>
      <c r="M296" s="7"/>
      <c r="N296" s="7"/>
      <c r="O296" s="7"/>
      <c r="P296" s="7"/>
      <c r="Q296" s="7"/>
      <c r="R296" s="7"/>
      <c r="S296" s="7"/>
      <c r="T296" s="7"/>
    </row>
    <row r="297" spans="3:20" x14ac:dyDescent="0.35">
      <c r="C297" s="5"/>
      <c r="D297" s="7"/>
      <c r="E297" s="7">
        <v>292</v>
      </c>
      <c r="F297" s="30" t="s">
        <v>32</v>
      </c>
      <c r="G297" s="7"/>
      <c r="H297" s="7"/>
      <c r="I297" s="7"/>
      <c r="J297" s="7"/>
      <c r="K297" s="7"/>
      <c r="L297" s="7"/>
      <c r="M297" s="7"/>
      <c r="N297" s="7"/>
      <c r="O297" s="7"/>
      <c r="P297" s="7"/>
      <c r="Q297" s="7"/>
      <c r="R297" s="7"/>
      <c r="S297" s="7"/>
      <c r="T297" s="7"/>
    </row>
    <row r="298" spans="3:20" x14ac:dyDescent="0.35">
      <c r="C298" s="5"/>
      <c r="D298" s="7"/>
      <c r="E298" s="7">
        <v>293</v>
      </c>
      <c r="F298" s="30" t="s">
        <v>37</v>
      </c>
      <c r="G298" s="7"/>
      <c r="H298" s="7"/>
      <c r="I298" s="7"/>
      <c r="J298" s="7"/>
      <c r="K298" s="7"/>
      <c r="L298" s="7"/>
      <c r="M298" s="7"/>
      <c r="N298" s="7"/>
      <c r="O298" s="7"/>
      <c r="P298" s="7"/>
      <c r="Q298" s="7"/>
      <c r="R298" s="7"/>
      <c r="S298" s="7"/>
      <c r="T298" s="7"/>
    </row>
    <row r="299" spans="3:20" x14ac:dyDescent="0.35">
      <c r="C299" s="5"/>
      <c r="D299" s="7"/>
      <c r="E299" s="7">
        <v>294</v>
      </c>
      <c r="F299" s="30" t="s">
        <v>32</v>
      </c>
      <c r="G299" s="7"/>
      <c r="H299" s="7"/>
      <c r="I299" s="7"/>
      <c r="J299" s="7"/>
      <c r="K299" s="7"/>
      <c r="L299" s="7"/>
      <c r="M299" s="7"/>
      <c r="N299" s="7"/>
      <c r="O299" s="7"/>
      <c r="P299" s="7"/>
      <c r="Q299" s="7"/>
      <c r="R299" s="7"/>
      <c r="S299" s="7"/>
      <c r="T299" s="7"/>
    </row>
    <row r="300" spans="3:20" x14ac:dyDescent="0.35">
      <c r="C300" s="5"/>
      <c r="D300" s="7"/>
      <c r="E300" s="7">
        <v>295</v>
      </c>
      <c r="F300" s="30" t="s">
        <v>37</v>
      </c>
      <c r="G300" s="7"/>
      <c r="H300" s="7"/>
      <c r="I300" s="7"/>
      <c r="J300" s="7"/>
      <c r="K300" s="7"/>
      <c r="L300" s="7"/>
      <c r="M300" s="7"/>
      <c r="N300" s="7"/>
      <c r="O300" s="7"/>
      <c r="P300" s="7"/>
      <c r="Q300" s="7"/>
      <c r="R300" s="7"/>
      <c r="S300" s="7"/>
      <c r="T300" s="7"/>
    </row>
    <row r="301" spans="3:20" x14ac:dyDescent="0.35">
      <c r="C301" s="5"/>
      <c r="D301" s="7"/>
      <c r="E301" s="7">
        <v>296</v>
      </c>
      <c r="F301" s="30" t="s">
        <v>32</v>
      </c>
      <c r="G301" s="7"/>
      <c r="H301" s="7"/>
      <c r="I301" s="7"/>
      <c r="J301" s="7"/>
      <c r="K301" s="7"/>
      <c r="L301" s="7"/>
      <c r="M301" s="7"/>
      <c r="N301" s="7"/>
      <c r="O301" s="7"/>
      <c r="P301" s="7"/>
      <c r="Q301" s="7"/>
      <c r="R301" s="7"/>
      <c r="S301" s="7"/>
      <c r="T301" s="7"/>
    </row>
    <row r="302" spans="3:20" x14ac:dyDescent="0.35">
      <c r="C302" s="5"/>
      <c r="D302" s="7"/>
      <c r="E302" s="7">
        <v>297</v>
      </c>
      <c r="F302" s="30" t="s">
        <v>37</v>
      </c>
      <c r="G302" s="7"/>
      <c r="H302" s="7"/>
      <c r="I302" s="7"/>
      <c r="J302" s="7"/>
      <c r="K302" s="7"/>
      <c r="L302" s="7"/>
      <c r="M302" s="7"/>
      <c r="N302" s="7"/>
      <c r="O302" s="7"/>
      <c r="P302" s="7"/>
      <c r="Q302" s="7"/>
      <c r="R302" s="7"/>
      <c r="S302" s="7"/>
      <c r="T302" s="7"/>
    </row>
    <row r="303" spans="3:20" x14ac:dyDescent="0.35">
      <c r="C303" s="5"/>
      <c r="D303" s="7"/>
      <c r="E303" s="7">
        <v>298</v>
      </c>
      <c r="F303" s="30" t="s">
        <v>32</v>
      </c>
      <c r="G303" s="7"/>
      <c r="H303" s="7"/>
      <c r="I303" s="7"/>
      <c r="J303" s="7"/>
      <c r="K303" s="7"/>
      <c r="L303" s="7"/>
      <c r="M303" s="7"/>
      <c r="N303" s="7"/>
      <c r="O303" s="7"/>
      <c r="P303" s="7"/>
      <c r="Q303" s="7"/>
      <c r="R303" s="7"/>
      <c r="S303" s="7"/>
      <c r="T303" s="7"/>
    </row>
    <row r="304" spans="3:20" x14ac:dyDescent="0.35">
      <c r="C304" s="5"/>
      <c r="D304" s="7"/>
      <c r="E304" s="7">
        <v>299</v>
      </c>
      <c r="F304" s="30" t="s">
        <v>37</v>
      </c>
      <c r="G304" s="7"/>
      <c r="H304" s="7"/>
      <c r="I304" s="7"/>
      <c r="J304" s="7"/>
      <c r="K304" s="7"/>
      <c r="L304" s="7"/>
      <c r="M304" s="7"/>
      <c r="N304" s="7"/>
      <c r="O304" s="7"/>
      <c r="P304" s="7"/>
      <c r="Q304" s="7"/>
      <c r="R304" s="7"/>
      <c r="S304" s="7"/>
      <c r="T304" s="7"/>
    </row>
    <row r="305" spans="3:20" x14ac:dyDescent="0.35">
      <c r="C305" s="5"/>
      <c r="D305" s="7"/>
      <c r="E305" s="7">
        <v>300</v>
      </c>
      <c r="F305" s="30" t="s">
        <v>32</v>
      </c>
      <c r="G305" s="7"/>
      <c r="H305" s="7"/>
      <c r="I305" s="7"/>
      <c r="J305" s="7"/>
      <c r="K305" s="7"/>
      <c r="L305" s="7"/>
      <c r="M305" s="7"/>
      <c r="N305" s="7"/>
      <c r="O305" s="7"/>
      <c r="P305" s="7"/>
      <c r="Q305" s="7"/>
      <c r="R305" s="7"/>
      <c r="S305" s="7"/>
      <c r="T305" s="7"/>
    </row>
    <row r="306" spans="3:20" x14ac:dyDescent="0.35">
      <c r="C306" s="5"/>
      <c r="D306" s="7"/>
      <c r="E306" s="7">
        <v>301</v>
      </c>
      <c r="F306" s="30" t="s">
        <v>37</v>
      </c>
      <c r="G306" s="7"/>
      <c r="H306" s="7"/>
      <c r="I306" s="7"/>
      <c r="J306" s="7"/>
      <c r="K306" s="7"/>
      <c r="L306" s="7"/>
      <c r="M306" s="7"/>
      <c r="N306" s="7"/>
      <c r="O306" s="7"/>
      <c r="P306" s="7"/>
      <c r="Q306" s="7"/>
      <c r="R306" s="7"/>
      <c r="S306" s="7"/>
      <c r="T306" s="7"/>
    </row>
    <row r="307" spans="3:20" x14ac:dyDescent="0.35">
      <c r="C307" s="5"/>
      <c r="D307" s="7"/>
      <c r="E307" s="7">
        <v>302</v>
      </c>
      <c r="F307" s="30" t="s">
        <v>32</v>
      </c>
      <c r="G307" s="7"/>
      <c r="H307" s="7"/>
      <c r="I307" s="7"/>
      <c r="J307" s="7"/>
      <c r="K307" s="7"/>
      <c r="L307" s="7"/>
      <c r="M307" s="7"/>
      <c r="N307" s="7"/>
      <c r="O307" s="7"/>
      <c r="P307" s="7"/>
      <c r="Q307" s="7"/>
      <c r="R307" s="7"/>
      <c r="S307" s="7"/>
      <c r="T307" s="7"/>
    </row>
    <row r="308" spans="3:20" x14ac:dyDescent="0.35">
      <c r="C308" s="5"/>
      <c r="D308" s="7"/>
      <c r="E308" s="7">
        <v>303</v>
      </c>
      <c r="F308" s="30" t="s">
        <v>37</v>
      </c>
      <c r="G308" s="7"/>
      <c r="H308" s="7"/>
      <c r="I308" s="7"/>
      <c r="J308" s="7"/>
      <c r="K308" s="7"/>
      <c r="L308" s="7"/>
      <c r="M308" s="7"/>
      <c r="N308" s="7"/>
      <c r="O308" s="7"/>
      <c r="P308" s="7"/>
      <c r="Q308" s="7"/>
      <c r="R308" s="7"/>
      <c r="S308" s="7"/>
      <c r="T308" s="7"/>
    </row>
    <row r="309" spans="3:20" x14ac:dyDescent="0.35">
      <c r="C309" s="5"/>
      <c r="D309" s="7"/>
      <c r="E309" s="7">
        <v>304</v>
      </c>
      <c r="F309" s="30" t="s">
        <v>32</v>
      </c>
      <c r="G309" s="7"/>
      <c r="H309" s="7"/>
      <c r="I309" s="7"/>
      <c r="J309" s="7"/>
      <c r="K309" s="7"/>
      <c r="L309" s="7"/>
      <c r="M309" s="7"/>
      <c r="N309" s="7"/>
      <c r="O309" s="7"/>
      <c r="P309" s="7"/>
      <c r="Q309" s="7"/>
      <c r="R309" s="7"/>
      <c r="S309" s="7"/>
      <c r="T309" s="7"/>
    </row>
    <row r="310" spans="3:20" x14ac:dyDescent="0.35">
      <c r="C310" s="5"/>
      <c r="D310" s="7"/>
      <c r="E310" s="7">
        <v>305</v>
      </c>
      <c r="F310" s="30" t="s">
        <v>37</v>
      </c>
      <c r="G310" s="7"/>
      <c r="H310" s="7"/>
      <c r="I310" s="7"/>
      <c r="J310" s="7"/>
      <c r="K310" s="7"/>
      <c r="L310" s="7"/>
      <c r="M310" s="7"/>
      <c r="N310" s="7"/>
      <c r="O310" s="7"/>
      <c r="P310" s="7"/>
      <c r="Q310" s="7"/>
      <c r="R310" s="7"/>
      <c r="S310" s="7"/>
      <c r="T310" s="7"/>
    </row>
    <row r="311" spans="3:20" x14ac:dyDescent="0.35">
      <c r="C311" s="5"/>
      <c r="D311" s="7"/>
      <c r="E311" s="7">
        <v>306</v>
      </c>
      <c r="F311" s="30" t="s">
        <v>32</v>
      </c>
      <c r="G311" s="7"/>
      <c r="H311" s="7"/>
      <c r="I311" s="7"/>
      <c r="J311" s="7"/>
      <c r="K311" s="7"/>
      <c r="L311" s="7"/>
      <c r="M311" s="7"/>
      <c r="N311" s="7"/>
      <c r="O311" s="7"/>
      <c r="P311" s="7"/>
      <c r="Q311" s="7"/>
      <c r="R311" s="7"/>
      <c r="S311" s="7"/>
      <c r="T311" s="7"/>
    </row>
    <row r="312" spans="3:20" x14ac:dyDescent="0.35">
      <c r="C312" s="5"/>
      <c r="D312" s="7"/>
      <c r="E312" s="7">
        <v>307</v>
      </c>
      <c r="F312" s="30" t="s">
        <v>37</v>
      </c>
      <c r="G312" s="7"/>
      <c r="H312" s="7"/>
      <c r="I312" s="7"/>
      <c r="J312" s="7"/>
      <c r="K312" s="7"/>
      <c r="L312" s="7"/>
      <c r="M312" s="7"/>
      <c r="N312" s="7"/>
      <c r="O312" s="7"/>
      <c r="P312" s="7"/>
      <c r="Q312" s="7"/>
      <c r="R312" s="7"/>
      <c r="S312" s="7"/>
      <c r="T312" s="7"/>
    </row>
    <row r="313" spans="3:20" x14ac:dyDescent="0.35">
      <c r="C313" s="5"/>
      <c r="D313" s="7"/>
      <c r="E313" s="7">
        <v>308</v>
      </c>
      <c r="F313" s="30" t="s">
        <v>32</v>
      </c>
      <c r="G313" s="7"/>
      <c r="H313" s="7"/>
      <c r="I313" s="7"/>
      <c r="J313" s="7"/>
      <c r="K313" s="7"/>
      <c r="L313" s="7"/>
      <c r="M313" s="7"/>
      <c r="N313" s="7"/>
      <c r="O313" s="7"/>
      <c r="P313" s="7"/>
      <c r="Q313" s="7"/>
      <c r="R313" s="7"/>
      <c r="S313" s="7"/>
      <c r="T313" s="7"/>
    </row>
    <row r="314" spans="3:20" x14ac:dyDescent="0.35">
      <c r="C314" s="5"/>
      <c r="D314" s="7"/>
      <c r="E314" s="7">
        <v>309</v>
      </c>
      <c r="F314" s="30" t="s">
        <v>37</v>
      </c>
      <c r="G314" s="7"/>
      <c r="H314" s="7"/>
      <c r="I314" s="7"/>
      <c r="J314" s="7"/>
      <c r="K314" s="7"/>
      <c r="L314" s="7"/>
      <c r="M314" s="7"/>
      <c r="N314" s="7"/>
      <c r="O314" s="7"/>
      <c r="P314" s="7"/>
      <c r="Q314" s="7"/>
      <c r="R314" s="7"/>
      <c r="S314" s="7"/>
      <c r="T314" s="7"/>
    </row>
    <row r="315" spans="3:20" x14ac:dyDescent="0.35">
      <c r="C315" s="5"/>
      <c r="D315" s="7"/>
      <c r="E315" s="7">
        <v>310</v>
      </c>
      <c r="F315" s="30" t="s">
        <v>32</v>
      </c>
      <c r="G315" s="7"/>
      <c r="H315" s="7"/>
      <c r="I315" s="7"/>
      <c r="J315" s="7"/>
      <c r="K315" s="7"/>
      <c r="L315" s="7"/>
      <c r="M315" s="7"/>
      <c r="N315" s="7"/>
      <c r="O315" s="7"/>
      <c r="P315" s="7"/>
      <c r="Q315" s="7"/>
      <c r="R315" s="7"/>
      <c r="S315" s="7"/>
      <c r="T315" s="7"/>
    </row>
    <row r="316" spans="3:20" x14ac:dyDescent="0.35">
      <c r="C316" s="5"/>
      <c r="D316" s="7"/>
      <c r="E316" s="7">
        <v>311</v>
      </c>
      <c r="F316" s="30" t="s">
        <v>37</v>
      </c>
      <c r="G316" s="7"/>
      <c r="H316" s="7"/>
      <c r="I316" s="7"/>
      <c r="J316" s="7"/>
      <c r="K316" s="7"/>
      <c r="L316" s="7"/>
      <c r="M316" s="7"/>
      <c r="N316" s="7"/>
      <c r="O316" s="7"/>
      <c r="P316" s="7"/>
      <c r="Q316" s="7"/>
      <c r="R316" s="7"/>
      <c r="S316" s="7"/>
      <c r="T316" s="7"/>
    </row>
    <row r="317" spans="3:20" x14ac:dyDescent="0.35">
      <c r="C317" s="5"/>
      <c r="D317" s="7"/>
      <c r="E317" s="7">
        <v>312</v>
      </c>
      <c r="F317" s="30" t="s">
        <v>32</v>
      </c>
      <c r="G317" s="7"/>
      <c r="H317" s="7"/>
      <c r="I317" s="7"/>
      <c r="J317" s="7"/>
      <c r="K317" s="7"/>
      <c r="L317" s="7"/>
      <c r="M317" s="7"/>
      <c r="N317" s="7"/>
      <c r="O317" s="7"/>
      <c r="P317" s="7"/>
      <c r="Q317" s="7"/>
      <c r="R317" s="7"/>
      <c r="S317" s="7"/>
      <c r="T317" s="7"/>
    </row>
    <row r="318" spans="3:20" x14ac:dyDescent="0.35">
      <c r="C318" s="5"/>
      <c r="D318" s="7"/>
      <c r="E318" s="7">
        <v>313</v>
      </c>
      <c r="F318" s="30" t="s">
        <v>37</v>
      </c>
      <c r="G318" s="7"/>
      <c r="H318" s="7"/>
      <c r="I318" s="7"/>
      <c r="J318" s="7"/>
      <c r="K318" s="7"/>
      <c r="L318" s="7"/>
      <c r="M318" s="7"/>
      <c r="N318" s="7"/>
      <c r="O318" s="7"/>
      <c r="P318" s="7"/>
      <c r="Q318" s="7"/>
      <c r="R318" s="7"/>
      <c r="S318" s="7"/>
      <c r="T318" s="7"/>
    </row>
    <row r="319" spans="3:20" x14ac:dyDescent="0.35">
      <c r="C319" s="5"/>
      <c r="D319" s="7"/>
      <c r="E319" s="7">
        <v>314</v>
      </c>
      <c r="F319" s="30" t="s">
        <v>32</v>
      </c>
      <c r="G319" s="7"/>
      <c r="H319" s="7"/>
      <c r="I319" s="7"/>
      <c r="J319" s="7"/>
      <c r="K319" s="7"/>
      <c r="L319" s="7"/>
      <c r="M319" s="7"/>
      <c r="N319" s="7"/>
      <c r="O319" s="7"/>
      <c r="P319" s="7"/>
      <c r="Q319" s="7"/>
      <c r="R319" s="7"/>
      <c r="S319" s="7"/>
      <c r="T319" s="7"/>
    </row>
    <row r="320" spans="3:20" x14ac:dyDescent="0.35">
      <c r="C320" s="5"/>
      <c r="D320" s="7"/>
      <c r="E320" s="7">
        <v>315</v>
      </c>
      <c r="F320" s="30" t="s">
        <v>37</v>
      </c>
      <c r="G320" s="7"/>
      <c r="H320" s="7"/>
      <c r="I320" s="7"/>
      <c r="J320" s="7"/>
      <c r="K320" s="7"/>
      <c r="L320" s="7"/>
      <c r="M320" s="7"/>
      <c r="N320" s="7"/>
      <c r="O320" s="7"/>
      <c r="P320" s="7"/>
      <c r="Q320" s="7"/>
      <c r="R320" s="7"/>
      <c r="S320" s="7"/>
      <c r="T320" s="7"/>
    </row>
    <row r="321" spans="3:20" x14ac:dyDescent="0.35">
      <c r="C321" s="5"/>
      <c r="D321" s="7"/>
      <c r="E321" s="7">
        <v>316</v>
      </c>
      <c r="F321" s="30" t="s">
        <v>32</v>
      </c>
      <c r="G321" s="7"/>
      <c r="H321" s="7"/>
      <c r="I321" s="7"/>
      <c r="J321" s="7"/>
      <c r="K321" s="7"/>
      <c r="L321" s="7"/>
      <c r="M321" s="7"/>
      <c r="N321" s="7"/>
      <c r="O321" s="7"/>
      <c r="P321" s="7"/>
      <c r="Q321" s="7"/>
      <c r="R321" s="7"/>
      <c r="S321" s="7"/>
      <c r="T321" s="7"/>
    </row>
    <row r="322" spans="3:20" x14ac:dyDescent="0.35">
      <c r="C322" s="5"/>
      <c r="D322" s="7"/>
      <c r="E322" s="7">
        <v>317</v>
      </c>
      <c r="F322" s="30" t="s">
        <v>37</v>
      </c>
      <c r="G322" s="7"/>
      <c r="H322" s="7"/>
      <c r="I322" s="7"/>
      <c r="J322" s="7"/>
      <c r="K322" s="7"/>
      <c r="L322" s="7"/>
      <c r="M322" s="7"/>
      <c r="N322" s="7"/>
      <c r="O322" s="7"/>
      <c r="P322" s="7"/>
      <c r="Q322" s="7"/>
      <c r="R322" s="7"/>
      <c r="S322" s="7"/>
      <c r="T322" s="7"/>
    </row>
    <row r="323" spans="3:20" x14ac:dyDescent="0.35">
      <c r="C323" s="5"/>
      <c r="D323" s="7"/>
      <c r="E323" s="7">
        <v>318</v>
      </c>
      <c r="F323" s="30" t="s">
        <v>32</v>
      </c>
      <c r="G323" s="7"/>
      <c r="H323" s="7"/>
      <c r="I323" s="7"/>
      <c r="J323" s="7"/>
      <c r="K323" s="7"/>
      <c r="L323" s="7"/>
      <c r="M323" s="7"/>
      <c r="N323" s="7"/>
      <c r="O323" s="7"/>
      <c r="P323" s="7"/>
      <c r="Q323" s="7"/>
      <c r="R323" s="7"/>
      <c r="S323" s="7"/>
      <c r="T323" s="7"/>
    </row>
    <row r="324" spans="3:20" x14ac:dyDescent="0.35">
      <c r="C324" s="5"/>
      <c r="D324" s="7"/>
      <c r="E324" s="7">
        <v>319</v>
      </c>
      <c r="F324" s="30" t="s">
        <v>37</v>
      </c>
      <c r="G324" s="7"/>
      <c r="H324" s="7"/>
      <c r="I324" s="7"/>
      <c r="J324" s="7"/>
      <c r="K324" s="7"/>
      <c r="L324" s="7"/>
      <c r="M324" s="7"/>
      <c r="N324" s="7"/>
      <c r="O324" s="7"/>
      <c r="P324" s="7"/>
      <c r="Q324" s="7"/>
      <c r="R324" s="7"/>
      <c r="S324" s="7"/>
      <c r="T324" s="7"/>
    </row>
    <row r="325" spans="3:20" x14ac:dyDescent="0.35">
      <c r="C325" s="5"/>
      <c r="D325" s="7"/>
      <c r="E325" s="7">
        <v>320</v>
      </c>
      <c r="F325" s="30" t="s">
        <v>32</v>
      </c>
      <c r="G325" s="7"/>
      <c r="H325" s="7"/>
      <c r="I325" s="7"/>
      <c r="J325" s="7"/>
      <c r="K325" s="7"/>
      <c r="L325" s="7"/>
      <c r="M325" s="7"/>
      <c r="N325" s="7"/>
      <c r="O325" s="7"/>
      <c r="P325" s="7"/>
      <c r="Q325" s="7"/>
      <c r="R325" s="7"/>
      <c r="S325" s="7"/>
      <c r="T325" s="7"/>
    </row>
    <row r="326" spans="3:20" x14ac:dyDescent="0.35">
      <c r="C326" s="5"/>
      <c r="D326" s="7"/>
      <c r="E326" s="7">
        <v>321</v>
      </c>
      <c r="F326" s="30" t="s">
        <v>37</v>
      </c>
      <c r="G326" s="7"/>
      <c r="H326" s="7"/>
      <c r="I326" s="7"/>
      <c r="J326" s="7"/>
      <c r="K326" s="7"/>
      <c r="L326" s="7"/>
      <c r="M326" s="7"/>
      <c r="N326" s="7"/>
      <c r="O326" s="7"/>
      <c r="P326" s="7"/>
      <c r="Q326" s="7"/>
      <c r="R326" s="7"/>
      <c r="S326" s="7"/>
      <c r="T326" s="7"/>
    </row>
    <row r="327" spans="3:20" x14ac:dyDescent="0.35">
      <c r="C327" s="5"/>
      <c r="D327" s="7"/>
      <c r="E327" s="7">
        <v>322</v>
      </c>
      <c r="F327" s="30" t="s">
        <v>32</v>
      </c>
      <c r="G327" s="7"/>
      <c r="H327" s="7"/>
      <c r="I327" s="7"/>
      <c r="J327" s="7"/>
      <c r="K327" s="7"/>
      <c r="L327" s="7"/>
      <c r="M327" s="7"/>
      <c r="N327" s="7"/>
      <c r="O327" s="7"/>
      <c r="P327" s="7"/>
      <c r="Q327" s="7"/>
      <c r="R327" s="7"/>
      <c r="S327" s="7"/>
      <c r="T327" s="7"/>
    </row>
    <row r="328" spans="3:20" x14ac:dyDescent="0.35">
      <c r="C328" s="5"/>
      <c r="D328" s="7"/>
      <c r="E328" s="7">
        <v>323</v>
      </c>
      <c r="F328" s="30" t="s">
        <v>37</v>
      </c>
      <c r="G328" s="7"/>
      <c r="H328" s="7"/>
      <c r="I328" s="7"/>
      <c r="J328" s="7"/>
      <c r="K328" s="7"/>
      <c r="L328" s="7"/>
      <c r="M328" s="7"/>
      <c r="N328" s="7"/>
      <c r="O328" s="7"/>
      <c r="P328" s="7"/>
      <c r="Q328" s="7"/>
      <c r="R328" s="7"/>
      <c r="S328" s="7"/>
      <c r="T328" s="7"/>
    </row>
    <row r="329" spans="3:20" x14ac:dyDescent="0.35">
      <c r="C329" s="5"/>
      <c r="D329" s="7"/>
      <c r="E329" s="7">
        <v>324</v>
      </c>
      <c r="F329" s="30" t="s">
        <v>32</v>
      </c>
      <c r="G329" s="7"/>
      <c r="H329" s="7"/>
      <c r="I329" s="7"/>
      <c r="J329" s="7"/>
      <c r="K329" s="7"/>
      <c r="L329" s="7"/>
      <c r="M329" s="7"/>
      <c r="N329" s="7"/>
      <c r="O329" s="7"/>
      <c r="P329" s="7"/>
      <c r="Q329" s="7"/>
      <c r="R329" s="7"/>
      <c r="S329" s="7"/>
      <c r="T329" s="7"/>
    </row>
    <row r="330" spans="3:20" x14ac:dyDescent="0.35">
      <c r="E330">
        <v>325</v>
      </c>
      <c r="F330" t="s">
        <v>37</v>
      </c>
    </row>
    <row r="331" spans="3:20" x14ac:dyDescent="0.35">
      <c r="E331">
        <v>326</v>
      </c>
      <c r="F331" t="s">
        <v>32</v>
      </c>
    </row>
    <row r="332" spans="3:20" x14ac:dyDescent="0.35">
      <c r="E332">
        <v>327</v>
      </c>
      <c r="F332" t="s">
        <v>37</v>
      </c>
    </row>
    <row r="333" spans="3:20" x14ac:dyDescent="0.35">
      <c r="E333">
        <v>328</v>
      </c>
      <c r="F333" t="s">
        <v>32</v>
      </c>
    </row>
    <row r="334" spans="3:20" x14ac:dyDescent="0.35">
      <c r="E334">
        <v>329</v>
      </c>
      <c r="F334" t="s">
        <v>37</v>
      </c>
    </row>
    <row r="335" spans="3:20" x14ac:dyDescent="0.35">
      <c r="E335">
        <v>330</v>
      </c>
      <c r="F335" t="s">
        <v>32</v>
      </c>
    </row>
    <row r="336" spans="3:20" x14ac:dyDescent="0.35">
      <c r="E336">
        <v>331</v>
      </c>
      <c r="F336" t="s">
        <v>37</v>
      </c>
    </row>
    <row r="337" spans="5:6" x14ac:dyDescent="0.35">
      <c r="E337">
        <v>332</v>
      </c>
      <c r="F337" t="s">
        <v>32</v>
      </c>
    </row>
    <row r="338" spans="5:6" x14ac:dyDescent="0.35">
      <c r="E338">
        <v>333</v>
      </c>
      <c r="F338" t="s">
        <v>37</v>
      </c>
    </row>
    <row r="339" spans="5:6" x14ac:dyDescent="0.35">
      <c r="E339">
        <v>334</v>
      </c>
      <c r="F339" t="s">
        <v>32</v>
      </c>
    </row>
    <row r="340" spans="5:6" x14ac:dyDescent="0.35">
      <c r="E340">
        <v>335</v>
      </c>
      <c r="F340" t="s">
        <v>37</v>
      </c>
    </row>
    <row r="341" spans="5:6" x14ac:dyDescent="0.35">
      <c r="E341">
        <v>336</v>
      </c>
      <c r="F341" t="s">
        <v>32</v>
      </c>
    </row>
    <row r="342" spans="5:6" x14ac:dyDescent="0.35">
      <c r="E342">
        <v>337</v>
      </c>
      <c r="F342" t="s">
        <v>37</v>
      </c>
    </row>
    <row r="343" spans="5:6" x14ac:dyDescent="0.35">
      <c r="E343">
        <v>338</v>
      </c>
      <c r="F343" t="s">
        <v>32</v>
      </c>
    </row>
    <row r="344" spans="5:6" x14ac:dyDescent="0.35">
      <c r="E344">
        <v>339</v>
      </c>
      <c r="F344" t="s">
        <v>37</v>
      </c>
    </row>
    <row r="345" spans="5:6" x14ac:dyDescent="0.35">
      <c r="E345">
        <v>340</v>
      </c>
      <c r="F345" t="s">
        <v>32</v>
      </c>
    </row>
    <row r="346" spans="5:6" x14ac:dyDescent="0.35">
      <c r="E346">
        <v>341</v>
      </c>
      <c r="F346" t="s">
        <v>37</v>
      </c>
    </row>
    <row r="347" spans="5:6" x14ac:dyDescent="0.35">
      <c r="E347">
        <v>342</v>
      </c>
      <c r="F347" t="s">
        <v>32</v>
      </c>
    </row>
    <row r="348" spans="5:6" x14ac:dyDescent="0.35">
      <c r="E348">
        <v>343</v>
      </c>
      <c r="F348" t="s">
        <v>37</v>
      </c>
    </row>
    <row r="349" spans="5:6" x14ac:dyDescent="0.35">
      <c r="E349">
        <v>344</v>
      </c>
      <c r="F349" t="s">
        <v>32</v>
      </c>
    </row>
    <row r="350" spans="5:6" x14ac:dyDescent="0.35">
      <c r="E350">
        <v>345</v>
      </c>
      <c r="F350" t="s">
        <v>37</v>
      </c>
    </row>
    <row r="351" spans="5:6" x14ac:dyDescent="0.35">
      <c r="E351">
        <v>346</v>
      </c>
      <c r="F351" t="s">
        <v>32</v>
      </c>
    </row>
    <row r="352" spans="5:6" x14ac:dyDescent="0.35">
      <c r="E352">
        <v>347</v>
      </c>
      <c r="F352" t="s">
        <v>37</v>
      </c>
    </row>
    <row r="353" spans="5:6" x14ac:dyDescent="0.35">
      <c r="E353">
        <v>348</v>
      </c>
      <c r="F353" t="s">
        <v>32</v>
      </c>
    </row>
    <row r="354" spans="5:6" x14ac:dyDescent="0.35">
      <c r="E354">
        <v>349</v>
      </c>
      <c r="F354" t="s">
        <v>37</v>
      </c>
    </row>
    <row r="355" spans="5:6" x14ac:dyDescent="0.35">
      <c r="E355">
        <v>350</v>
      </c>
      <c r="F355" t="s">
        <v>32</v>
      </c>
    </row>
    <row r="356" spans="5:6" x14ac:dyDescent="0.35">
      <c r="E356">
        <v>351</v>
      </c>
      <c r="F356" t="s">
        <v>37</v>
      </c>
    </row>
    <row r="357" spans="5:6" x14ac:dyDescent="0.35">
      <c r="E357">
        <v>352</v>
      </c>
      <c r="F357" t="s">
        <v>32</v>
      </c>
    </row>
    <row r="358" spans="5:6" x14ac:dyDescent="0.35">
      <c r="E358">
        <v>353</v>
      </c>
      <c r="F358" t="s">
        <v>37</v>
      </c>
    </row>
    <row r="359" spans="5:6" x14ac:dyDescent="0.35">
      <c r="E359">
        <v>354</v>
      </c>
      <c r="F359" t="s">
        <v>32</v>
      </c>
    </row>
    <row r="360" spans="5:6" x14ac:dyDescent="0.35">
      <c r="E360">
        <v>355</v>
      </c>
      <c r="F360" t="s">
        <v>37</v>
      </c>
    </row>
    <row r="361" spans="5:6" x14ac:dyDescent="0.35">
      <c r="E361">
        <v>356</v>
      </c>
      <c r="F361" t="s">
        <v>32</v>
      </c>
    </row>
    <row r="362" spans="5:6" x14ac:dyDescent="0.35">
      <c r="E362">
        <v>357</v>
      </c>
      <c r="F362" t="s">
        <v>37</v>
      </c>
    </row>
    <row r="363" spans="5:6" x14ac:dyDescent="0.35">
      <c r="E363">
        <v>358</v>
      </c>
      <c r="F363" t="s">
        <v>32</v>
      </c>
    </row>
    <row r="364" spans="5:6" x14ac:dyDescent="0.35">
      <c r="E364">
        <v>359</v>
      </c>
      <c r="F364" t="s">
        <v>37</v>
      </c>
    </row>
    <row r="365" spans="5:6" x14ac:dyDescent="0.35">
      <c r="E365">
        <v>360</v>
      </c>
      <c r="F365" t="s">
        <v>32</v>
      </c>
    </row>
    <row r="366" spans="5:6" x14ac:dyDescent="0.35">
      <c r="E366">
        <v>361</v>
      </c>
      <c r="F366" t="s">
        <v>37</v>
      </c>
    </row>
    <row r="367" spans="5:6" x14ac:dyDescent="0.35">
      <c r="E367">
        <v>362</v>
      </c>
      <c r="F367" t="s">
        <v>32</v>
      </c>
    </row>
    <row r="368" spans="5:6" x14ac:dyDescent="0.35">
      <c r="E368">
        <v>363</v>
      </c>
      <c r="F368" t="s">
        <v>37</v>
      </c>
    </row>
    <row r="369" spans="5:6" x14ac:dyDescent="0.35">
      <c r="E369">
        <v>364</v>
      </c>
      <c r="F369" t="s">
        <v>32</v>
      </c>
    </row>
    <row r="370" spans="5:6" x14ac:dyDescent="0.35">
      <c r="E370">
        <v>365</v>
      </c>
      <c r="F370" t="s">
        <v>37</v>
      </c>
    </row>
    <row r="371" spans="5:6" x14ac:dyDescent="0.35">
      <c r="E371">
        <v>366</v>
      </c>
      <c r="F371" t="s">
        <v>32</v>
      </c>
    </row>
    <row r="372" spans="5:6" x14ac:dyDescent="0.35">
      <c r="E372">
        <v>367</v>
      </c>
      <c r="F372" t="s">
        <v>37</v>
      </c>
    </row>
    <row r="373" spans="5:6" x14ac:dyDescent="0.35">
      <c r="E373">
        <v>368</v>
      </c>
      <c r="F373" t="s">
        <v>32</v>
      </c>
    </row>
    <row r="374" spans="5:6" x14ac:dyDescent="0.35">
      <c r="E374">
        <v>369</v>
      </c>
      <c r="F374" t="s">
        <v>37</v>
      </c>
    </row>
    <row r="375" spans="5:6" x14ac:dyDescent="0.35">
      <c r="E375">
        <v>370</v>
      </c>
      <c r="F375" t="s">
        <v>32</v>
      </c>
    </row>
    <row r="376" spans="5:6" x14ac:dyDescent="0.35">
      <c r="E376">
        <v>371</v>
      </c>
      <c r="F376" t="s">
        <v>37</v>
      </c>
    </row>
    <row r="377" spans="5:6" x14ac:dyDescent="0.35">
      <c r="E377">
        <v>372</v>
      </c>
      <c r="F377" t="s">
        <v>32</v>
      </c>
    </row>
    <row r="378" spans="5:6" x14ac:dyDescent="0.35">
      <c r="E378">
        <v>373</v>
      </c>
      <c r="F378" t="s">
        <v>37</v>
      </c>
    </row>
    <row r="379" spans="5:6" x14ac:dyDescent="0.35">
      <c r="E379">
        <v>374</v>
      </c>
      <c r="F379" t="s">
        <v>32</v>
      </c>
    </row>
    <row r="380" spans="5:6" x14ac:dyDescent="0.35">
      <c r="E380">
        <v>375</v>
      </c>
      <c r="F380" t="s">
        <v>37</v>
      </c>
    </row>
    <row r="381" spans="5:6" x14ac:dyDescent="0.35">
      <c r="E381">
        <v>376</v>
      </c>
      <c r="F381" t="s">
        <v>32</v>
      </c>
    </row>
    <row r="382" spans="5:6" x14ac:dyDescent="0.35">
      <c r="E382">
        <v>377</v>
      </c>
      <c r="F382" t="s">
        <v>37</v>
      </c>
    </row>
    <row r="383" spans="5:6" x14ac:dyDescent="0.35">
      <c r="E383">
        <v>378</v>
      </c>
      <c r="F383" t="s">
        <v>32</v>
      </c>
    </row>
    <row r="384" spans="5:6" x14ac:dyDescent="0.35">
      <c r="E384">
        <v>379</v>
      </c>
      <c r="F384" t="s">
        <v>37</v>
      </c>
    </row>
    <row r="385" spans="5:6" x14ac:dyDescent="0.35">
      <c r="E385">
        <v>380</v>
      </c>
      <c r="F385" t="s">
        <v>32</v>
      </c>
    </row>
    <row r="386" spans="5:6" x14ac:dyDescent="0.35">
      <c r="E386">
        <v>381</v>
      </c>
      <c r="F386" t="s">
        <v>37</v>
      </c>
    </row>
    <row r="387" spans="5:6" x14ac:dyDescent="0.35">
      <c r="E387">
        <v>382</v>
      </c>
      <c r="F387" t="s">
        <v>32</v>
      </c>
    </row>
    <row r="388" spans="5:6" x14ac:dyDescent="0.35">
      <c r="E388">
        <v>383</v>
      </c>
      <c r="F388" t="s">
        <v>37</v>
      </c>
    </row>
    <row r="389" spans="5:6" x14ac:dyDescent="0.35">
      <c r="E389">
        <v>384</v>
      </c>
      <c r="F389" t="s">
        <v>32</v>
      </c>
    </row>
    <row r="390" spans="5:6" x14ac:dyDescent="0.35">
      <c r="E390">
        <v>385</v>
      </c>
      <c r="F390" t="s">
        <v>37</v>
      </c>
    </row>
    <row r="391" spans="5:6" x14ac:dyDescent="0.35">
      <c r="E391">
        <v>386</v>
      </c>
      <c r="F391" t="s">
        <v>32</v>
      </c>
    </row>
    <row r="392" spans="5:6" x14ac:dyDescent="0.35">
      <c r="E392">
        <v>387</v>
      </c>
      <c r="F392" t="s">
        <v>37</v>
      </c>
    </row>
    <row r="393" spans="5:6" x14ac:dyDescent="0.35">
      <c r="E393">
        <v>388</v>
      </c>
      <c r="F393" t="s">
        <v>32</v>
      </c>
    </row>
    <row r="394" spans="5:6" x14ac:dyDescent="0.35">
      <c r="E394">
        <v>389</v>
      </c>
      <c r="F394" t="s">
        <v>37</v>
      </c>
    </row>
    <row r="395" spans="5:6" x14ac:dyDescent="0.35">
      <c r="E395">
        <v>390</v>
      </c>
      <c r="F395" t="s">
        <v>32</v>
      </c>
    </row>
    <row r="396" spans="5:6" x14ac:dyDescent="0.35">
      <c r="E396">
        <v>391</v>
      </c>
      <c r="F396" t="s">
        <v>37</v>
      </c>
    </row>
    <row r="397" spans="5:6" x14ac:dyDescent="0.35">
      <c r="E397">
        <v>392</v>
      </c>
      <c r="F397" t="s">
        <v>32</v>
      </c>
    </row>
    <row r="398" spans="5:6" x14ac:dyDescent="0.35">
      <c r="E398">
        <v>393</v>
      </c>
      <c r="F398" t="s">
        <v>37</v>
      </c>
    </row>
    <row r="399" spans="5:6" x14ac:dyDescent="0.35">
      <c r="E399">
        <v>394</v>
      </c>
      <c r="F399" t="s">
        <v>32</v>
      </c>
    </row>
    <row r="400" spans="5:6" x14ac:dyDescent="0.35">
      <c r="E400">
        <v>395</v>
      </c>
      <c r="F400" t="s">
        <v>37</v>
      </c>
    </row>
    <row r="401" spans="5:6" x14ac:dyDescent="0.35">
      <c r="E401">
        <v>396</v>
      </c>
      <c r="F401" t="s">
        <v>32</v>
      </c>
    </row>
    <row r="402" spans="5:6" x14ac:dyDescent="0.35">
      <c r="E402">
        <v>397</v>
      </c>
      <c r="F402" t="s">
        <v>37</v>
      </c>
    </row>
    <row r="403" spans="5:6" x14ac:dyDescent="0.35">
      <c r="E403">
        <v>398</v>
      </c>
      <c r="F403" t="s">
        <v>32</v>
      </c>
    </row>
    <row r="404" spans="5:6" x14ac:dyDescent="0.35">
      <c r="E404">
        <v>399</v>
      </c>
      <c r="F404" t="s">
        <v>37</v>
      </c>
    </row>
    <row r="405" spans="5:6" x14ac:dyDescent="0.35">
      <c r="E405">
        <v>400</v>
      </c>
      <c r="F405" t="s">
        <v>32</v>
      </c>
    </row>
    <row r="406" spans="5:6" x14ac:dyDescent="0.35">
      <c r="E406">
        <v>401</v>
      </c>
      <c r="F406" t="s">
        <v>37</v>
      </c>
    </row>
    <row r="407" spans="5:6" x14ac:dyDescent="0.35">
      <c r="E407">
        <v>402</v>
      </c>
      <c r="F407" t="s">
        <v>32</v>
      </c>
    </row>
    <row r="408" spans="5:6" x14ac:dyDescent="0.35">
      <c r="E408">
        <v>403</v>
      </c>
      <c r="F408" t="s">
        <v>37</v>
      </c>
    </row>
    <row r="409" spans="5:6" x14ac:dyDescent="0.35">
      <c r="E409">
        <v>404</v>
      </c>
      <c r="F409" t="s">
        <v>32</v>
      </c>
    </row>
    <row r="410" spans="5:6" x14ac:dyDescent="0.35">
      <c r="E410">
        <v>405</v>
      </c>
      <c r="F410" t="s">
        <v>37</v>
      </c>
    </row>
    <row r="411" spans="5:6" x14ac:dyDescent="0.35">
      <c r="E411">
        <v>406</v>
      </c>
      <c r="F411" t="s">
        <v>32</v>
      </c>
    </row>
    <row r="412" spans="5:6" x14ac:dyDescent="0.35">
      <c r="E412">
        <v>407</v>
      </c>
      <c r="F412" t="s">
        <v>37</v>
      </c>
    </row>
    <row r="413" spans="5:6" x14ac:dyDescent="0.35">
      <c r="E413">
        <v>408</v>
      </c>
      <c r="F413" t="s">
        <v>32</v>
      </c>
    </row>
    <row r="414" spans="5:6" x14ac:dyDescent="0.35">
      <c r="E414">
        <v>409</v>
      </c>
      <c r="F414" t="s">
        <v>37</v>
      </c>
    </row>
    <row r="415" spans="5:6" x14ac:dyDescent="0.35">
      <c r="E415">
        <v>410</v>
      </c>
      <c r="F415" t="s">
        <v>32</v>
      </c>
    </row>
    <row r="416" spans="5:6" x14ac:dyDescent="0.35">
      <c r="E416">
        <v>411</v>
      </c>
      <c r="F416" t="s">
        <v>37</v>
      </c>
    </row>
    <row r="417" spans="5:6" x14ac:dyDescent="0.35">
      <c r="E417">
        <v>412</v>
      </c>
      <c r="F417" t="s">
        <v>32</v>
      </c>
    </row>
    <row r="418" spans="5:6" x14ac:dyDescent="0.35">
      <c r="E418">
        <v>413</v>
      </c>
      <c r="F418" t="s">
        <v>37</v>
      </c>
    </row>
    <row r="419" spans="5:6" x14ac:dyDescent="0.35">
      <c r="E419">
        <v>414</v>
      </c>
      <c r="F419" t="s">
        <v>32</v>
      </c>
    </row>
    <row r="420" spans="5:6" x14ac:dyDescent="0.35">
      <c r="E420">
        <v>415</v>
      </c>
      <c r="F420" t="s">
        <v>37</v>
      </c>
    </row>
    <row r="421" spans="5:6" x14ac:dyDescent="0.35">
      <c r="E421">
        <v>416</v>
      </c>
      <c r="F421" t="s">
        <v>32</v>
      </c>
    </row>
    <row r="422" spans="5:6" x14ac:dyDescent="0.35">
      <c r="E422">
        <v>417</v>
      </c>
      <c r="F422" t="s">
        <v>37</v>
      </c>
    </row>
    <row r="423" spans="5:6" x14ac:dyDescent="0.35">
      <c r="E423">
        <v>418</v>
      </c>
      <c r="F423" t="s">
        <v>32</v>
      </c>
    </row>
    <row r="424" spans="5:6" x14ac:dyDescent="0.35">
      <c r="E424">
        <v>419</v>
      </c>
      <c r="F424" t="s">
        <v>37</v>
      </c>
    </row>
    <row r="425" spans="5:6" x14ac:dyDescent="0.35">
      <c r="E425">
        <v>420</v>
      </c>
      <c r="F425" t="s">
        <v>32</v>
      </c>
    </row>
    <row r="426" spans="5:6" x14ac:dyDescent="0.35">
      <c r="E426">
        <v>421</v>
      </c>
      <c r="F426" t="s">
        <v>37</v>
      </c>
    </row>
    <row r="427" spans="5:6" x14ac:dyDescent="0.35">
      <c r="E427">
        <v>422</v>
      </c>
      <c r="F427" t="s">
        <v>32</v>
      </c>
    </row>
    <row r="428" spans="5:6" x14ac:dyDescent="0.35">
      <c r="E428">
        <v>423</v>
      </c>
      <c r="F428" t="s">
        <v>37</v>
      </c>
    </row>
    <row r="429" spans="5:6" x14ac:dyDescent="0.35">
      <c r="E429">
        <v>424</v>
      </c>
      <c r="F429" t="s">
        <v>32</v>
      </c>
    </row>
    <row r="430" spans="5:6" x14ac:dyDescent="0.35">
      <c r="E430">
        <v>425</v>
      </c>
      <c r="F430" t="s">
        <v>37</v>
      </c>
    </row>
    <row r="431" spans="5:6" x14ac:dyDescent="0.35">
      <c r="E431">
        <v>426</v>
      </c>
      <c r="F431" t="s">
        <v>32</v>
      </c>
    </row>
    <row r="432" spans="5:6" x14ac:dyDescent="0.35">
      <c r="E432">
        <v>427</v>
      </c>
      <c r="F432" t="s">
        <v>37</v>
      </c>
    </row>
    <row r="433" spans="5:6" x14ac:dyDescent="0.35">
      <c r="E433">
        <v>428</v>
      </c>
      <c r="F433" t="s">
        <v>32</v>
      </c>
    </row>
    <row r="434" spans="5:6" x14ac:dyDescent="0.35">
      <c r="E434">
        <v>429</v>
      </c>
      <c r="F434" t="s">
        <v>37</v>
      </c>
    </row>
    <row r="435" spans="5:6" x14ac:dyDescent="0.35">
      <c r="E435">
        <v>430</v>
      </c>
      <c r="F435" t="s">
        <v>32</v>
      </c>
    </row>
    <row r="436" spans="5:6" x14ac:dyDescent="0.35">
      <c r="E436">
        <v>431</v>
      </c>
      <c r="F436" t="s">
        <v>37</v>
      </c>
    </row>
    <row r="437" spans="5:6" x14ac:dyDescent="0.35">
      <c r="E437">
        <v>432</v>
      </c>
      <c r="F437" t="s">
        <v>32</v>
      </c>
    </row>
    <row r="438" spans="5:6" x14ac:dyDescent="0.35">
      <c r="E438">
        <v>433</v>
      </c>
      <c r="F438" t="s">
        <v>37</v>
      </c>
    </row>
    <row r="439" spans="5:6" x14ac:dyDescent="0.35">
      <c r="E439">
        <v>434</v>
      </c>
      <c r="F439" t="s">
        <v>32</v>
      </c>
    </row>
    <row r="440" spans="5:6" x14ac:dyDescent="0.35">
      <c r="E440">
        <v>435</v>
      </c>
      <c r="F440" t="s">
        <v>37</v>
      </c>
    </row>
    <row r="441" spans="5:6" x14ac:dyDescent="0.35">
      <c r="E441">
        <v>436</v>
      </c>
      <c r="F441" t="s">
        <v>32</v>
      </c>
    </row>
    <row r="442" spans="5:6" x14ac:dyDescent="0.35">
      <c r="E442">
        <v>437</v>
      </c>
      <c r="F442" t="s">
        <v>37</v>
      </c>
    </row>
    <row r="443" spans="5:6" x14ac:dyDescent="0.35">
      <c r="E443">
        <v>438</v>
      </c>
      <c r="F443" t="s">
        <v>32</v>
      </c>
    </row>
    <row r="444" spans="5:6" x14ac:dyDescent="0.35">
      <c r="E444">
        <v>439</v>
      </c>
      <c r="F444" t="s">
        <v>37</v>
      </c>
    </row>
    <row r="445" spans="5:6" x14ac:dyDescent="0.35">
      <c r="E445">
        <v>440</v>
      </c>
      <c r="F445" t="s">
        <v>32</v>
      </c>
    </row>
    <row r="446" spans="5:6" x14ac:dyDescent="0.35">
      <c r="E446">
        <v>441</v>
      </c>
      <c r="F446" t="s">
        <v>37</v>
      </c>
    </row>
    <row r="447" spans="5:6" x14ac:dyDescent="0.35">
      <c r="E447">
        <v>442</v>
      </c>
      <c r="F447" t="s">
        <v>32</v>
      </c>
    </row>
    <row r="448" spans="5:6" x14ac:dyDescent="0.35">
      <c r="E448">
        <v>443</v>
      </c>
      <c r="F448" t="s">
        <v>37</v>
      </c>
    </row>
    <row r="449" spans="5:6" x14ac:dyDescent="0.35">
      <c r="E449">
        <v>444</v>
      </c>
      <c r="F449" t="s">
        <v>32</v>
      </c>
    </row>
    <row r="450" spans="5:6" x14ac:dyDescent="0.35">
      <c r="E450">
        <v>445</v>
      </c>
      <c r="F450" t="s">
        <v>37</v>
      </c>
    </row>
    <row r="451" spans="5:6" x14ac:dyDescent="0.35">
      <c r="E451">
        <v>446</v>
      </c>
      <c r="F451" t="s">
        <v>32</v>
      </c>
    </row>
    <row r="452" spans="5:6" x14ac:dyDescent="0.35">
      <c r="E452">
        <v>447</v>
      </c>
      <c r="F452" t="s">
        <v>37</v>
      </c>
    </row>
    <row r="453" spans="5:6" x14ac:dyDescent="0.35">
      <c r="E453">
        <v>448</v>
      </c>
      <c r="F453" t="s">
        <v>32</v>
      </c>
    </row>
    <row r="454" spans="5:6" x14ac:dyDescent="0.35">
      <c r="E454">
        <v>449</v>
      </c>
      <c r="F454" t="s">
        <v>37</v>
      </c>
    </row>
    <row r="455" spans="5:6" x14ac:dyDescent="0.35">
      <c r="E455">
        <v>450</v>
      </c>
      <c r="F455" t="s">
        <v>32</v>
      </c>
    </row>
    <row r="456" spans="5:6" x14ac:dyDescent="0.35">
      <c r="E456">
        <v>451</v>
      </c>
      <c r="F456" t="s">
        <v>37</v>
      </c>
    </row>
    <row r="457" spans="5:6" x14ac:dyDescent="0.35">
      <c r="E457">
        <v>452</v>
      </c>
      <c r="F457" t="s">
        <v>32</v>
      </c>
    </row>
    <row r="458" spans="5:6" x14ac:dyDescent="0.35">
      <c r="E458">
        <v>453</v>
      </c>
      <c r="F458" t="s">
        <v>37</v>
      </c>
    </row>
    <row r="459" spans="5:6" x14ac:dyDescent="0.35">
      <c r="E459">
        <v>454</v>
      </c>
      <c r="F459" t="s">
        <v>32</v>
      </c>
    </row>
    <row r="460" spans="5:6" x14ac:dyDescent="0.35">
      <c r="E460">
        <v>455</v>
      </c>
      <c r="F460" t="s">
        <v>37</v>
      </c>
    </row>
    <row r="461" spans="5:6" x14ac:dyDescent="0.35">
      <c r="E461">
        <v>456</v>
      </c>
      <c r="F461" t="s">
        <v>32</v>
      </c>
    </row>
    <row r="462" spans="5:6" x14ac:dyDescent="0.35">
      <c r="E462">
        <v>457</v>
      </c>
      <c r="F462" t="s">
        <v>37</v>
      </c>
    </row>
    <row r="463" spans="5:6" x14ac:dyDescent="0.35">
      <c r="E463">
        <v>458</v>
      </c>
      <c r="F463" t="s">
        <v>32</v>
      </c>
    </row>
    <row r="464" spans="5:6" x14ac:dyDescent="0.35">
      <c r="E464">
        <v>459</v>
      </c>
      <c r="F464" t="s">
        <v>37</v>
      </c>
    </row>
    <row r="465" spans="5:6" x14ac:dyDescent="0.35">
      <c r="E465">
        <v>460</v>
      </c>
      <c r="F465" t="s">
        <v>32</v>
      </c>
    </row>
    <row r="466" spans="5:6" x14ac:dyDescent="0.35">
      <c r="E466">
        <v>461</v>
      </c>
      <c r="F466" t="s">
        <v>37</v>
      </c>
    </row>
    <row r="467" spans="5:6" x14ac:dyDescent="0.35">
      <c r="E467">
        <v>462</v>
      </c>
      <c r="F467" t="s">
        <v>32</v>
      </c>
    </row>
    <row r="468" spans="5:6" x14ac:dyDescent="0.35">
      <c r="E468">
        <v>463</v>
      </c>
      <c r="F468" t="s">
        <v>37</v>
      </c>
    </row>
    <row r="469" spans="5:6" x14ac:dyDescent="0.35">
      <c r="E469">
        <v>464</v>
      </c>
      <c r="F469" t="s">
        <v>32</v>
      </c>
    </row>
    <row r="470" spans="5:6" x14ac:dyDescent="0.35">
      <c r="E470">
        <v>465</v>
      </c>
      <c r="F470" t="s">
        <v>37</v>
      </c>
    </row>
    <row r="471" spans="5:6" x14ac:dyDescent="0.35">
      <c r="E471">
        <v>466</v>
      </c>
      <c r="F471" t="s">
        <v>32</v>
      </c>
    </row>
    <row r="472" spans="5:6" x14ac:dyDescent="0.35">
      <c r="E472">
        <v>467</v>
      </c>
      <c r="F472" t="s">
        <v>37</v>
      </c>
    </row>
    <row r="473" spans="5:6" x14ac:dyDescent="0.35">
      <c r="E473">
        <v>468</v>
      </c>
      <c r="F473" t="s">
        <v>32</v>
      </c>
    </row>
    <row r="474" spans="5:6" x14ac:dyDescent="0.35">
      <c r="E474">
        <v>469</v>
      </c>
      <c r="F474" t="s">
        <v>37</v>
      </c>
    </row>
    <row r="475" spans="5:6" x14ac:dyDescent="0.35">
      <c r="E475">
        <v>470</v>
      </c>
      <c r="F475" t="s">
        <v>32</v>
      </c>
    </row>
    <row r="476" spans="5:6" x14ac:dyDescent="0.35">
      <c r="E476">
        <v>471</v>
      </c>
      <c r="F476" t="s">
        <v>37</v>
      </c>
    </row>
    <row r="477" spans="5:6" x14ac:dyDescent="0.35">
      <c r="E477">
        <v>472</v>
      </c>
      <c r="F477" t="s">
        <v>32</v>
      </c>
    </row>
    <row r="478" spans="5:6" x14ac:dyDescent="0.35">
      <c r="E478">
        <v>473</v>
      </c>
      <c r="F478" t="s">
        <v>37</v>
      </c>
    </row>
    <row r="479" spans="5:6" x14ac:dyDescent="0.35">
      <c r="E479">
        <v>474</v>
      </c>
      <c r="F479" t="s">
        <v>32</v>
      </c>
    </row>
    <row r="480" spans="5:6" x14ac:dyDescent="0.35">
      <c r="E480">
        <v>475</v>
      </c>
      <c r="F480" t="s">
        <v>37</v>
      </c>
    </row>
    <row r="481" spans="5:6" x14ac:dyDescent="0.35">
      <c r="E481">
        <v>476</v>
      </c>
      <c r="F481" t="s">
        <v>32</v>
      </c>
    </row>
    <row r="482" spans="5:6" x14ac:dyDescent="0.35">
      <c r="E482">
        <v>477</v>
      </c>
      <c r="F482" t="s">
        <v>37</v>
      </c>
    </row>
    <row r="483" spans="5:6" x14ac:dyDescent="0.35">
      <c r="E483">
        <v>478</v>
      </c>
      <c r="F483" t="s">
        <v>32</v>
      </c>
    </row>
    <row r="484" spans="5:6" x14ac:dyDescent="0.35">
      <c r="E484">
        <v>479</v>
      </c>
      <c r="F484" t="s">
        <v>37</v>
      </c>
    </row>
    <row r="485" spans="5:6" x14ac:dyDescent="0.35">
      <c r="E485">
        <v>480</v>
      </c>
      <c r="F485" t="s">
        <v>32</v>
      </c>
    </row>
    <row r="486" spans="5:6" x14ac:dyDescent="0.35">
      <c r="E486">
        <v>481</v>
      </c>
      <c r="F486" t="s">
        <v>37</v>
      </c>
    </row>
    <row r="487" spans="5:6" x14ac:dyDescent="0.35">
      <c r="E487">
        <v>482</v>
      </c>
      <c r="F487" t="s">
        <v>32</v>
      </c>
    </row>
    <row r="488" spans="5:6" x14ac:dyDescent="0.35">
      <c r="E488">
        <v>483</v>
      </c>
      <c r="F488" t="s">
        <v>37</v>
      </c>
    </row>
    <row r="489" spans="5:6" x14ac:dyDescent="0.35">
      <c r="E489">
        <v>484</v>
      </c>
      <c r="F489" t="s">
        <v>32</v>
      </c>
    </row>
    <row r="490" spans="5:6" x14ac:dyDescent="0.35">
      <c r="E490">
        <v>485</v>
      </c>
      <c r="F490" t="s">
        <v>37</v>
      </c>
    </row>
    <row r="491" spans="5:6" x14ac:dyDescent="0.35">
      <c r="E491">
        <v>486</v>
      </c>
      <c r="F491" t="s">
        <v>32</v>
      </c>
    </row>
    <row r="492" spans="5:6" x14ac:dyDescent="0.35">
      <c r="E492">
        <v>487</v>
      </c>
      <c r="F492" t="s">
        <v>37</v>
      </c>
    </row>
    <row r="493" spans="5:6" x14ac:dyDescent="0.35">
      <c r="E493">
        <v>488</v>
      </c>
      <c r="F493" t="s">
        <v>32</v>
      </c>
    </row>
    <row r="494" spans="5:6" x14ac:dyDescent="0.35">
      <c r="E494">
        <v>489</v>
      </c>
      <c r="F494" t="s">
        <v>37</v>
      </c>
    </row>
    <row r="495" spans="5:6" x14ac:dyDescent="0.35">
      <c r="E495">
        <v>490</v>
      </c>
      <c r="F495" t="s">
        <v>32</v>
      </c>
    </row>
    <row r="496" spans="5:6" x14ac:dyDescent="0.35">
      <c r="E496">
        <v>491</v>
      </c>
      <c r="F496" t="s">
        <v>37</v>
      </c>
    </row>
    <row r="497" spans="5:6" x14ac:dyDescent="0.35">
      <c r="E497">
        <v>492</v>
      </c>
      <c r="F497" t="s">
        <v>32</v>
      </c>
    </row>
    <row r="498" spans="5:6" x14ac:dyDescent="0.35">
      <c r="E498">
        <v>493</v>
      </c>
      <c r="F498" t="s">
        <v>37</v>
      </c>
    </row>
    <row r="499" spans="5:6" x14ac:dyDescent="0.35">
      <c r="E499">
        <v>494</v>
      </c>
      <c r="F499" t="s">
        <v>32</v>
      </c>
    </row>
    <row r="500" spans="5:6" x14ac:dyDescent="0.35">
      <c r="E500">
        <v>495</v>
      </c>
      <c r="F500" t="s">
        <v>37</v>
      </c>
    </row>
    <row r="501" spans="5:6" x14ac:dyDescent="0.35">
      <c r="E501">
        <v>496</v>
      </c>
      <c r="F501" t="s">
        <v>32</v>
      </c>
    </row>
    <row r="502" spans="5:6" x14ac:dyDescent="0.35">
      <c r="E502">
        <v>497</v>
      </c>
      <c r="F502" t="s">
        <v>37</v>
      </c>
    </row>
    <row r="503" spans="5:6" x14ac:dyDescent="0.35">
      <c r="E503">
        <v>498</v>
      </c>
      <c r="F503" t="s">
        <v>37</v>
      </c>
    </row>
  </sheetData>
  <mergeCells count="7">
    <mergeCell ref="D2:Q2"/>
    <mergeCell ref="I8:K8"/>
    <mergeCell ref="I6:M6"/>
    <mergeCell ref="H16:M16"/>
    <mergeCell ref="L18:M23"/>
    <mergeCell ref="L17:M17"/>
    <mergeCell ref="I14:M14"/>
  </mergeCells>
  <conditionalFormatting sqref="F5">
    <cfRule type="containsText" dxfId="13" priority="3" operator="containsText" text="Enter">
      <formula>NOT(ISERROR(SEARCH("Enter",F5)))</formula>
    </cfRule>
  </conditionalFormatting>
  <conditionalFormatting sqref="E7:F329">
    <cfRule type="expression" dxfId="12" priority="1">
      <formula>$B$6=ROW()</formula>
    </cfRule>
    <cfRule type="expression" dxfId="11" priority="4">
      <formula>AND($E7&lt;&gt;"",MOD(ROW(),2)=0)</formula>
    </cfRule>
    <cfRule type="expression" dxfId="10" priority="5">
      <formula>AND($E7&lt;&gt;"",MOD(ROW(),2)=1)</formula>
    </cfRule>
  </conditionalFormatting>
  <conditionalFormatting sqref="H18:K23">
    <cfRule type="expression" dxfId="9" priority="9">
      <formula>$B$16=ROW()</formula>
    </cfRule>
  </conditionalFormatting>
  <dataValidations count="11">
    <dataValidation type="list" allowBlank="1" showInputMessage="1" showErrorMessage="1" sqref="F4" xr:uid="{00000000-0002-0000-0200-000000000000}">
      <formula1>"Customer,Equipment,Order ID"</formula1>
    </dataValidation>
    <dataValidation type="list" allowBlank="1" showInputMessage="1" showErrorMessage="1" sqref="H18:H23" xr:uid="{00000000-0002-0000-0200-000001000000}">
      <formula1>Equip_Name</formula1>
    </dataValidation>
    <dataValidation type="list" allowBlank="1" showInputMessage="1" showErrorMessage="1" sqref="K10" xr:uid="{00000000-0002-0000-0200-000002000000}">
      <formula1>Times</formula1>
    </dataValidation>
    <dataValidation type="list" allowBlank="1" showInputMessage="1" showErrorMessage="1" sqref="M10" xr:uid="{00000000-0002-0000-0200-000003000000}">
      <formula1>Duration</formula1>
    </dataValidation>
    <dataValidation type="list" allowBlank="1" showInputMessage="1" showErrorMessage="1" sqref="I18:I23" xr:uid="{00000000-0002-0000-0200-000004000000}">
      <formula1>MaintTypes</formula1>
    </dataValidation>
    <dataValidation type="list" allowBlank="1" showInputMessage="1" showErrorMessage="1" sqref="I4" xr:uid="{00000000-0002-0000-0200-000005000000}">
      <formula1>Cust_Name</formula1>
    </dataValidation>
    <dataValidation type="list" allowBlank="1" showInputMessage="1" showErrorMessage="1" sqref="M12" xr:uid="{00000000-0002-0000-0200-000006000000}">
      <formula1>Frequency</formula1>
    </dataValidation>
    <dataValidation type="list" allowBlank="1" showInputMessage="1" showErrorMessage="1" sqref="K13 M13" xr:uid="{00000000-0002-0000-0200-000007000000}">
      <formula1>Skills</formula1>
    </dataValidation>
    <dataValidation type="list" allowBlank="1" showInputMessage="1" showErrorMessage="1" sqref="I11" xr:uid="{00000000-0002-0000-0200-000008000000}">
      <formula1>Tech_Name</formula1>
    </dataValidation>
    <dataValidation type="list" allowBlank="1" showInputMessage="1" showErrorMessage="1" sqref="K11" xr:uid="{00000000-0002-0000-0200-000009000000}">
      <formula1>Status</formula1>
    </dataValidation>
    <dataValidation type="list" allowBlank="1" showInputMessage="1" showErrorMessage="1" sqref="M11" xr:uid="{00000000-0002-0000-0200-00000A000000}">
      <formula1>Priority</formula1>
    </dataValidation>
  </dataValidations>
  <pageMargins left="0.7" right="0.7" top="0.75" bottom="0.75" header="0.3" footer="0.3"/>
  <pageSetup orientation="landscape"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Check Box 3">
              <controlPr defaultSize="0" autoFill="0" autoLine="0" autoPict="0" macro="[0]!Orders_LoadList">
                <anchor moveWithCells="1">
                  <from>
                    <xdr:col>5</xdr:col>
                    <xdr:colOff>374650</xdr:colOff>
                    <xdr:row>2</xdr:row>
                    <xdr:rowOff>184150</xdr:rowOff>
                  </from>
                  <to>
                    <xdr:col>6</xdr:col>
                    <xdr:colOff>12700</xdr:colOff>
                    <xdr:row>3</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dule"/>
  <dimension ref="A1:R59"/>
  <sheetViews>
    <sheetView showZeros="0" topLeftCell="C1" zoomScaleNormal="100" workbookViewId="0">
      <selection activeCell="M23" sqref="M23"/>
    </sheetView>
  </sheetViews>
  <sheetFormatPr defaultRowHeight="14.5" x14ac:dyDescent="0.35"/>
  <cols>
    <col min="1" max="1" width="14.54296875" bestFit="1" customWidth="1"/>
    <col min="2" max="2" width="9.54296875" bestFit="1" customWidth="1"/>
    <col min="3" max="3" width="17.453125" customWidth="1"/>
    <col min="4" max="4" width="2.81640625" customWidth="1"/>
    <col min="5" max="10" width="19.81640625" customWidth="1"/>
    <col min="11" max="11" width="24.1796875" customWidth="1"/>
    <col min="12" max="12" width="9.54296875" bestFit="1" customWidth="1"/>
    <col min="13" max="13" width="29.7265625" customWidth="1"/>
  </cols>
  <sheetData>
    <row r="1" spans="1:18" ht="37.5" customHeight="1" x14ac:dyDescent="0.35">
      <c r="A1" s="1"/>
      <c r="B1" s="1"/>
      <c r="C1" s="5"/>
      <c r="D1" s="5"/>
      <c r="E1" s="5"/>
      <c r="F1" s="5"/>
      <c r="G1" s="5"/>
      <c r="H1" s="5"/>
      <c r="I1" s="5"/>
      <c r="J1" s="5"/>
      <c r="K1" s="5"/>
      <c r="L1" s="5"/>
      <c r="M1" s="5"/>
      <c r="N1" s="5"/>
      <c r="O1" s="5"/>
      <c r="P1" s="5"/>
      <c r="Q1" s="5"/>
      <c r="R1" s="5"/>
    </row>
    <row r="2" spans="1:18" ht="23.5" customHeight="1" thickBot="1" x14ac:dyDescent="0.5">
      <c r="A2" s="141" t="s">
        <v>435</v>
      </c>
      <c r="B2" s="179"/>
      <c r="C2" s="5"/>
      <c r="D2" s="14"/>
      <c r="E2" s="14"/>
      <c r="F2" s="14"/>
      <c r="G2" s="14"/>
      <c r="H2" s="14"/>
      <c r="I2" s="14"/>
      <c r="J2" s="107" t="s">
        <v>66</v>
      </c>
      <c r="K2" s="100"/>
      <c r="L2" s="101"/>
      <c r="M2" s="14"/>
      <c r="N2" s="14"/>
      <c r="O2" s="14"/>
      <c r="P2" s="14"/>
      <c r="Q2" s="14"/>
      <c r="R2" s="14"/>
    </row>
    <row r="3" spans="1:18" x14ac:dyDescent="0.35">
      <c r="A3" s="88" t="s">
        <v>407</v>
      </c>
      <c r="B3" s="99">
        <f>MATCH(StartDay,Weekdays,0)</f>
        <v>7</v>
      </c>
      <c r="C3" s="5"/>
      <c r="D3" s="7"/>
      <c r="E3" s="108" t="str">
        <f>UPPER(StartDay)</f>
        <v>SUNDAY</v>
      </c>
      <c r="F3" s="138" t="str">
        <f>UPPER(IF(MATCH(E3,Weekdays,0)=7,Admin!$C$19,INDEX(Weekdays,MATCH(E3,Weekdays,0)+1,1)))</f>
        <v>MONDAY</v>
      </c>
      <c r="G3" s="138" t="str">
        <f>UPPER(IF(MATCH(F3,Weekdays,0)=7,Admin!$C$19,INDEX(Weekdays,MATCH(F3,Weekdays,0)+1,1)))</f>
        <v>TUESDAY</v>
      </c>
      <c r="H3" s="138" t="str">
        <f>UPPER(IF(MATCH(G3,Weekdays,0)=7,Admin!$C$19,INDEX(Weekdays,MATCH(G3,Weekdays,0)+1,1)))</f>
        <v>WEDNESDAY</v>
      </c>
      <c r="I3" s="138" t="str">
        <f>UPPER(IF(MATCH(H3,Weekdays,0)=7,Admin!$C$19,INDEX(Weekdays,MATCH(H3,Weekdays,0)+1,1)))</f>
        <v>THURSDAY</v>
      </c>
      <c r="J3" s="138" t="str">
        <f>UPPER(IF(MATCH(I3,Weekdays,0)=7,Admin!$C$19,INDEX(Weekdays,MATCH(I3,Weekdays,0)+1,1)))</f>
        <v>FRIDAY</v>
      </c>
      <c r="K3" s="138" t="str">
        <f>UPPER(IF(MATCH(J3,Weekdays,0)=7,Admin!$C$19,INDEX(Weekdays,MATCH(J3,Weekdays,0)+1,1)))</f>
        <v>SATURDAY</v>
      </c>
      <c r="L3" s="215" t="s">
        <v>417</v>
      </c>
      <c r="M3" s="216"/>
    </row>
    <row r="4" spans="1:18" x14ac:dyDescent="0.35">
      <c r="A4" s="88" t="s">
        <v>408</v>
      </c>
      <c r="B4" s="102">
        <f>DATE(B6,B5,1)</f>
        <v>44593</v>
      </c>
      <c r="C4" s="5"/>
      <c r="D4" s="7"/>
      <c r="E4" s="109" t="str">
        <f>IF(WEEKDAY(MonthStart,2)=StartDayNumb,MonthStart,"")</f>
        <v/>
      </c>
      <c r="F4" s="110" t="str">
        <f>IF(E4&lt;&gt;"",E4+1,IF(WEEKDAY(MonthStart,2)=MOD(StartDayNumb,7)+1,MonthStart,""))</f>
        <v/>
      </c>
      <c r="G4" s="110">
        <f>IF(F4&lt;&gt;"",F4+1,IF(WEEKDAY(MonthStart,2)=MOD(StartDayNumb+1,7)+1,MonthStart,""))</f>
        <v>44593</v>
      </c>
      <c r="H4" s="110">
        <f>IF(G4&lt;&gt;"",G4+1,IF(WEEKDAY(MonthStart,2)=MOD(StartDayNumb+2,7)+1,MonthStart,""))</f>
        <v>44594</v>
      </c>
      <c r="I4" s="110">
        <f>IF(H4&lt;&gt;"",H4+1,IF(WEEKDAY(MonthStart,2)=MOD(StartDayNumb+3,7)+1,MonthStart,""))</f>
        <v>44595</v>
      </c>
      <c r="J4" s="110">
        <f>IF(I4&lt;&gt;"",I4+1,IF(WEEKDAY(MonthStart,2)=MOD(StartDayNumb+4,7)+1,MonthStart,""))</f>
        <v>44596</v>
      </c>
      <c r="K4" s="111">
        <f>IF(J4&lt;&gt;"",J4+1,IF(WEEKDAY(MonthStart,2)=MOD(StartDayNumb+5,7)+1,MonthStart,""))</f>
        <v>44597</v>
      </c>
      <c r="L4" s="146" t="s">
        <v>303</v>
      </c>
      <c r="M4" s="145" t="str">
        <f t="shared" ref="M4:M18" si="0">IF($B$2="","",INDEX(Order_Data,$B$2-3,ROW()-3))</f>
        <v/>
      </c>
    </row>
    <row r="5" spans="1:18" x14ac:dyDescent="0.35">
      <c r="A5" s="88" t="s">
        <v>409</v>
      </c>
      <c r="B5" s="99">
        <v>2</v>
      </c>
      <c r="C5" s="3"/>
      <c r="D5" s="7"/>
      <c r="E5" s="112"/>
      <c r="F5" s="113"/>
      <c r="G5" s="113"/>
      <c r="H5" s="113"/>
      <c r="I5" s="113"/>
      <c r="J5" s="113"/>
      <c r="K5" s="114"/>
      <c r="L5" s="147" t="s">
        <v>304</v>
      </c>
      <c r="M5" s="145" t="str">
        <f t="shared" si="0"/>
        <v/>
      </c>
    </row>
    <row r="6" spans="1:18" x14ac:dyDescent="0.35">
      <c r="A6" s="88" t="s">
        <v>410</v>
      </c>
      <c r="B6" s="99">
        <f>INDEX(Years,B11,1)</f>
        <v>2022</v>
      </c>
      <c r="C6" s="3"/>
      <c r="D6" s="7"/>
      <c r="E6" s="112"/>
      <c r="F6" s="113"/>
      <c r="G6" s="113"/>
      <c r="H6" s="113"/>
      <c r="I6" s="113"/>
      <c r="J6" s="113"/>
      <c r="K6" s="115"/>
      <c r="L6" s="147" t="s">
        <v>437</v>
      </c>
      <c r="M6" s="176" t="str">
        <f t="shared" si="0"/>
        <v/>
      </c>
    </row>
    <row r="7" spans="1:18" x14ac:dyDescent="0.35">
      <c r="A7" s="88" t="s">
        <v>411</v>
      </c>
      <c r="B7" s="102">
        <v>44348</v>
      </c>
      <c r="C7" s="3"/>
      <c r="D7" s="7"/>
      <c r="E7" s="112"/>
      <c r="F7" s="113"/>
      <c r="G7" s="113"/>
      <c r="H7" s="113"/>
      <c r="I7" s="113"/>
      <c r="J7" s="113"/>
      <c r="K7" s="115"/>
      <c r="L7" s="147" t="s">
        <v>0</v>
      </c>
      <c r="M7" s="177" t="str">
        <f t="shared" si="0"/>
        <v/>
      </c>
    </row>
    <row r="8" spans="1:18" x14ac:dyDescent="0.35">
      <c r="A8" s="88" t="s">
        <v>412</v>
      </c>
      <c r="B8" s="103" t="str">
        <f>UPPER(TEXT(B4,"mmmm, yyyy"))</f>
        <v>FEBRUARY, 2022</v>
      </c>
      <c r="C8" s="3"/>
      <c r="D8" s="7"/>
      <c r="E8" s="112"/>
      <c r="F8" s="113"/>
      <c r="G8" s="113"/>
      <c r="H8" s="113"/>
      <c r="I8" s="113"/>
      <c r="J8" s="113"/>
      <c r="K8" s="115"/>
      <c r="L8" s="147" t="s">
        <v>61</v>
      </c>
      <c r="M8" s="178" t="str">
        <f t="shared" si="0"/>
        <v/>
      </c>
    </row>
    <row r="9" spans="1:18" x14ac:dyDescent="0.35">
      <c r="A9" s="88" t="s">
        <v>413</v>
      </c>
      <c r="B9" s="102">
        <v>44331</v>
      </c>
      <c r="C9" s="3"/>
      <c r="D9" s="7"/>
      <c r="E9" s="116"/>
      <c r="F9" s="117"/>
      <c r="G9" s="117"/>
      <c r="H9" s="117"/>
      <c r="I9" s="117"/>
      <c r="J9" s="117"/>
      <c r="K9" s="118"/>
      <c r="L9" s="147" t="s">
        <v>344</v>
      </c>
      <c r="M9" s="145" t="str">
        <f t="shared" si="0"/>
        <v/>
      </c>
    </row>
    <row r="10" spans="1:18" x14ac:dyDescent="0.35">
      <c r="A10" s="88" t="s">
        <v>414</v>
      </c>
      <c r="B10" s="99">
        <v>129</v>
      </c>
      <c r="C10" s="3"/>
      <c r="D10" s="7"/>
      <c r="E10" s="119">
        <f>K4+1</f>
        <v>44598</v>
      </c>
      <c r="F10" s="120">
        <f t="shared" ref="F10:K10" si="1">E10+1</f>
        <v>44599</v>
      </c>
      <c r="G10" s="120">
        <f t="shared" si="1"/>
        <v>44600</v>
      </c>
      <c r="H10" s="120">
        <f t="shared" si="1"/>
        <v>44601</v>
      </c>
      <c r="I10" s="120">
        <f t="shared" si="1"/>
        <v>44602</v>
      </c>
      <c r="J10" s="120">
        <f t="shared" si="1"/>
        <v>44603</v>
      </c>
      <c r="K10" s="121">
        <f t="shared" si="1"/>
        <v>44604</v>
      </c>
      <c r="L10" s="147" t="s">
        <v>5</v>
      </c>
      <c r="M10" s="145" t="str">
        <f t="shared" si="0"/>
        <v/>
      </c>
    </row>
    <row r="11" spans="1:18" x14ac:dyDescent="0.35">
      <c r="A11" s="88" t="s">
        <v>416</v>
      </c>
      <c r="B11" s="99">
        <v>1</v>
      </c>
      <c r="C11" s="3"/>
      <c r="D11" s="7"/>
      <c r="E11" s="122"/>
      <c r="F11" s="123"/>
      <c r="G11" s="123"/>
      <c r="H11" s="123"/>
      <c r="I11" s="123"/>
      <c r="J11" s="123"/>
      <c r="K11" s="114"/>
      <c r="L11" s="147" t="s">
        <v>172</v>
      </c>
      <c r="M11" s="145" t="str">
        <f t="shared" si="0"/>
        <v/>
      </c>
    </row>
    <row r="12" spans="1:18" x14ac:dyDescent="0.35">
      <c r="A12" s="88" t="s">
        <v>418</v>
      </c>
      <c r="B12" s="88" t="b">
        <v>1</v>
      </c>
      <c r="C12" s="3"/>
      <c r="D12" s="7"/>
      <c r="E12" s="112"/>
      <c r="F12" s="113"/>
      <c r="G12" s="113"/>
      <c r="H12" s="113"/>
      <c r="I12" s="113"/>
      <c r="J12" s="113"/>
      <c r="K12" s="115"/>
      <c r="L12" s="147" t="s">
        <v>436</v>
      </c>
      <c r="M12" s="176" t="str">
        <f t="shared" si="0"/>
        <v/>
      </c>
    </row>
    <row r="13" spans="1:18" x14ac:dyDescent="0.35">
      <c r="A13" s="1"/>
      <c r="B13" s="1"/>
      <c r="C13" s="3"/>
      <c r="D13" s="7"/>
      <c r="E13" s="112"/>
      <c r="F13" s="113"/>
      <c r="G13" s="113"/>
      <c r="H13" s="113"/>
      <c r="I13" s="113"/>
      <c r="J13" s="113"/>
      <c r="K13" s="115"/>
      <c r="L13" s="147" t="s">
        <v>67</v>
      </c>
      <c r="M13" s="145" t="str">
        <f t="shared" si="0"/>
        <v/>
      </c>
    </row>
    <row r="14" spans="1:18" x14ac:dyDescent="0.35">
      <c r="A14" s="1"/>
      <c r="B14" s="1"/>
      <c r="C14" s="3"/>
      <c r="D14" s="7"/>
      <c r="E14" s="112"/>
      <c r="F14" s="113" t="s">
        <v>1</v>
      </c>
      <c r="G14" s="113"/>
      <c r="H14" s="113"/>
      <c r="I14" s="113"/>
      <c r="J14" s="113"/>
      <c r="K14" s="115"/>
      <c r="L14" s="147" t="s">
        <v>310</v>
      </c>
      <c r="M14" s="145" t="str">
        <f t="shared" si="0"/>
        <v/>
      </c>
    </row>
    <row r="15" spans="1:18" x14ac:dyDescent="0.35">
      <c r="A15" s="1"/>
      <c r="B15" s="1"/>
      <c r="C15" s="3"/>
      <c r="D15" s="7"/>
      <c r="E15" s="116"/>
      <c r="F15" s="117"/>
      <c r="G15" s="117"/>
      <c r="H15" s="117"/>
      <c r="I15" s="117"/>
      <c r="J15" s="117"/>
      <c r="K15" s="118"/>
      <c r="L15" s="147" t="s">
        <v>309</v>
      </c>
      <c r="M15" s="176" t="str">
        <f t="shared" si="0"/>
        <v/>
      </c>
    </row>
    <row r="16" spans="1:18" x14ac:dyDescent="0.35">
      <c r="A16" s="1"/>
      <c r="B16" s="1"/>
      <c r="C16" s="3"/>
      <c r="D16" s="7"/>
      <c r="E16" s="119">
        <f>K10+1</f>
        <v>44605</v>
      </c>
      <c r="F16" s="120">
        <f t="shared" ref="F16:K16" si="2">E16+1</f>
        <v>44606</v>
      </c>
      <c r="G16" s="120">
        <f t="shared" si="2"/>
        <v>44607</v>
      </c>
      <c r="H16" s="120">
        <f t="shared" si="2"/>
        <v>44608</v>
      </c>
      <c r="I16" s="120">
        <f t="shared" si="2"/>
        <v>44609</v>
      </c>
      <c r="J16" s="120">
        <f t="shared" si="2"/>
        <v>44610</v>
      </c>
      <c r="K16" s="121">
        <f t="shared" si="2"/>
        <v>44611</v>
      </c>
      <c r="L16" s="147" t="s">
        <v>311</v>
      </c>
      <c r="M16" s="145" t="str">
        <f t="shared" si="0"/>
        <v/>
      </c>
    </row>
    <row r="17" spans="1:13" x14ac:dyDescent="0.35">
      <c r="A17" s="1"/>
      <c r="B17" s="104" t="s">
        <v>415</v>
      </c>
      <c r="C17" s="3"/>
      <c r="D17" s="7"/>
      <c r="E17" s="122"/>
      <c r="F17" s="123"/>
      <c r="G17" s="123"/>
      <c r="H17" s="123"/>
      <c r="I17" s="123"/>
      <c r="J17" s="123"/>
      <c r="K17" s="114"/>
      <c r="L17" s="147" t="s">
        <v>312</v>
      </c>
      <c r="M17" s="145" t="str">
        <f t="shared" si="0"/>
        <v/>
      </c>
    </row>
    <row r="18" spans="1:13" x14ac:dyDescent="0.35">
      <c r="A18" s="1"/>
      <c r="B18" s="105">
        <v>2022</v>
      </c>
      <c r="C18" s="3"/>
      <c r="D18" s="7"/>
      <c r="E18" s="112"/>
      <c r="F18" s="113"/>
      <c r="G18" s="113"/>
      <c r="H18" s="113"/>
      <c r="I18" s="113"/>
      <c r="J18" s="113"/>
      <c r="K18" s="115"/>
      <c r="L18" s="147" t="s">
        <v>73</v>
      </c>
      <c r="M18" s="145" t="str">
        <f t="shared" si="0"/>
        <v/>
      </c>
    </row>
    <row r="19" spans="1:13" x14ac:dyDescent="0.35">
      <c r="A19" s="1"/>
      <c r="B19" s="105">
        <v>2023</v>
      </c>
      <c r="C19" s="3"/>
      <c r="D19" s="7"/>
      <c r="E19" s="112"/>
      <c r="F19" s="113"/>
      <c r="G19" s="113"/>
      <c r="H19" s="113"/>
      <c r="I19" s="113"/>
      <c r="J19" s="113"/>
      <c r="K19" s="115"/>
      <c r="L19" s="142"/>
      <c r="M19" s="144"/>
    </row>
    <row r="20" spans="1:13" x14ac:dyDescent="0.35">
      <c r="A20" s="1"/>
      <c r="B20" s="105">
        <v>2024</v>
      </c>
      <c r="C20" s="3"/>
      <c r="D20" s="7"/>
      <c r="E20" s="112"/>
      <c r="F20" s="113"/>
      <c r="G20" s="113"/>
      <c r="H20" s="113"/>
      <c r="I20" s="113"/>
      <c r="J20" s="113"/>
      <c r="K20" s="115"/>
      <c r="L20" s="143"/>
      <c r="M20" s="144"/>
    </row>
    <row r="21" spans="1:13" x14ac:dyDescent="0.35">
      <c r="A21" s="1"/>
      <c r="B21" s="105">
        <v>2025</v>
      </c>
      <c r="C21" s="3"/>
      <c r="D21" s="7"/>
      <c r="E21" s="116"/>
      <c r="F21" s="117"/>
      <c r="G21" s="117"/>
      <c r="H21" s="117"/>
      <c r="I21" s="117"/>
      <c r="J21" s="117"/>
      <c r="K21" s="118"/>
      <c r="L21" s="143"/>
      <c r="M21" s="144"/>
    </row>
    <row r="22" spans="1:13" x14ac:dyDescent="0.35">
      <c r="A22" s="1"/>
      <c r="B22" s="105">
        <v>2026</v>
      </c>
      <c r="C22" s="3"/>
      <c r="D22" s="7"/>
      <c r="E22" s="119">
        <f>K16+1</f>
        <v>44612</v>
      </c>
      <c r="F22" s="120">
        <f t="shared" ref="F22:K22" si="3">E22+1</f>
        <v>44613</v>
      </c>
      <c r="G22" s="120">
        <f t="shared" si="3"/>
        <v>44614</v>
      </c>
      <c r="H22" s="120">
        <f t="shared" si="3"/>
        <v>44615</v>
      </c>
      <c r="I22" s="120">
        <f t="shared" si="3"/>
        <v>44616</v>
      </c>
      <c r="J22" s="120">
        <f t="shared" si="3"/>
        <v>44617</v>
      </c>
      <c r="K22" s="121">
        <f t="shared" si="3"/>
        <v>44618</v>
      </c>
      <c r="L22" s="143"/>
      <c r="M22" s="144"/>
    </row>
    <row r="23" spans="1:13" x14ac:dyDescent="0.35">
      <c r="A23" s="1"/>
      <c r="B23" s="105">
        <v>2027</v>
      </c>
      <c r="C23" s="3"/>
      <c r="D23" s="7"/>
      <c r="E23" s="122"/>
      <c r="F23" s="123"/>
      <c r="G23" s="123"/>
      <c r="H23" s="123"/>
      <c r="I23" s="123"/>
      <c r="J23" s="123"/>
      <c r="K23" s="114"/>
      <c r="L23" s="143"/>
      <c r="M23" s="144"/>
    </row>
    <row r="24" spans="1:13" x14ac:dyDescent="0.35">
      <c r="A24" s="1"/>
      <c r="B24" s="105">
        <v>2028</v>
      </c>
      <c r="C24" s="3"/>
      <c r="D24" s="7"/>
      <c r="E24" s="112"/>
      <c r="F24" s="113"/>
      <c r="G24" s="113"/>
      <c r="H24" s="113"/>
      <c r="I24" s="113"/>
      <c r="J24" s="113"/>
      <c r="K24" s="115"/>
      <c r="L24" s="106" t="str">
        <f t="shared" ref="L24:L57" si="4">IFERROR(IF(L23+Interval&gt;EndTime,"",L23+Interval),"")</f>
        <v/>
      </c>
      <c r="M24" s="7"/>
    </row>
    <row r="25" spans="1:13" x14ac:dyDescent="0.35">
      <c r="A25" s="1"/>
      <c r="B25" s="105">
        <v>2029</v>
      </c>
      <c r="C25" s="3"/>
      <c r="D25" s="7"/>
      <c r="E25" s="112"/>
      <c r="F25" s="113"/>
      <c r="G25" s="113"/>
      <c r="H25" s="113"/>
      <c r="I25" s="113"/>
      <c r="J25" s="113"/>
      <c r="K25" s="115"/>
      <c r="L25" s="106"/>
      <c r="M25" s="7"/>
    </row>
    <row r="26" spans="1:13" x14ac:dyDescent="0.35">
      <c r="A26" s="1"/>
      <c r="B26" s="105">
        <v>2030</v>
      </c>
      <c r="C26" s="3"/>
      <c r="D26" s="7"/>
      <c r="E26" s="112"/>
      <c r="F26" s="113"/>
      <c r="G26" s="113"/>
      <c r="H26" s="113"/>
      <c r="I26" s="113"/>
      <c r="J26" s="113"/>
      <c r="K26" s="115"/>
      <c r="L26" s="106" t="str">
        <f t="shared" si="4"/>
        <v/>
      </c>
      <c r="M26" s="7"/>
    </row>
    <row r="27" spans="1:13" x14ac:dyDescent="0.35">
      <c r="A27" s="1"/>
      <c r="B27" s="1"/>
      <c r="C27" s="3"/>
      <c r="D27" s="7"/>
      <c r="E27" s="116"/>
      <c r="F27" s="117"/>
      <c r="G27" s="117"/>
      <c r="H27" s="117"/>
      <c r="I27" s="117"/>
      <c r="J27" s="117"/>
      <c r="K27" s="118"/>
      <c r="L27" s="106" t="str">
        <f t="shared" si="4"/>
        <v/>
      </c>
      <c r="M27" s="7"/>
    </row>
    <row r="28" spans="1:13" x14ac:dyDescent="0.35">
      <c r="A28" s="1"/>
      <c r="B28" s="1"/>
      <c r="C28" s="3"/>
      <c r="D28" s="7"/>
      <c r="E28" s="119">
        <f>IF(MONTH(K22+1)&lt;&gt;MONTH(K22),"",K22+1)</f>
        <v>44619</v>
      </c>
      <c r="F28" s="120">
        <f t="shared" ref="F28:K28" si="5">IF(E28="","",IF(MONTH(E28+1)&lt;&gt;MONTH(E28),"",E28+1))</f>
        <v>44620</v>
      </c>
      <c r="G28" s="120" t="str">
        <f t="shared" si="5"/>
        <v/>
      </c>
      <c r="H28" s="120" t="str">
        <f t="shared" si="5"/>
        <v/>
      </c>
      <c r="I28" s="120" t="str">
        <f t="shared" si="5"/>
        <v/>
      </c>
      <c r="J28" s="120" t="str">
        <f t="shared" si="5"/>
        <v/>
      </c>
      <c r="K28" s="121" t="str">
        <f t="shared" si="5"/>
        <v/>
      </c>
      <c r="L28" s="106" t="str">
        <f t="shared" si="4"/>
        <v/>
      </c>
      <c r="M28" s="7"/>
    </row>
    <row r="29" spans="1:13" x14ac:dyDescent="0.35">
      <c r="A29" s="1"/>
      <c r="B29" s="1"/>
      <c r="C29" s="3"/>
      <c r="D29" s="7"/>
      <c r="E29" s="122"/>
      <c r="F29" s="123"/>
      <c r="G29" s="123"/>
      <c r="H29" s="123"/>
      <c r="I29" s="123"/>
      <c r="J29" s="123"/>
      <c r="K29" s="114"/>
      <c r="L29" s="106" t="str">
        <f t="shared" si="4"/>
        <v/>
      </c>
      <c r="M29" s="7"/>
    </row>
    <row r="30" spans="1:13" x14ac:dyDescent="0.35">
      <c r="A30" s="1"/>
      <c r="B30" s="1"/>
      <c r="C30" s="3"/>
      <c r="D30" s="7"/>
      <c r="E30" s="112"/>
      <c r="F30" s="113"/>
      <c r="G30" s="113"/>
      <c r="H30" s="113"/>
      <c r="I30" s="113"/>
      <c r="J30" s="113"/>
      <c r="K30" s="115"/>
      <c r="L30" s="106" t="str">
        <f t="shared" si="4"/>
        <v/>
      </c>
      <c r="M30" s="7"/>
    </row>
    <row r="31" spans="1:13" x14ac:dyDescent="0.35">
      <c r="A31" s="1"/>
      <c r="B31" s="1"/>
      <c r="C31" s="5"/>
      <c r="D31" s="7"/>
      <c r="E31" s="112"/>
      <c r="F31" s="113"/>
      <c r="G31" s="113"/>
      <c r="H31" s="113"/>
      <c r="I31" s="113"/>
      <c r="J31" s="113"/>
      <c r="K31" s="115"/>
      <c r="L31" s="106" t="str">
        <f t="shared" si="4"/>
        <v/>
      </c>
      <c r="M31" s="7"/>
    </row>
    <row r="32" spans="1:13" x14ac:dyDescent="0.35">
      <c r="A32" s="1"/>
      <c r="B32" s="1"/>
      <c r="C32" s="5"/>
      <c r="D32" s="7"/>
      <c r="E32" s="112"/>
      <c r="F32" s="113"/>
      <c r="G32" s="113"/>
      <c r="H32" s="113"/>
      <c r="I32" s="113"/>
      <c r="J32" s="113"/>
      <c r="K32" s="115"/>
      <c r="L32" s="106" t="str">
        <f t="shared" si="4"/>
        <v/>
      </c>
      <c r="M32" s="7"/>
    </row>
    <row r="33" spans="1:13" x14ac:dyDescent="0.35">
      <c r="A33" s="1"/>
      <c r="B33" s="1"/>
      <c r="C33" s="5"/>
      <c r="D33" s="7"/>
      <c r="E33" s="116"/>
      <c r="F33" s="117"/>
      <c r="G33" s="117"/>
      <c r="H33" s="117"/>
      <c r="I33" s="117"/>
      <c r="J33" s="117"/>
      <c r="K33" s="118"/>
      <c r="L33" s="106" t="str">
        <f t="shared" si="4"/>
        <v/>
      </c>
      <c r="M33" s="7"/>
    </row>
    <row r="34" spans="1:13" x14ac:dyDescent="0.35">
      <c r="A34" s="1"/>
      <c r="B34" s="1"/>
      <c r="C34" s="5"/>
      <c r="D34" s="7"/>
      <c r="E34" s="119" t="str">
        <f>IF(K28="","",IF(MONTH(K28+1)&lt;&gt;MONTH(K28),"",K28+1))</f>
        <v/>
      </c>
      <c r="F34" s="120" t="str">
        <f t="shared" ref="F34:K34" si="6">IF(E34="","",IF(MONTH(E34+1)&lt;&gt;MONTH(E34),"",E34+1))</f>
        <v/>
      </c>
      <c r="G34" s="120" t="str">
        <f t="shared" si="6"/>
        <v/>
      </c>
      <c r="H34" s="120" t="str">
        <f t="shared" si="6"/>
        <v/>
      </c>
      <c r="I34" s="120" t="str">
        <f t="shared" si="6"/>
        <v/>
      </c>
      <c r="J34" s="120" t="str">
        <f t="shared" si="6"/>
        <v/>
      </c>
      <c r="K34" s="121" t="str">
        <f t="shared" si="6"/>
        <v/>
      </c>
      <c r="L34" s="106" t="str">
        <f t="shared" si="4"/>
        <v/>
      </c>
      <c r="M34" s="7"/>
    </row>
    <row r="35" spans="1:13" x14ac:dyDescent="0.35">
      <c r="A35" s="1"/>
      <c r="B35" s="1"/>
      <c r="C35" s="5"/>
      <c r="D35" s="7"/>
      <c r="E35" s="112"/>
      <c r="F35" s="113"/>
      <c r="G35" s="113"/>
      <c r="H35" s="113"/>
      <c r="I35" s="113"/>
      <c r="J35" s="113"/>
      <c r="K35" s="115"/>
      <c r="L35" s="106" t="str">
        <f t="shared" si="4"/>
        <v/>
      </c>
      <c r="M35" s="7"/>
    </row>
    <row r="36" spans="1:13" x14ac:dyDescent="0.35">
      <c r="A36" s="1"/>
      <c r="B36" s="1"/>
      <c r="C36" s="5"/>
      <c r="D36" s="7"/>
      <c r="E36" s="112"/>
      <c r="F36" s="113"/>
      <c r="G36" s="113"/>
      <c r="H36" s="113"/>
      <c r="I36" s="113"/>
      <c r="J36" s="113"/>
      <c r="K36" s="115"/>
      <c r="L36" s="106" t="str">
        <f t="shared" si="4"/>
        <v/>
      </c>
      <c r="M36" s="7"/>
    </row>
    <row r="37" spans="1:13" x14ac:dyDescent="0.35">
      <c r="A37" s="1"/>
      <c r="B37" s="1"/>
      <c r="C37" s="5"/>
      <c r="D37" s="7"/>
      <c r="E37" s="112"/>
      <c r="F37" s="113"/>
      <c r="G37" s="113"/>
      <c r="H37" s="113"/>
      <c r="I37" s="113"/>
      <c r="J37" s="113"/>
      <c r="K37" s="115"/>
      <c r="L37" s="106" t="str">
        <f t="shared" si="4"/>
        <v/>
      </c>
      <c r="M37" s="7"/>
    </row>
    <row r="38" spans="1:13" x14ac:dyDescent="0.35">
      <c r="A38" s="1"/>
      <c r="B38" s="1"/>
      <c r="C38" s="5"/>
      <c r="D38" s="7"/>
      <c r="E38" s="112"/>
      <c r="F38" s="113"/>
      <c r="G38" s="113"/>
      <c r="H38" s="113"/>
      <c r="I38" s="113"/>
      <c r="J38" s="113"/>
      <c r="K38" s="115"/>
      <c r="L38" s="106" t="str">
        <f t="shared" si="4"/>
        <v/>
      </c>
      <c r="M38" s="7"/>
    </row>
    <row r="39" spans="1:13" ht="15" thickBot="1" x14ac:dyDescent="0.4">
      <c r="A39" s="1"/>
      <c r="B39" s="1"/>
      <c r="C39" s="5"/>
      <c r="D39" s="7"/>
      <c r="E39" s="124"/>
      <c r="F39" s="125"/>
      <c r="G39" s="125"/>
      <c r="H39" s="125"/>
      <c r="I39" s="125"/>
      <c r="J39" s="125"/>
      <c r="K39" s="126"/>
      <c r="L39" s="106" t="str">
        <f t="shared" si="4"/>
        <v/>
      </c>
      <c r="M39" s="7"/>
    </row>
    <row r="40" spans="1:13" x14ac:dyDescent="0.35">
      <c r="A40" s="1"/>
      <c r="B40" s="1"/>
      <c r="C40" s="5"/>
      <c r="D40" s="7"/>
      <c r="E40" s="7"/>
      <c r="F40" s="7"/>
      <c r="G40" s="7"/>
      <c r="H40" s="7"/>
      <c r="I40" s="7"/>
      <c r="J40" s="7"/>
      <c r="K40" s="7"/>
      <c r="L40" s="106" t="str">
        <f t="shared" si="4"/>
        <v/>
      </c>
      <c r="M40" s="7"/>
    </row>
    <row r="41" spans="1:13" x14ac:dyDescent="0.35">
      <c r="A41" s="1"/>
      <c r="B41" s="1"/>
      <c r="C41" s="5"/>
      <c r="D41" s="7"/>
      <c r="E41" s="7"/>
      <c r="F41" s="7"/>
      <c r="G41" s="7"/>
      <c r="H41" s="7"/>
      <c r="I41" s="7"/>
      <c r="J41" s="7"/>
      <c r="K41" s="7"/>
      <c r="L41" s="106" t="str">
        <f t="shared" si="4"/>
        <v/>
      </c>
      <c r="M41" s="7"/>
    </row>
    <row r="42" spans="1:13" x14ac:dyDescent="0.35">
      <c r="A42" s="1"/>
      <c r="B42" s="1"/>
      <c r="C42" s="5"/>
      <c r="D42" s="7"/>
      <c r="E42" s="7"/>
      <c r="F42" s="7"/>
      <c r="G42" s="7"/>
      <c r="H42" s="7"/>
      <c r="I42" s="7"/>
      <c r="J42" s="7"/>
      <c r="K42" s="7"/>
      <c r="L42" s="106" t="str">
        <f t="shared" si="4"/>
        <v/>
      </c>
      <c r="M42" s="7"/>
    </row>
    <row r="43" spans="1:13" x14ac:dyDescent="0.35">
      <c r="A43" s="1"/>
      <c r="B43" s="1"/>
      <c r="C43" s="5"/>
      <c r="D43" s="7"/>
      <c r="E43" s="7"/>
      <c r="F43" s="7"/>
      <c r="G43" s="7"/>
      <c r="H43" s="7"/>
      <c r="I43" s="7"/>
      <c r="J43" s="7"/>
      <c r="K43" s="7"/>
      <c r="L43" s="106" t="str">
        <f t="shared" si="4"/>
        <v/>
      </c>
      <c r="M43" s="7"/>
    </row>
    <row r="44" spans="1:13" x14ac:dyDescent="0.35">
      <c r="A44" s="1"/>
      <c r="B44" s="1"/>
      <c r="C44" s="5"/>
      <c r="D44" s="7"/>
      <c r="E44" s="7"/>
      <c r="F44" s="7"/>
      <c r="G44" s="7"/>
      <c r="H44" s="7"/>
      <c r="I44" s="7"/>
      <c r="J44" s="7"/>
      <c r="K44" s="7"/>
      <c r="L44" s="106" t="str">
        <f t="shared" si="4"/>
        <v/>
      </c>
      <c r="M44" s="7"/>
    </row>
    <row r="45" spans="1:13" x14ac:dyDescent="0.35">
      <c r="A45" s="1"/>
      <c r="B45" s="1"/>
      <c r="C45" s="5"/>
      <c r="D45" s="7"/>
      <c r="E45" s="7"/>
      <c r="F45" s="7"/>
      <c r="G45" s="7"/>
      <c r="H45" s="7"/>
      <c r="I45" s="7"/>
      <c r="J45" s="7"/>
      <c r="K45" s="7"/>
      <c r="L45" s="106" t="str">
        <f t="shared" si="4"/>
        <v/>
      </c>
      <c r="M45" s="7"/>
    </row>
    <row r="46" spans="1:13" x14ac:dyDescent="0.35">
      <c r="A46" s="1"/>
      <c r="B46" s="1"/>
      <c r="C46" s="5"/>
      <c r="D46" s="7"/>
      <c r="E46" s="7"/>
      <c r="F46" s="7"/>
      <c r="G46" s="7"/>
      <c r="H46" s="7"/>
      <c r="I46" s="7"/>
      <c r="J46" s="7"/>
      <c r="K46" s="7"/>
      <c r="L46" s="106" t="str">
        <f t="shared" si="4"/>
        <v/>
      </c>
      <c r="M46" s="7"/>
    </row>
    <row r="47" spans="1:13" x14ac:dyDescent="0.35">
      <c r="A47" s="1"/>
      <c r="B47" s="1"/>
      <c r="C47" s="5"/>
      <c r="D47" s="7"/>
      <c r="E47" s="7"/>
      <c r="F47" s="7"/>
      <c r="G47" s="7"/>
      <c r="H47" s="7"/>
      <c r="I47" s="7"/>
      <c r="J47" s="7"/>
      <c r="K47" s="7"/>
      <c r="L47" s="106" t="str">
        <f t="shared" si="4"/>
        <v/>
      </c>
      <c r="M47" s="7"/>
    </row>
    <row r="48" spans="1:13" x14ac:dyDescent="0.35">
      <c r="A48" s="1"/>
      <c r="B48" s="1"/>
      <c r="C48" s="5"/>
      <c r="D48" s="7"/>
      <c r="E48" s="7"/>
      <c r="F48" s="7"/>
      <c r="G48" s="7"/>
      <c r="H48" s="7"/>
      <c r="I48" s="7"/>
      <c r="J48" s="7"/>
      <c r="K48" s="7"/>
      <c r="L48" s="106" t="str">
        <f t="shared" si="4"/>
        <v/>
      </c>
      <c r="M48" s="7"/>
    </row>
    <row r="49" spans="1:13" x14ac:dyDescent="0.35">
      <c r="A49" s="1"/>
      <c r="B49" s="1"/>
      <c r="C49" s="5"/>
      <c r="D49" s="7"/>
      <c r="E49" s="7"/>
      <c r="F49" s="7"/>
      <c r="G49" s="7"/>
      <c r="H49" s="7"/>
      <c r="I49" s="7"/>
      <c r="J49" s="7"/>
      <c r="K49" s="7"/>
      <c r="L49" s="106" t="str">
        <f t="shared" si="4"/>
        <v/>
      </c>
      <c r="M49" s="7"/>
    </row>
    <row r="50" spans="1:13" x14ac:dyDescent="0.35">
      <c r="A50" s="1"/>
      <c r="B50" s="1"/>
      <c r="C50" s="5"/>
      <c r="D50" s="7"/>
      <c r="E50" s="7"/>
      <c r="F50" s="7"/>
      <c r="G50" s="7"/>
      <c r="H50" s="7"/>
      <c r="I50" s="7"/>
      <c r="J50" s="7"/>
      <c r="K50" s="7"/>
      <c r="L50" s="106" t="str">
        <f t="shared" si="4"/>
        <v/>
      </c>
      <c r="M50" s="7"/>
    </row>
    <row r="51" spans="1:13" x14ac:dyDescent="0.35">
      <c r="A51" s="1"/>
      <c r="B51" s="1"/>
      <c r="C51" s="5"/>
      <c r="D51" s="7"/>
      <c r="E51" s="7"/>
      <c r="F51" s="7"/>
      <c r="G51" s="7"/>
      <c r="H51" s="7"/>
      <c r="I51" s="7"/>
      <c r="J51" s="7"/>
      <c r="K51" s="7"/>
      <c r="L51" s="106" t="str">
        <f t="shared" si="4"/>
        <v/>
      </c>
      <c r="M51" s="7"/>
    </row>
    <row r="52" spans="1:13" x14ac:dyDescent="0.35">
      <c r="A52" s="1"/>
      <c r="B52" s="1"/>
      <c r="C52" s="5"/>
      <c r="D52" s="7"/>
      <c r="E52" s="7"/>
      <c r="F52" s="7"/>
      <c r="G52" s="7"/>
      <c r="H52" s="7"/>
      <c r="I52" s="7"/>
      <c r="J52" s="7"/>
      <c r="K52" s="7"/>
      <c r="L52" s="106" t="str">
        <f t="shared" si="4"/>
        <v/>
      </c>
      <c r="M52" s="7"/>
    </row>
    <row r="53" spans="1:13" x14ac:dyDescent="0.35">
      <c r="A53" s="1"/>
      <c r="B53" s="1"/>
      <c r="C53" s="5"/>
      <c r="D53" s="7"/>
      <c r="E53" s="7"/>
      <c r="F53" s="7"/>
      <c r="G53" s="7"/>
      <c r="H53" s="7"/>
      <c r="I53" s="7"/>
      <c r="J53" s="7"/>
      <c r="K53" s="7"/>
      <c r="L53" s="106" t="str">
        <f t="shared" si="4"/>
        <v/>
      </c>
      <c r="M53" s="7"/>
    </row>
    <row r="54" spans="1:13" x14ac:dyDescent="0.35">
      <c r="A54" s="1"/>
      <c r="B54" s="1"/>
      <c r="C54" s="5"/>
      <c r="D54" s="7"/>
      <c r="E54" s="7"/>
      <c r="F54" s="7"/>
      <c r="G54" s="7"/>
      <c r="H54" s="7"/>
      <c r="I54" s="7"/>
      <c r="J54" s="7"/>
      <c r="K54" s="7"/>
      <c r="L54" s="106" t="str">
        <f t="shared" si="4"/>
        <v/>
      </c>
      <c r="M54" s="7"/>
    </row>
    <row r="55" spans="1:13" x14ac:dyDescent="0.35">
      <c r="A55" s="1"/>
      <c r="B55" s="1"/>
      <c r="C55" s="5"/>
      <c r="D55" s="7"/>
      <c r="E55" s="7"/>
      <c r="F55" s="7"/>
      <c r="G55" s="7"/>
      <c r="H55" s="7"/>
      <c r="I55" s="7"/>
      <c r="J55" s="7"/>
      <c r="K55" s="7"/>
      <c r="L55" s="106" t="str">
        <f t="shared" si="4"/>
        <v/>
      </c>
      <c r="M55" s="7"/>
    </row>
    <row r="56" spans="1:13" x14ac:dyDescent="0.35">
      <c r="A56" s="1"/>
      <c r="B56" s="1"/>
      <c r="C56" s="5"/>
      <c r="D56" s="7"/>
      <c r="E56" s="7"/>
      <c r="F56" s="7"/>
      <c r="G56" s="7"/>
      <c r="H56" s="7"/>
      <c r="I56" s="7"/>
      <c r="J56" s="7"/>
      <c r="K56" s="7"/>
      <c r="L56" s="106" t="str">
        <f t="shared" si="4"/>
        <v/>
      </c>
      <c r="M56" s="7"/>
    </row>
    <row r="57" spans="1:13" x14ac:dyDescent="0.35">
      <c r="A57" s="1"/>
      <c r="B57" s="1"/>
      <c r="C57" s="5"/>
      <c r="D57" s="7"/>
      <c r="E57" s="7"/>
      <c r="F57" s="7"/>
      <c r="G57" s="7"/>
      <c r="H57" s="7"/>
      <c r="I57" s="7"/>
      <c r="J57" s="7"/>
      <c r="K57" s="7"/>
      <c r="L57" s="106" t="str">
        <f t="shared" si="4"/>
        <v/>
      </c>
      <c r="M57" s="7"/>
    </row>
    <row r="58" spans="1:13" x14ac:dyDescent="0.35">
      <c r="A58" s="1"/>
      <c r="B58" s="1"/>
    </row>
    <row r="59" spans="1:13" x14ac:dyDescent="0.35">
      <c r="A59" s="1"/>
      <c r="B59" s="1"/>
    </row>
  </sheetData>
  <mergeCells count="1">
    <mergeCell ref="L3:M3"/>
  </mergeCells>
  <conditionalFormatting sqref="L4:M18">
    <cfRule type="expression" dxfId="8" priority="2">
      <formula>AND($M4&lt;&gt;"",MOD(ROW(),2)=1)</formula>
    </cfRule>
    <cfRule type="expression" dxfId="7" priority="3">
      <formula>AND($M4&lt;&gt;"",MOD(ROW(),2)=0)</formula>
    </cfRule>
  </conditionalFormatting>
  <conditionalFormatting sqref="M4:M18">
    <cfRule type="expression" dxfId="6" priority="1">
      <formula>$B$2=""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Drop Down 2">
              <controlPr defaultSize="0" autoLine="0" autoPict="0" macro="[0]!Sched_Refresh">
                <anchor moveWithCells="1">
                  <from>
                    <xdr:col>10</xdr:col>
                    <xdr:colOff>50800</xdr:colOff>
                    <xdr:row>1</xdr:row>
                    <xdr:rowOff>88900</xdr:rowOff>
                  </from>
                  <to>
                    <xdr:col>10</xdr:col>
                    <xdr:colOff>812800</xdr:colOff>
                    <xdr:row>1</xdr:row>
                    <xdr:rowOff>279400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Equipment"/>
  <dimension ref="A1:S64"/>
  <sheetViews>
    <sheetView zoomScale="70" zoomScaleNormal="70" workbookViewId="0">
      <selection activeCell="K11" sqref="K11"/>
    </sheetView>
  </sheetViews>
  <sheetFormatPr defaultRowHeight="14.5" x14ac:dyDescent="0.35"/>
  <cols>
    <col min="1" max="1" width="17.453125" customWidth="1"/>
    <col min="2" max="2" width="3.26953125" customWidth="1"/>
    <col min="3" max="3" width="8.453125" bestFit="1" customWidth="1"/>
    <col min="4" max="4" width="23.1796875" bestFit="1" customWidth="1"/>
    <col min="5" max="5" width="32.453125" bestFit="1" customWidth="1"/>
    <col min="6" max="6" width="10.54296875" bestFit="1" customWidth="1"/>
    <col min="7" max="7" width="14.54296875" bestFit="1" customWidth="1"/>
    <col min="8" max="8" width="15.54296875" bestFit="1" customWidth="1"/>
    <col min="9" max="9" width="26.453125" bestFit="1" customWidth="1"/>
    <col min="10" max="10" width="10.54296875" customWidth="1"/>
  </cols>
  <sheetData>
    <row r="1" spans="1:19" ht="37" x14ac:dyDescent="0.7">
      <c r="A1" s="5"/>
      <c r="B1" s="5"/>
      <c r="C1" s="6"/>
      <c r="D1" s="5"/>
      <c r="E1" s="5"/>
      <c r="F1" s="5"/>
      <c r="G1" s="5"/>
      <c r="H1" s="5"/>
      <c r="I1" s="5"/>
      <c r="J1" s="5"/>
      <c r="K1" s="5"/>
      <c r="L1" s="5"/>
      <c r="M1" s="5"/>
      <c r="N1" s="5"/>
      <c r="O1" s="5"/>
      <c r="P1" s="5"/>
      <c r="Q1" s="5"/>
      <c r="R1" s="5"/>
      <c r="S1" s="5"/>
    </row>
    <row r="2" spans="1:19" ht="18.5" x14ac:dyDescent="0.45">
      <c r="A2" s="5"/>
      <c r="B2" s="40"/>
      <c r="C2" s="217" t="s">
        <v>65</v>
      </c>
      <c r="D2" s="217"/>
      <c r="E2" s="217"/>
      <c r="F2" s="217"/>
      <c r="G2" s="217"/>
      <c r="H2" s="217"/>
      <c r="I2" s="217"/>
      <c r="J2" s="217"/>
      <c r="K2" s="40"/>
      <c r="L2" s="40"/>
      <c r="M2" s="40"/>
      <c r="N2" s="40"/>
      <c r="O2" s="40"/>
      <c r="P2" s="40"/>
      <c r="Q2" s="40"/>
      <c r="R2" s="40"/>
      <c r="S2" s="40"/>
    </row>
    <row r="3" spans="1:19" x14ac:dyDescent="0.35">
      <c r="A3" s="5"/>
      <c r="B3" s="7"/>
      <c r="C3" s="27" t="s">
        <v>332</v>
      </c>
      <c r="D3" s="32" t="s">
        <v>330</v>
      </c>
      <c r="E3" s="32" t="s">
        <v>331</v>
      </c>
      <c r="F3" s="32" t="s">
        <v>63</v>
      </c>
      <c r="G3" s="32" t="s">
        <v>68</v>
      </c>
      <c r="H3" s="32" t="s">
        <v>177</v>
      </c>
      <c r="I3" s="32" t="s">
        <v>301</v>
      </c>
      <c r="J3" s="33" t="s">
        <v>64</v>
      </c>
      <c r="K3" s="7"/>
      <c r="L3" s="7"/>
      <c r="M3" s="7"/>
      <c r="N3" s="7"/>
      <c r="O3" s="7"/>
      <c r="P3" s="7"/>
      <c r="Q3" s="7"/>
      <c r="R3" s="7"/>
      <c r="S3" s="7"/>
    </row>
    <row r="4" spans="1:19" ht="32.15" customHeight="1" x14ac:dyDescent="0.35">
      <c r="A4" s="5"/>
      <c r="B4" s="7"/>
      <c r="C4" s="148">
        <v>1</v>
      </c>
      <c r="D4" s="130" t="s">
        <v>69</v>
      </c>
      <c r="E4" s="130" t="s">
        <v>70</v>
      </c>
      <c r="F4" s="131">
        <v>10</v>
      </c>
      <c r="G4" s="131">
        <v>6</v>
      </c>
      <c r="H4" s="131" t="s">
        <v>377</v>
      </c>
      <c r="I4" s="130" t="s">
        <v>71</v>
      </c>
      <c r="J4" s="132"/>
      <c r="K4" s="7"/>
      <c r="L4" s="7"/>
      <c r="M4" s="7"/>
      <c r="N4" s="7"/>
      <c r="O4" s="7"/>
      <c r="P4" s="7"/>
      <c r="Q4" s="7"/>
      <c r="R4" s="7"/>
      <c r="S4" s="7"/>
    </row>
    <row r="5" spans="1:19" ht="32.15" customHeight="1" x14ac:dyDescent="0.35">
      <c r="A5" s="3"/>
      <c r="B5" s="7"/>
      <c r="C5" s="133">
        <v>2</v>
      </c>
      <c r="D5" s="130" t="s">
        <v>220</v>
      </c>
      <c r="E5" s="130" t="s">
        <v>260</v>
      </c>
      <c r="F5" s="131">
        <v>2</v>
      </c>
      <c r="G5" s="131">
        <v>1</v>
      </c>
      <c r="H5" s="131" t="s">
        <v>376</v>
      </c>
      <c r="I5" s="130" t="s">
        <v>180</v>
      </c>
      <c r="J5" s="132"/>
      <c r="K5" s="7"/>
      <c r="L5" s="7"/>
      <c r="M5" s="7"/>
      <c r="N5" s="7"/>
      <c r="O5" s="7"/>
      <c r="P5" s="7"/>
      <c r="Q5" s="7"/>
      <c r="R5" s="7"/>
      <c r="S5" s="7"/>
    </row>
    <row r="6" spans="1:19" ht="32.15" customHeight="1" x14ac:dyDescent="0.35">
      <c r="A6" s="3"/>
      <c r="B6" s="7"/>
      <c r="C6" s="133">
        <v>3</v>
      </c>
      <c r="D6" s="130" t="s">
        <v>221</v>
      </c>
      <c r="E6" s="130" t="s">
        <v>261</v>
      </c>
      <c r="F6" s="131">
        <v>3</v>
      </c>
      <c r="G6" s="131">
        <v>3</v>
      </c>
      <c r="H6" s="131" t="s">
        <v>377</v>
      </c>
      <c r="I6" s="130" t="s">
        <v>181</v>
      </c>
      <c r="J6" s="132"/>
      <c r="K6" s="7"/>
      <c r="L6" s="7"/>
      <c r="M6" s="7"/>
      <c r="N6" s="7"/>
      <c r="O6" s="7"/>
      <c r="P6" s="7"/>
      <c r="Q6" s="7"/>
      <c r="R6" s="7"/>
      <c r="S6" s="7"/>
    </row>
    <row r="7" spans="1:19" ht="32.15" customHeight="1" x14ac:dyDescent="0.35">
      <c r="A7" s="3"/>
      <c r="B7" s="7"/>
      <c r="C7" s="133">
        <v>4</v>
      </c>
      <c r="D7" s="130" t="s">
        <v>222</v>
      </c>
      <c r="E7" s="130" t="s">
        <v>262</v>
      </c>
      <c r="F7" s="131">
        <v>1</v>
      </c>
      <c r="G7" s="131">
        <v>60</v>
      </c>
      <c r="H7" s="131" t="s">
        <v>370</v>
      </c>
      <c r="I7" s="130" t="s">
        <v>182</v>
      </c>
      <c r="J7" s="132"/>
      <c r="K7" s="7"/>
      <c r="L7" s="7"/>
      <c r="M7" s="7"/>
      <c r="N7" s="7"/>
      <c r="O7" s="7"/>
      <c r="P7" s="7"/>
      <c r="Q7" s="7"/>
      <c r="R7" s="7"/>
      <c r="S7" s="7"/>
    </row>
    <row r="8" spans="1:19" ht="32.15" customHeight="1" x14ac:dyDescent="0.35">
      <c r="A8" s="3"/>
      <c r="B8" s="7"/>
      <c r="C8" s="133">
        <v>5</v>
      </c>
      <c r="D8" s="130" t="s">
        <v>223</v>
      </c>
      <c r="E8" s="130" t="s">
        <v>263</v>
      </c>
      <c r="F8" s="131">
        <v>5</v>
      </c>
      <c r="G8" s="131">
        <v>2</v>
      </c>
      <c r="H8" s="131" t="s">
        <v>376</v>
      </c>
      <c r="I8" s="130" t="s">
        <v>183</v>
      </c>
      <c r="J8" s="132"/>
      <c r="K8" s="7"/>
      <c r="L8" s="7"/>
      <c r="M8" s="7"/>
      <c r="N8" s="7"/>
      <c r="O8" s="7"/>
      <c r="P8" s="7"/>
      <c r="Q8" s="7"/>
      <c r="R8" s="7"/>
      <c r="S8" s="7"/>
    </row>
    <row r="9" spans="1:19" ht="32.15" customHeight="1" x14ac:dyDescent="0.35">
      <c r="A9" s="3"/>
      <c r="B9" s="7"/>
      <c r="C9" s="133">
        <v>6</v>
      </c>
      <c r="D9" s="130" t="s">
        <v>224</v>
      </c>
      <c r="E9" s="130" t="s">
        <v>264</v>
      </c>
      <c r="F9" s="131">
        <v>10</v>
      </c>
      <c r="G9" s="131">
        <v>6</v>
      </c>
      <c r="H9" s="131" t="s">
        <v>377</v>
      </c>
      <c r="I9" s="130" t="s">
        <v>184</v>
      </c>
      <c r="J9" s="132"/>
      <c r="K9" s="7"/>
      <c r="L9" s="7"/>
      <c r="M9" s="7"/>
      <c r="N9" s="7"/>
      <c r="O9" s="7"/>
      <c r="P9" s="7"/>
      <c r="Q9" s="7"/>
      <c r="R9" s="7"/>
      <c r="S9" s="7"/>
    </row>
    <row r="10" spans="1:19" ht="32.15" customHeight="1" x14ac:dyDescent="0.35">
      <c r="A10" s="3"/>
      <c r="B10" s="7"/>
      <c r="C10" s="133">
        <v>7</v>
      </c>
      <c r="D10" s="130" t="s">
        <v>225</v>
      </c>
      <c r="E10" s="130" t="s">
        <v>265</v>
      </c>
      <c r="F10" s="131">
        <v>2</v>
      </c>
      <c r="G10" s="131">
        <v>1</v>
      </c>
      <c r="H10" s="131" t="s">
        <v>376</v>
      </c>
      <c r="I10" s="130" t="s">
        <v>185</v>
      </c>
      <c r="J10" s="132"/>
      <c r="K10" s="7"/>
      <c r="L10" s="7"/>
      <c r="M10" s="7"/>
      <c r="N10" s="7"/>
      <c r="O10" s="7"/>
      <c r="P10" s="7"/>
      <c r="Q10" s="7"/>
      <c r="R10" s="7"/>
      <c r="S10" s="7"/>
    </row>
    <row r="11" spans="1:19" ht="32.15" customHeight="1" x14ac:dyDescent="0.35">
      <c r="A11" s="3"/>
      <c r="B11" s="7"/>
      <c r="C11" s="133">
        <v>8</v>
      </c>
      <c r="D11" s="130" t="s">
        <v>226</v>
      </c>
      <c r="E11" s="130" t="s">
        <v>266</v>
      </c>
      <c r="F11" s="131">
        <v>3</v>
      </c>
      <c r="G11" s="131">
        <v>3</v>
      </c>
      <c r="H11" s="131" t="s">
        <v>377</v>
      </c>
      <c r="I11" s="130" t="s">
        <v>186</v>
      </c>
      <c r="J11" s="132"/>
      <c r="K11" s="7"/>
      <c r="L11" s="7"/>
      <c r="M11" s="7"/>
      <c r="N11" s="7"/>
      <c r="O11" s="7"/>
      <c r="P11" s="7"/>
      <c r="Q11" s="7"/>
      <c r="R11" s="7"/>
      <c r="S11" s="7"/>
    </row>
    <row r="12" spans="1:19" ht="32.15" customHeight="1" x14ac:dyDescent="0.35">
      <c r="A12" s="3"/>
      <c r="B12" s="7"/>
      <c r="C12" s="133">
        <v>9</v>
      </c>
      <c r="D12" s="130" t="s">
        <v>227</v>
      </c>
      <c r="E12" s="130" t="s">
        <v>267</v>
      </c>
      <c r="F12" s="131">
        <v>1</v>
      </c>
      <c r="G12" s="131">
        <v>60</v>
      </c>
      <c r="H12" s="131" t="s">
        <v>370</v>
      </c>
      <c r="I12" s="130" t="s">
        <v>187</v>
      </c>
      <c r="J12" s="132"/>
      <c r="K12" s="7"/>
      <c r="L12" s="7"/>
      <c r="M12" s="7"/>
      <c r="N12" s="7"/>
      <c r="O12" s="7"/>
      <c r="P12" s="7"/>
      <c r="Q12" s="7"/>
      <c r="R12" s="7"/>
      <c r="S12" s="7"/>
    </row>
    <row r="13" spans="1:19" ht="32.15" customHeight="1" x14ac:dyDescent="0.35">
      <c r="A13" s="3"/>
      <c r="B13" s="7"/>
      <c r="C13" s="133">
        <v>10</v>
      </c>
      <c r="D13" s="130" t="s">
        <v>228</v>
      </c>
      <c r="E13" s="130" t="s">
        <v>268</v>
      </c>
      <c r="F13" s="131">
        <v>5</v>
      </c>
      <c r="G13" s="131">
        <v>2</v>
      </c>
      <c r="H13" s="131" t="s">
        <v>376</v>
      </c>
      <c r="I13" s="130" t="s">
        <v>188</v>
      </c>
      <c r="J13" s="132"/>
      <c r="K13" s="7"/>
      <c r="L13" s="7"/>
      <c r="M13" s="7"/>
      <c r="N13" s="7"/>
      <c r="O13" s="7"/>
      <c r="P13" s="7"/>
      <c r="Q13" s="7"/>
      <c r="R13" s="7"/>
      <c r="S13" s="7"/>
    </row>
    <row r="14" spans="1:19" ht="32.15" customHeight="1" x14ac:dyDescent="0.35">
      <c r="A14" s="3"/>
      <c r="B14" s="7"/>
      <c r="C14" s="133">
        <v>11</v>
      </c>
      <c r="D14" s="130" t="s">
        <v>229</v>
      </c>
      <c r="E14" s="130" t="s">
        <v>269</v>
      </c>
      <c r="F14" s="131">
        <v>10</v>
      </c>
      <c r="G14" s="131">
        <v>6</v>
      </c>
      <c r="H14" s="131" t="s">
        <v>377</v>
      </c>
      <c r="I14" s="130" t="s">
        <v>189</v>
      </c>
      <c r="J14" s="132"/>
      <c r="K14" s="7"/>
      <c r="L14" s="7"/>
      <c r="M14" s="7"/>
      <c r="N14" s="7"/>
      <c r="O14" s="7"/>
      <c r="P14" s="7"/>
      <c r="Q14" s="7"/>
      <c r="R14" s="7"/>
      <c r="S14" s="7"/>
    </row>
    <row r="15" spans="1:19" ht="32.15" customHeight="1" x14ac:dyDescent="0.35">
      <c r="A15" s="3"/>
      <c r="B15" s="7"/>
      <c r="C15" s="133">
        <v>12</v>
      </c>
      <c r="D15" s="130" t="s">
        <v>230</v>
      </c>
      <c r="E15" s="130" t="s">
        <v>270</v>
      </c>
      <c r="F15" s="131">
        <v>2</v>
      </c>
      <c r="G15" s="131">
        <v>1</v>
      </c>
      <c r="H15" s="131" t="s">
        <v>376</v>
      </c>
      <c r="I15" s="130" t="s">
        <v>190</v>
      </c>
      <c r="J15" s="132"/>
      <c r="K15" s="7"/>
      <c r="L15" s="7"/>
      <c r="M15" s="7"/>
      <c r="N15" s="7"/>
      <c r="O15" s="7"/>
      <c r="P15" s="7"/>
      <c r="Q15" s="7"/>
      <c r="R15" s="7"/>
      <c r="S15" s="7"/>
    </row>
    <row r="16" spans="1:19" ht="32.15" customHeight="1" x14ac:dyDescent="0.35">
      <c r="A16" s="5"/>
      <c r="B16" s="7"/>
      <c r="C16" s="133">
        <v>13</v>
      </c>
      <c r="D16" s="130" t="s">
        <v>231</v>
      </c>
      <c r="E16" s="130" t="s">
        <v>271</v>
      </c>
      <c r="F16" s="131">
        <v>3</v>
      </c>
      <c r="G16" s="131">
        <v>3</v>
      </c>
      <c r="H16" s="131" t="s">
        <v>377</v>
      </c>
      <c r="I16" s="130" t="s">
        <v>191</v>
      </c>
      <c r="J16" s="132"/>
      <c r="K16" s="7"/>
      <c r="L16" s="7"/>
      <c r="M16" s="7"/>
      <c r="N16" s="7"/>
      <c r="O16" s="7"/>
      <c r="P16" s="7"/>
      <c r="Q16" s="7"/>
      <c r="R16" s="7"/>
      <c r="S16" s="7"/>
    </row>
    <row r="17" spans="1:19" ht="32.15" customHeight="1" x14ac:dyDescent="0.35">
      <c r="A17" s="5"/>
      <c r="B17" s="7"/>
      <c r="C17" s="133">
        <v>14</v>
      </c>
      <c r="D17" s="130" t="s">
        <v>232</v>
      </c>
      <c r="E17" s="130" t="s">
        <v>272</v>
      </c>
      <c r="F17" s="131">
        <v>1</v>
      </c>
      <c r="G17" s="131">
        <v>60</v>
      </c>
      <c r="H17" s="131" t="s">
        <v>370</v>
      </c>
      <c r="I17" s="130" t="s">
        <v>192</v>
      </c>
      <c r="J17" s="132"/>
      <c r="K17" s="7"/>
      <c r="L17" s="7"/>
      <c r="M17" s="7"/>
      <c r="N17" s="7"/>
      <c r="O17" s="7"/>
      <c r="P17" s="7"/>
      <c r="Q17" s="7"/>
      <c r="R17" s="7"/>
      <c r="S17" s="7"/>
    </row>
    <row r="18" spans="1:19" ht="32.15" customHeight="1" x14ac:dyDescent="0.35">
      <c r="A18" s="5"/>
      <c r="B18" s="7"/>
      <c r="C18" s="133">
        <v>15</v>
      </c>
      <c r="D18" s="130" t="s">
        <v>233</v>
      </c>
      <c r="E18" s="130" t="s">
        <v>273</v>
      </c>
      <c r="F18" s="131">
        <v>5</v>
      </c>
      <c r="G18" s="131">
        <v>2</v>
      </c>
      <c r="H18" s="131" t="s">
        <v>376</v>
      </c>
      <c r="I18" s="130" t="s">
        <v>193</v>
      </c>
      <c r="J18" s="132"/>
      <c r="K18" s="7"/>
      <c r="L18" s="7"/>
      <c r="M18" s="7"/>
      <c r="N18" s="7"/>
      <c r="O18" s="7"/>
      <c r="P18" s="7"/>
      <c r="Q18" s="7"/>
      <c r="R18" s="7"/>
      <c r="S18" s="7"/>
    </row>
    <row r="19" spans="1:19" ht="32.15" customHeight="1" x14ac:dyDescent="0.35">
      <c r="A19" s="5"/>
      <c r="B19" s="7"/>
      <c r="C19" s="133">
        <v>16</v>
      </c>
      <c r="D19" s="130" t="s">
        <v>234</v>
      </c>
      <c r="E19" s="130" t="s">
        <v>274</v>
      </c>
      <c r="F19" s="131">
        <v>10</v>
      </c>
      <c r="G19" s="131">
        <v>6</v>
      </c>
      <c r="H19" s="131" t="s">
        <v>377</v>
      </c>
      <c r="I19" s="130" t="s">
        <v>194</v>
      </c>
      <c r="J19" s="132"/>
      <c r="K19" s="7"/>
      <c r="L19" s="7"/>
      <c r="M19" s="7"/>
      <c r="N19" s="7"/>
      <c r="O19" s="7"/>
      <c r="P19" s="7"/>
      <c r="Q19" s="7"/>
      <c r="R19" s="7"/>
      <c r="S19" s="7"/>
    </row>
    <row r="20" spans="1:19" ht="32.15" customHeight="1" x14ac:dyDescent="0.35">
      <c r="A20" s="5"/>
      <c r="B20" s="7"/>
      <c r="C20" s="133">
        <v>17</v>
      </c>
      <c r="D20" s="130" t="s">
        <v>235</v>
      </c>
      <c r="E20" s="130" t="s">
        <v>275</v>
      </c>
      <c r="F20" s="131">
        <v>2</v>
      </c>
      <c r="G20" s="131">
        <v>1</v>
      </c>
      <c r="H20" s="131" t="s">
        <v>376</v>
      </c>
      <c r="I20" s="130" t="s">
        <v>195</v>
      </c>
      <c r="J20" s="132"/>
      <c r="K20" s="7"/>
      <c r="L20" s="7"/>
      <c r="M20" s="7"/>
      <c r="N20" s="7"/>
      <c r="O20" s="7"/>
      <c r="P20" s="7"/>
      <c r="Q20" s="7"/>
      <c r="R20" s="7"/>
      <c r="S20" s="7"/>
    </row>
    <row r="21" spans="1:19" ht="32.15" customHeight="1" x14ac:dyDescent="0.35">
      <c r="A21" s="5"/>
      <c r="B21" s="7"/>
      <c r="C21" s="133">
        <v>18</v>
      </c>
      <c r="D21" s="130" t="s">
        <v>236</v>
      </c>
      <c r="E21" s="130" t="s">
        <v>276</v>
      </c>
      <c r="F21" s="131">
        <v>3</v>
      </c>
      <c r="G21" s="131">
        <v>3</v>
      </c>
      <c r="H21" s="131" t="s">
        <v>377</v>
      </c>
      <c r="I21" s="130" t="s">
        <v>196</v>
      </c>
      <c r="J21" s="132"/>
      <c r="K21" s="7"/>
      <c r="L21" s="7"/>
      <c r="M21" s="7"/>
      <c r="N21" s="7"/>
      <c r="O21" s="7"/>
      <c r="P21" s="7"/>
      <c r="Q21" s="7"/>
      <c r="R21" s="7"/>
      <c r="S21" s="7"/>
    </row>
    <row r="22" spans="1:19" ht="32.15" customHeight="1" x14ac:dyDescent="0.35">
      <c r="A22" s="5"/>
      <c r="B22" s="7"/>
      <c r="C22" s="133">
        <v>19</v>
      </c>
      <c r="D22" s="130" t="s">
        <v>237</v>
      </c>
      <c r="E22" s="130" t="s">
        <v>277</v>
      </c>
      <c r="F22" s="131">
        <v>1</v>
      </c>
      <c r="G22" s="131">
        <v>60</v>
      </c>
      <c r="H22" s="131" t="s">
        <v>370</v>
      </c>
      <c r="I22" s="130" t="s">
        <v>197</v>
      </c>
      <c r="J22" s="132"/>
      <c r="K22" s="7"/>
      <c r="L22" s="7"/>
      <c r="M22" s="7"/>
      <c r="N22" s="7"/>
      <c r="O22" s="7"/>
      <c r="P22" s="7"/>
      <c r="Q22" s="7"/>
      <c r="R22" s="7"/>
      <c r="S22" s="7"/>
    </row>
    <row r="23" spans="1:19" ht="32.15" customHeight="1" x14ac:dyDescent="0.35">
      <c r="A23" s="5"/>
      <c r="B23" s="7"/>
      <c r="C23" s="133">
        <v>20</v>
      </c>
      <c r="D23" s="130" t="s">
        <v>238</v>
      </c>
      <c r="E23" s="130" t="s">
        <v>278</v>
      </c>
      <c r="F23" s="131">
        <v>5</v>
      </c>
      <c r="G23" s="131">
        <v>2</v>
      </c>
      <c r="H23" s="131" t="s">
        <v>376</v>
      </c>
      <c r="I23" s="130" t="s">
        <v>198</v>
      </c>
      <c r="J23" s="132"/>
      <c r="K23" s="7"/>
      <c r="L23" s="7"/>
      <c r="M23" s="7"/>
      <c r="N23" s="7"/>
      <c r="O23" s="7"/>
      <c r="P23" s="7"/>
      <c r="Q23" s="7"/>
      <c r="R23" s="7"/>
      <c r="S23" s="7"/>
    </row>
    <row r="24" spans="1:19" ht="32.15" customHeight="1" x14ac:dyDescent="0.35">
      <c r="A24" s="5"/>
      <c r="B24" s="7"/>
      <c r="C24" s="133">
        <v>21</v>
      </c>
      <c r="D24" s="130" t="s">
        <v>239</v>
      </c>
      <c r="E24" s="130" t="s">
        <v>279</v>
      </c>
      <c r="F24" s="131">
        <v>10</v>
      </c>
      <c r="G24" s="131">
        <v>6</v>
      </c>
      <c r="H24" s="131" t="s">
        <v>377</v>
      </c>
      <c r="I24" s="130" t="s">
        <v>199</v>
      </c>
      <c r="J24" s="132"/>
      <c r="K24" s="7"/>
      <c r="L24" s="7"/>
      <c r="M24" s="7"/>
      <c r="N24" s="7"/>
      <c r="O24" s="7"/>
      <c r="P24" s="7"/>
      <c r="Q24" s="7"/>
      <c r="R24" s="7"/>
      <c r="S24" s="7"/>
    </row>
    <row r="25" spans="1:19" ht="32.15" customHeight="1" x14ac:dyDescent="0.35">
      <c r="A25" s="5"/>
      <c r="B25" s="7"/>
      <c r="C25" s="133">
        <v>22</v>
      </c>
      <c r="D25" s="130" t="s">
        <v>240</v>
      </c>
      <c r="E25" s="130" t="s">
        <v>280</v>
      </c>
      <c r="F25" s="131">
        <v>2</v>
      </c>
      <c r="G25" s="131">
        <v>1</v>
      </c>
      <c r="H25" s="131" t="s">
        <v>376</v>
      </c>
      <c r="I25" s="130" t="s">
        <v>200</v>
      </c>
      <c r="J25" s="132"/>
      <c r="K25" s="7"/>
      <c r="L25" s="7"/>
      <c r="M25" s="7"/>
      <c r="N25" s="7"/>
      <c r="O25" s="7"/>
      <c r="P25" s="7"/>
      <c r="Q25" s="7"/>
      <c r="R25" s="7"/>
      <c r="S25" s="7"/>
    </row>
    <row r="26" spans="1:19" ht="32.15" customHeight="1" x14ac:dyDescent="0.35">
      <c r="A26" s="5"/>
      <c r="B26" s="7"/>
      <c r="C26" s="133">
        <v>23</v>
      </c>
      <c r="D26" s="130" t="s">
        <v>241</v>
      </c>
      <c r="E26" s="130" t="s">
        <v>281</v>
      </c>
      <c r="F26" s="131">
        <v>3</v>
      </c>
      <c r="G26" s="131">
        <v>3</v>
      </c>
      <c r="H26" s="131" t="s">
        <v>377</v>
      </c>
      <c r="I26" s="130" t="s">
        <v>201</v>
      </c>
      <c r="J26" s="132"/>
      <c r="K26" s="7"/>
      <c r="L26" s="7"/>
      <c r="M26" s="7"/>
      <c r="N26" s="7"/>
      <c r="O26" s="7"/>
      <c r="P26" s="7"/>
      <c r="Q26" s="7"/>
      <c r="R26" s="7"/>
      <c r="S26" s="7"/>
    </row>
    <row r="27" spans="1:19" ht="32.15" customHeight="1" x14ac:dyDescent="0.35">
      <c r="A27" s="5"/>
      <c r="B27" s="7"/>
      <c r="C27" s="133">
        <v>24</v>
      </c>
      <c r="D27" s="130" t="s">
        <v>242</v>
      </c>
      <c r="E27" s="130" t="s">
        <v>282</v>
      </c>
      <c r="F27" s="131">
        <v>1</v>
      </c>
      <c r="G27" s="131">
        <v>60</v>
      </c>
      <c r="H27" s="131" t="s">
        <v>370</v>
      </c>
      <c r="I27" s="130" t="s">
        <v>202</v>
      </c>
      <c r="J27" s="132"/>
      <c r="K27" s="7"/>
      <c r="L27" s="7"/>
      <c r="M27" s="7"/>
      <c r="N27" s="7"/>
      <c r="O27" s="7"/>
      <c r="P27" s="7"/>
      <c r="Q27" s="7"/>
      <c r="R27" s="7"/>
      <c r="S27" s="7"/>
    </row>
    <row r="28" spans="1:19" ht="32.15" customHeight="1" x14ac:dyDescent="0.35">
      <c r="A28" s="5"/>
      <c r="B28" s="7"/>
      <c r="C28" s="133">
        <v>25</v>
      </c>
      <c r="D28" s="130" t="s">
        <v>243</v>
      </c>
      <c r="E28" s="130" t="s">
        <v>283</v>
      </c>
      <c r="F28" s="131">
        <v>5</v>
      </c>
      <c r="G28" s="131">
        <v>2</v>
      </c>
      <c r="H28" s="131" t="s">
        <v>376</v>
      </c>
      <c r="I28" s="130" t="s">
        <v>203</v>
      </c>
      <c r="J28" s="132"/>
      <c r="K28" s="7"/>
      <c r="L28" s="7"/>
      <c r="M28" s="7"/>
      <c r="N28" s="7"/>
      <c r="O28" s="7"/>
      <c r="P28" s="7"/>
      <c r="Q28" s="7"/>
      <c r="R28" s="7"/>
      <c r="S28" s="7"/>
    </row>
    <row r="29" spans="1:19" ht="32.15" customHeight="1" x14ac:dyDescent="0.35">
      <c r="A29" s="5"/>
      <c r="B29" s="7"/>
      <c r="C29" s="133">
        <v>26</v>
      </c>
      <c r="D29" s="130" t="s">
        <v>244</v>
      </c>
      <c r="E29" s="130" t="s">
        <v>284</v>
      </c>
      <c r="F29" s="131">
        <v>1</v>
      </c>
      <c r="G29" s="131">
        <v>60</v>
      </c>
      <c r="H29" s="131" t="s">
        <v>370</v>
      </c>
      <c r="I29" s="130" t="s">
        <v>204</v>
      </c>
      <c r="J29" s="132"/>
      <c r="K29" s="7"/>
      <c r="L29" s="7"/>
      <c r="M29" s="7"/>
      <c r="N29" s="7"/>
      <c r="O29" s="7"/>
      <c r="P29" s="7"/>
      <c r="Q29" s="7"/>
      <c r="R29" s="7"/>
      <c r="S29" s="7"/>
    </row>
    <row r="30" spans="1:19" ht="32.15" customHeight="1" x14ac:dyDescent="0.35">
      <c r="A30" s="5"/>
      <c r="B30" s="7"/>
      <c r="C30" s="133">
        <v>27</v>
      </c>
      <c r="D30" s="130" t="s">
        <v>245</v>
      </c>
      <c r="E30" s="130" t="s">
        <v>285</v>
      </c>
      <c r="F30" s="131">
        <v>5</v>
      </c>
      <c r="G30" s="131">
        <v>2</v>
      </c>
      <c r="H30" s="131" t="s">
        <v>376</v>
      </c>
      <c r="I30" s="130" t="s">
        <v>205</v>
      </c>
      <c r="J30" s="132"/>
      <c r="K30" s="7"/>
      <c r="L30" s="7"/>
      <c r="M30" s="7"/>
      <c r="N30" s="7"/>
      <c r="O30" s="7"/>
      <c r="P30" s="7"/>
      <c r="Q30" s="7"/>
      <c r="R30" s="7"/>
      <c r="S30" s="7"/>
    </row>
    <row r="31" spans="1:19" ht="32.15" customHeight="1" x14ac:dyDescent="0.35">
      <c r="A31" s="5"/>
      <c r="B31" s="7"/>
      <c r="C31" s="133">
        <v>28</v>
      </c>
      <c r="D31" s="130" t="s">
        <v>246</v>
      </c>
      <c r="E31" s="130" t="s">
        <v>286</v>
      </c>
      <c r="F31" s="131">
        <v>10</v>
      </c>
      <c r="G31" s="131">
        <v>6</v>
      </c>
      <c r="H31" s="131" t="s">
        <v>377</v>
      </c>
      <c r="I31" s="130" t="s">
        <v>206</v>
      </c>
      <c r="J31" s="132"/>
      <c r="K31" s="7"/>
      <c r="L31" s="7"/>
      <c r="M31" s="7"/>
      <c r="N31" s="7"/>
      <c r="O31" s="7"/>
      <c r="P31" s="7"/>
      <c r="Q31" s="7"/>
      <c r="R31" s="7"/>
      <c r="S31" s="7"/>
    </row>
    <row r="32" spans="1:19" ht="32.15" customHeight="1" x14ac:dyDescent="0.35">
      <c r="A32" s="5"/>
      <c r="B32" s="7"/>
      <c r="C32" s="133">
        <v>29</v>
      </c>
      <c r="D32" s="130" t="s">
        <v>247</v>
      </c>
      <c r="E32" s="130" t="s">
        <v>287</v>
      </c>
      <c r="F32" s="131">
        <v>2</v>
      </c>
      <c r="G32" s="131">
        <v>1</v>
      </c>
      <c r="H32" s="131" t="s">
        <v>376</v>
      </c>
      <c r="I32" s="130" t="s">
        <v>207</v>
      </c>
      <c r="J32" s="132"/>
      <c r="K32" s="7"/>
      <c r="L32" s="7"/>
      <c r="M32" s="7"/>
      <c r="N32" s="7"/>
      <c r="O32" s="7"/>
      <c r="P32" s="7"/>
      <c r="Q32" s="7"/>
      <c r="R32" s="7"/>
      <c r="S32" s="7"/>
    </row>
    <row r="33" spans="1:19" ht="32.15" customHeight="1" x14ac:dyDescent="0.35">
      <c r="A33" s="5"/>
      <c r="B33" s="7"/>
      <c r="C33" s="133">
        <v>30</v>
      </c>
      <c r="D33" s="130" t="s">
        <v>248</v>
      </c>
      <c r="E33" s="130" t="s">
        <v>288</v>
      </c>
      <c r="F33" s="131">
        <v>3</v>
      </c>
      <c r="G33" s="131">
        <v>3</v>
      </c>
      <c r="H33" s="131" t="s">
        <v>377</v>
      </c>
      <c r="I33" s="130" t="s">
        <v>208</v>
      </c>
      <c r="J33" s="132"/>
      <c r="K33" s="7"/>
      <c r="L33" s="7"/>
      <c r="M33" s="7"/>
      <c r="N33" s="7"/>
      <c r="O33" s="7"/>
      <c r="P33" s="7"/>
      <c r="Q33" s="7"/>
      <c r="R33" s="7"/>
      <c r="S33" s="7"/>
    </row>
    <row r="34" spans="1:19" ht="32.15" customHeight="1" x14ac:dyDescent="0.35">
      <c r="A34" s="5"/>
      <c r="B34" s="7"/>
      <c r="C34" s="133">
        <v>31</v>
      </c>
      <c r="D34" s="130" t="s">
        <v>249</v>
      </c>
      <c r="E34" s="130" t="s">
        <v>289</v>
      </c>
      <c r="F34" s="131">
        <v>1</v>
      </c>
      <c r="G34" s="131">
        <v>60</v>
      </c>
      <c r="H34" s="131" t="s">
        <v>370</v>
      </c>
      <c r="I34" s="130" t="s">
        <v>209</v>
      </c>
      <c r="J34" s="132"/>
      <c r="K34" s="7"/>
      <c r="L34" s="7"/>
      <c r="M34" s="7"/>
      <c r="N34" s="7"/>
      <c r="O34" s="7"/>
      <c r="P34" s="7"/>
      <c r="Q34" s="7"/>
      <c r="R34" s="7"/>
      <c r="S34" s="7"/>
    </row>
    <row r="35" spans="1:19" ht="32.15" customHeight="1" x14ac:dyDescent="0.35">
      <c r="A35" s="5"/>
      <c r="B35" s="7"/>
      <c r="C35" s="133">
        <v>32</v>
      </c>
      <c r="D35" s="130" t="s">
        <v>250</v>
      </c>
      <c r="E35" s="130" t="s">
        <v>290</v>
      </c>
      <c r="F35" s="131">
        <v>5</v>
      </c>
      <c r="G35" s="131">
        <v>2</v>
      </c>
      <c r="H35" s="131" t="s">
        <v>376</v>
      </c>
      <c r="I35" s="130" t="s">
        <v>210</v>
      </c>
      <c r="J35" s="132"/>
      <c r="K35" s="7"/>
      <c r="L35" s="7"/>
      <c r="M35" s="7"/>
      <c r="N35" s="7"/>
      <c r="O35" s="7"/>
      <c r="P35" s="7"/>
      <c r="Q35" s="7"/>
      <c r="R35" s="7"/>
      <c r="S35" s="7"/>
    </row>
    <row r="36" spans="1:19" ht="32.15" customHeight="1" x14ac:dyDescent="0.35">
      <c r="A36" s="5"/>
      <c r="B36" s="7"/>
      <c r="C36" s="133">
        <v>33</v>
      </c>
      <c r="D36" s="130" t="s">
        <v>251</v>
      </c>
      <c r="E36" s="130" t="s">
        <v>291</v>
      </c>
      <c r="F36" s="131">
        <v>10</v>
      </c>
      <c r="G36" s="131">
        <v>6</v>
      </c>
      <c r="H36" s="131" t="s">
        <v>377</v>
      </c>
      <c r="I36" s="130" t="s">
        <v>211</v>
      </c>
      <c r="J36" s="132"/>
      <c r="K36" s="7"/>
      <c r="L36" s="7"/>
      <c r="M36" s="7"/>
      <c r="N36" s="7"/>
      <c r="O36" s="7"/>
      <c r="P36" s="7"/>
      <c r="Q36" s="7"/>
      <c r="R36" s="7"/>
      <c r="S36" s="7"/>
    </row>
    <row r="37" spans="1:19" ht="32.15" customHeight="1" x14ac:dyDescent="0.35">
      <c r="A37" s="5"/>
      <c r="B37" s="7"/>
      <c r="C37" s="133">
        <v>34</v>
      </c>
      <c r="D37" s="130" t="s">
        <v>252</v>
      </c>
      <c r="E37" s="130" t="s">
        <v>292</v>
      </c>
      <c r="F37" s="131">
        <v>2</v>
      </c>
      <c r="G37" s="131">
        <v>1</v>
      </c>
      <c r="H37" s="131" t="s">
        <v>376</v>
      </c>
      <c r="I37" s="130" t="s">
        <v>212</v>
      </c>
      <c r="J37" s="132"/>
      <c r="K37" s="7"/>
      <c r="L37" s="7"/>
      <c r="M37" s="7"/>
      <c r="N37" s="7"/>
      <c r="O37" s="7"/>
      <c r="P37" s="7"/>
      <c r="Q37" s="7"/>
      <c r="R37" s="7"/>
      <c r="S37" s="7"/>
    </row>
    <row r="38" spans="1:19" ht="32.15" customHeight="1" x14ac:dyDescent="0.35">
      <c r="A38" s="5"/>
      <c r="B38" s="7"/>
      <c r="C38" s="133">
        <v>35</v>
      </c>
      <c r="D38" s="130" t="s">
        <v>253</v>
      </c>
      <c r="E38" s="130" t="s">
        <v>293</v>
      </c>
      <c r="F38" s="131">
        <v>3</v>
      </c>
      <c r="G38" s="131">
        <v>3</v>
      </c>
      <c r="H38" s="131" t="s">
        <v>377</v>
      </c>
      <c r="I38" s="130" t="s">
        <v>213</v>
      </c>
      <c r="J38" s="132"/>
      <c r="K38" s="7"/>
      <c r="L38" s="7"/>
      <c r="M38" s="7"/>
      <c r="N38" s="7"/>
      <c r="O38" s="7"/>
      <c r="P38" s="7"/>
      <c r="Q38" s="7"/>
      <c r="R38" s="7"/>
      <c r="S38" s="7"/>
    </row>
    <row r="39" spans="1:19" ht="32.15" customHeight="1" x14ac:dyDescent="0.35">
      <c r="A39" s="5"/>
      <c r="B39" s="7"/>
      <c r="C39" s="133">
        <v>36</v>
      </c>
      <c r="D39" s="130" t="s">
        <v>254</v>
      </c>
      <c r="E39" s="130" t="s">
        <v>294</v>
      </c>
      <c r="F39" s="131">
        <v>1</v>
      </c>
      <c r="G39" s="131">
        <v>60</v>
      </c>
      <c r="H39" s="131" t="s">
        <v>370</v>
      </c>
      <c r="I39" s="130" t="s">
        <v>214</v>
      </c>
      <c r="J39" s="132"/>
      <c r="K39" s="7"/>
      <c r="L39" s="7"/>
      <c r="M39" s="7"/>
      <c r="N39" s="7"/>
      <c r="O39" s="7"/>
      <c r="P39" s="7"/>
      <c r="Q39" s="7"/>
      <c r="R39" s="7"/>
      <c r="S39" s="7"/>
    </row>
    <row r="40" spans="1:19" ht="32.15" customHeight="1" x14ac:dyDescent="0.35">
      <c r="A40" s="5"/>
      <c r="B40" s="7"/>
      <c r="C40" s="133">
        <v>37</v>
      </c>
      <c r="D40" s="130" t="s">
        <v>255</v>
      </c>
      <c r="E40" s="130" t="s">
        <v>295</v>
      </c>
      <c r="F40" s="131">
        <v>5</v>
      </c>
      <c r="G40" s="131">
        <v>2</v>
      </c>
      <c r="H40" s="131" t="s">
        <v>376</v>
      </c>
      <c r="I40" s="130" t="s">
        <v>215</v>
      </c>
      <c r="J40" s="132"/>
      <c r="K40" s="7"/>
      <c r="L40" s="7"/>
      <c r="M40" s="7"/>
      <c r="N40" s="7"/>
      <c r="O40" s="7"/>
      <c r="P40" s="7"/>
      <c r="Q40" s="7"/>
      <c r="R40" s="7"/>
      <c r="S40" s="7"/>
    </row>
    <row r="41" spans="1:19" ht="32.15" customHeight="1" x14ac:dyDescent="0.35">
      <c r="A41" s="5"/>
      <c r="B41" s="7"/>
      <c r="C41" s="133">
        <v>38</v>
      </c>
      <c r="D41" s="130" t="s">
        <v>256</v>
      </c>
      <c r="E41" s="130" t="s">
        <v>296</v>
      </c>
      <c r="F41" s="131">
        <v>10</v>
      </c>
      <c r="G41" s="131">
        <v>6</v>
      </c>
      <c r="H41" s="131" t="s">
        <v>377</v>
      </c>
      <c r="I41" s="130" t="s">
        <v>216</v>
      </c>
      <c r="J41" s="132"/>
      <c r="K41" s="7"/>
      <c r="L41" s="7"/>
      <c r="M41" s="7"/>
      <c r="N41" s="7"/>
      <c r="O41" s="7"/>
      <c r="P41" s="7"/>
      <c r="Q41" s="7"/>
      <c r="R41" s="7"/>
      <c r="S41" s="7"/>
    </row>
    <row r="42" spans="1:19" ht="32.15" customHeight="1" x14ac:dyDescent="0.35">
      <c r="A42" s="5"/>
      <c r="B42" s="7"/>
      <c r="C42" s="133">
        <v>39</v>
      </c>
      <c r="D42" s="130" t="s">
        <v>257</v>
      </c>
      <c r="E42" s="130" t="s">
        <v>297</v>
      </c>
      <c r="F42" s="131">
        <v>2</v>
      </c>
      <c r="G42" s="131">
        <v>1</v>
      </c>
      <c r="H42" s="131" t="s">
        <v>376</v>
      </c>
      <c r="I42" s="130" t="s">
        <v>217</v>
      </c>
      <c r="J42" s="132"/>
      <c r="K42" s="7"/>
      <c r="L42" s="7"/>
      <c r="M42" s="7"/>
      <c r="N42" s="7"/>
      <c r="O42" s="7"/>
      <c r="P42" s="7"/>
      <c r="Q42" s="7"/>
      <c r="R42" s="7"/>
      <c r="S42" s="7"/>
    </row>
    <row r="43" spans="1:19" ht="32.15" customHeight="1" x14ac:dyDescent="0.35">
      <c r="A43" s="5"/>
      <c r="B43" s="7"/>
      <c r="C43" s="133">
        <v>40</v>
      </c>
      <c r="D43" s="130" t="s">
        <v>258</v>
      </c>
      <c r="E43" s="130" t="s">
        <v>298</v>
      </c>
      <c r="F43" s="131">
        <v>3</v>
      </c>
      <c r="G43" s="131">
        <v>3</v>
      </c>
      <c r="H43" s="131" t="s">
        <v>377</v>
      </c>
      <c r="I43" s="130" t="s">
        <v>218</v>
      </c>
      <c r="J43" s="132"/>
      <c r="K43" s="7"/>
      <c r="L43" s="7"/>
      <c r="M43" s="7"/>
      <c r="N43" s="7"/>
      <c r="O43" s="7"/>
      <c r="P43" s="7"/>
      <c r="Q43" s="7"/>
      <c r="R43" s="7"/>
      <c r="S43" s="7"/>
    </row>
    <row r="44" spans="1:19" ht="32.15" customHeight="1" x14ac:dyDescent="0.35">
      <c r="A44" s="5"/>
      <c r="B44" s="7"/>
      <c r="C44" s="133">
        <v>41</v>
      </c>
      <c r="D44" s="130" t="s">
        <v>259</v>
      </c>
      <c r="E44" s="130" t="s">
        <v>299</v>
      </c>
      <c r="F44" s="131">
        <v>1</v>
      </c>
      <c r="G44" s="131">
        <v>60</v>
      </c>
      <c r="H44" s="131" t="s">
        <v>370</v>
      </c>
      <c r="I44" s="130" t="s">
        <v>219</v>
      </c>
      <c r="J44" s="132"/>
      <c r="K44" s="7"/>
      <c r="L44" s="7"/>
      <c r="M44" s="7"/>
      <c r="N44" s="7"/>
      <c r="O44" s="7"/>
      <c r="P44" s="7"/>
      <c r="Q44" s="7"/>
      <c r="R44" s="7"/>
      <c r="S44" s="7"/>
    </row>
    <row r="45" spans="1:19" ht="32.15" customHeight="1" x14ac:dyDescent="0.35">
      <c r="A45" s="5"/>
      <c r="B45" s="7"/>
      <c r="C45" s="134"/>
      <c r="D45" s="130"/>
      <c r="E45" s="130"/>
      <c r="F45" s="130"/>
      <c r="G45" s="130"/>
      <c r="H45" s="130"/>
      <c r="I45" s="130"/>
      <c r="J45" s="132"/>
      <c r="K45" s="7"/>
      <c r="L45" s="7"/>
      <c r="M45" s="7"/>
      <c r="N45" s="7"/>
      <c r="O45" s="7"/>
      <c r="P45" s="7"/>
      <c r="Q45" s="7"/>
      <c r="R45" s="7"/>
      <c r="S45" s="7"/>
    </row>
    <row r="46" spans="1:19" ht="32.15" customHeight="1" x14ac:dyDescent="0.35">
      <c r="A46" s="5"/>
      <c r="B46" s="7"/>
      <c r="C46" s="134"/>
      <c r="D46" s="130"/>
      <c r="E46" s="130"/>
      <c r="F46" s="130"/>
      <c r="G46" s="130"/>
      <c r="H46" s="130"/>
      <c r="I46" s="130"/>
      <c r="J46" s="132"/>
      <c r="K46" s="7"/>
      <c r="L46" s="7"/>
      <c r="M46" s="7"/>
      <c r="N46" s="7"/>
      <c r="O46" s="7"/>
      <c r="P46" s="7"/>
      <c r="Q46" s="7"/>
      <c r="R46" s="7"/>
      <c r="S46" s="7"/>
    </row>
    <row r="47" spans="1:19" ht="32.15" customHeight="1" x14ac:dyDescent="0.35">
      <c r="A47" s="5"/>
      <c r="B47" s="7"/>
      <c r="C47" s="134"/>
      <c r="D47" s="130"/>
      <c r="E47" s="130"/>
      <c r="F47" s="130"/>
      <c r="G47" s="130"/>
      <c r="H47" s="130"/>
      <c r="I47" s="130"/>
      <c r="J47" s="132"/>
      <c r="K47" s="7"/>
      <c r="L47" s="7"/>
      <c r="M47" s="7"/>
      <c r="N47" s="7"/>
      <c r="O47" s="7"/>
      <c r="P47" s="7"/>
      <c r="Q47" s="7"/>
      <c r="R47" s="7"/>
      <c r="S47" s="7"/>
    </row>
    <row r="48" spans="1:19" ht="32.15" customHeight="1" x14ac:dyDescent="0.35">
      <c r="A48" s="5"/>
      <c r="B48" s="7"/>
      <c r="C48" s="134"/>
      <c r="D48" s="130"/>
      <c r="E48" s="130"/>
      <c r="F48" s="130"/>
      <c r="G48" s="130"/>
      <c r="H48" s="130"/>
      <c r="I48" s="130"/>
      <c r="J48" s="132"/>
      <c r="K48" s="7"/>
      <c r="L48" s="7"/>
      <c r="M48" s="7"/>
      <c r="N48" s="7"/>
      <c r="O48" s="7"/>
      <c r="P48" s="7"/>
      <c r="Q48" s="7"/>
      <c r="R48" s="7"/>
      <c r="S48" s="7"/>
    </row>
    <row r="49" spans="1:19" ht="32.15" customHeight="1" x14ac:dyDescent="0.35">
      <c r="A49" s="5"/>
      <c r="B49" s="7"/>
      <c r="C49" s="134"/>
      <c r="D49" s="130"/>
      <c r="E49" s="130"/>
      <c r="F49" s="130"/>
      <c r="G49" s="130"/>
      <c r="H49" s="130"/>
      <c r="I49" s="130"/>
      <c r="J49" s="132"/>
      <c r="K49" s="7"/>
      <c r="L49" s="7"/>
      <c r="M49" s="7"/>
      <c r="N49" s="7"/>
      <c r="O49" s="7"/>
      <c r="P49" s="7"/>
      <c r="Q49" s="7"/>
      <c r="R49" s="7"/>
      <c r="S49" s="7"/>
    </row>
    <row r="50" spans="1:19" ht="32.15" customHeight="1" x14ac:dyDescent="0.35">
      <c r="A50" s="5"/>
      <c r="B50" s="7"/>
      <c r="C50" s="134"/>
      <c r="D50" s="130"/>
      <c r="E50" s="130"/>
      <c r="F50" s="130"/>
      <c r="G50" s="130"/>
      <c r="H50" s="130"/>
      <c r="I50" s="130"/>
      <c r="J50" s="132"/>
      <c r="K50" s="7"/>
      <c r="L50" s="7"/>
      <c r="M50" s="7"/>
      <c r="N50" s="7"/>
      <c r="O50" s="7"/>
      <c r="P50" s="7"/>
      <c r="Q50" s="7"/>
      <c r="R50" s="7"/>
      <c r="S50" s="7"/>
    </row>
    <row r="51" spans="1:19" ht="32.15" customHeight="1" x14ac:dyDescent="0.35">
      <c r="A51" s="5"/>
      <c r="B51" s="7"/>
      <c r="C51" s="134"/>
      <c r="D51" s="130"/>
      <c r="E51" s="130"/>
      <c r="F51" s="130"/>
      <c r="G51" s="130"/>
      <c r="H51" s="130"/>
      <c r="I51" s="130"/>
      <c r="J51" s="132"/>
      <c r="K51" s="7"/>
      <c r="L51" s="7"/>
      <c r="M51" s="7"/>
      <c r="N51" s="7"/>
      <c r="O51" s="7"/>
      <c r="P51" s="7"/>
      <c r="Q51" s="7"/>
      <c r="R51" s="7"/>
      <c r="S51" s="7"/>
    </row>
    <row r="52" spans="1:19" ht="32.15" customHeight="1" x14ac:dyDescent="0.35">
      <c r="A52" s="5"/>
      <c r="B52" s="7"/>
      <c r="C52" s="134"/>
      <c r="D52" s="130"/>
      <c r="E52" s="130"/>
      <c r="F52" s="130"/>
      <c r="G52" s="130"/>
      <c r="H52" s="130"/>
      <c r="I52" s="130"/>
      <c r="J52" s="132"/>
      <c r="K52" s="7"/>
      <c r="L52" s="7"/>
      <c r="M52" s="7"/>
      <c r="N52" s="7"/>
      <c r="O52" s="7"/>
      <c r="P52" s="7"/>
      <c r="Q52" s="7"/>
      <c r="R52" s="7"/>
      <c r="S52" s="7"/>
    </row>
    <row r="53" spans="1:19" ht="32.15" customHeight="1" x14ac:dyDescent="0.35">
      <c r="A53" s="5"/>
      <c r="B53" s="7"/>
      <c r="C53" s="134"/>
      <c r="D53" s="130"/>
      <c r="E53" s="130"/>
      <c r="F53" s="130"/>
      <c r="G53" s="130"/>
      <c r="H53" s="130"/>
      <c r="I53" s="130"/>
      <c r="J53" s="132"/>
      <c r="K53" s="7"/>
      <c r="L53" s="7"/>
      <c r="M53" s="7"/>
      <c r="N53" s="7"/>
      <c r="O53" s="7"/>
      <c r="P53" s="7"/>
      <c r="Q53" s="7"/>
      <c r="R53" s="7"/>
      <c r="S53" s="7"/>
    </row>
    <row r="54" spans="1:19" ht="32.15" customHeight="1" x14ac:dyDescent="0.35">
      <c r="C54" s="36"/>
      <c r="D54" s="34"/>
      <c r="E54" s="34"/>
      <c r="F54" s="34"/>
      <c r="G54" s="34"/>
      <c r="H54" s="34"/>
      <c r="I54" s="34"/>
      <c r="J54" s="35"/>
    </row>
    <row r="55" spans="1:19" ht="32.15" customHeight="1" x14ac:dyDescent="0.35">
      <c r="C55" s="36"/>
      <c r="D55" s="34"/>
      <c r="E55" s="34"/>
      <c r="F55" s="34"/>
      <c r="G55" s="34"/>
      <c r="H55" s="34"/>
      <c r="I55" s="34"/>
      <c r="J55" s="35"/>
    </row>
    <row r="56" spans="1:19" ht="32.15" customHeight="1" x14ac:dyDescent="0.35">
      <c r="C56" s="36"/>
      <c r="D56" s="34"/>
      <c r="E56" s="34"/>
      <c r="F56" s="34"/>
      <c r="G56" s="34"/>
      <c r="H56" s="34"/>
      <c r="I56" s="34"/>
      <c r="J56" s="35"/>
    </row>
    <row r="57" spans="1:19" ht="32.15" customHeight="1" x14ac:dyDescent="0.35">
      <c r="C57" s="36"/>
      <c r="D57" s="34"/>
      <c r="E57" s="34"/>
      <c r="F57" s="34"/>
      <c r="G57" s="34"/>
      <c r="H57" s="34"/>
      <c r="I57" s="34"/>
      <c r="J57" s="35"/>
    </row>
    <row r="58" spans="1:19" ht="32.15" customHeight="1" x14ac:dyDescent="0.35">
      <c r="C58" s="36"/>
      <c r="D58" s="34"/>
      <c r="E58" s="34"/>
      <c r="F58" s="34"/>
      <c r="G58" s="34"/>
      <c r="H58" s="34"/>
      <c r="I58" s="34"/>
      <c r="J58" s="35"/>
    </row>
    <row r="59" spans="1:19" ht="32.15" customHeight="1" x14ac:dyDescent="0.35">
      <c r="C59" s="36"/>
      <c r="D59" s="34"/>
      <c r="E59" s="34"/>
      <c r="F59" s="34"/>
      <c r="G59" s="34"/>
      <c r="H59" s="34"/>
      <c r="I59" s="34"/>
      <c r="J59" s="35"/>
    </row>
    <row r="60" spans="1:19" ht="32.15" customHeight="1" x14ac:dyDescent="0.35">
      <c r="C60" s="36"/>
      <c r="D60" s="34"/>
      <c r="E60" s="34"/>
      <c r="F60" s="34"/>
      <c r="G60" s="34"/>
      <c r="H60" s="34"/>
      <c r="I60" s="34"/>
      <c r="J60" s="35"/>
    </row>
    <row r="61" spans="1:19" ht="32.15" customHeight="1" x14ac:dyDescent="0.35">
      <c r="C61" s="36"/>
      <c r="D61" s="34"/>
      <c r="E61" s="34"/>
      <c r="F61" s="34"/>
      <c r="G61" s="34"/>
      <c r="H61" s="34"/>
      <c r="I61" s="34"/>
      <c r="J61" s="35"/>
    </row>
    <row r="62" spans="1:19" ht="32.15" customHeight="1" x14ac:dyDescent="0.35">
      <c r="C62" s="36"/>
      <c r="D62" s="34"/>
      <c r="E62" s="34"/>
      <c r="F62" s="34"/>
      <c r="G62" s="34"/>
      <c r="H62" s="34"/>
      <c r="I62" s="34"/>
      <c r="J62" s="35"/>
    </row>
    <row r="63" spans="1:19" ht="32.15" customHeight="1" x14ac:dyDescent="0.35">
      <c r="C63" s="36"/>
      <c r="D63" s="34"/>
      <c r="E63" s="34"/>
      <c r="F63" s="34"/>
      <c r="G63" s="34"/>
      <c r="H63" s="34"/>
      <c r="I63" s="34"/>
      <c r="J63" s="35"/>
    </row>
    <row r="64" spans="1:19" ht="32.15" customHeight="1" x14ac:dyDescent="0.35">
      <c r="C64" s="37"/>
      <c r="D64" s="38"/>
      <c r="E64" s="38"/>
      <c r="F64" s="38"/>
      <c r="G64" s="38"/>
      <c r="H64" s="38"/>
      <c r="I64" s="38"/>
      <c r="J64" s="39"/>
    </row>
  </sheetData>
  <mergeCells count="1">
    <mergeCell ref="C2:J2"/>
  </mergeCells>
  <conditionalFormatting sqref="C4:J9999">
    <cfRule type="expression" dxfId="5" priority="1">
      <formula>AND($C4&lt;&gt;"",MOD(ROW(),2)=1)</formula>
    </cfRule>
    <cfRule type="expression" dxfId="4" priority="2">
      <formula>AND($C4&lt;&gt;"",MOD(ROW(),2)=0)</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echnicians"/>
  <dimension ref="A1:AC280"/>
  <sheetViews>
    <sheetView showGridLines="0" tabSelected="1" topLeftCell="A19" zoomScale="70" zoomScaleNormal="70" workbookViewId="0">
      <selection activeCell="G39" sqref="G39"/>
    </sheetView>
  </sheetViews>
  <sheetFormatPr defaultRowHeight="14.5" x14ac:dyDescent="0.35"/>
  <cols>
    <col min="1" max="1" width="17.453125" customWidth="1"/>
    <col min="2" max="2" width="3.26953125" customWidth="1"/>
    <col min="3" max="3" width="8.54296875" customWidth="1"/>
    <col min="4" max="4" width="14.54296875" bestFit="1" customWidth="1"/>
    <col min="5" max="5" width="10.81640625" bestFit="1" customWidth="1"/>
    <col min="6" max="6" width="24.54296875" bestFit="1" customWidth="1"/>
    <col min="7" max="7" width="32.7265625" bestFit="1" customWidth="1"/>
    <col min="8" max="8" width="13" bestFit="1" customWidth="1"/>
    <col min="9" max="9" width="14.453125" bestFit="1" customWidth="1"/>
    <col min="10" max="10" width="6.81640625" bestFit="1" customWidth="1"/>
    <col min="11" max="11" width="5.7265625" bestFit="1" customWidth="1"/>
    <col min="12" max="12" width="8.1796875" bestFit="1" customWidth="1"/>
    <col min="13" max="13" width="5.54296875" bestFit="1" customWidth="1"/>
    <col min="14" max="17" width="8.54296875" customWidth="1"/>
  </cols>
  <sheetData>
    <row r="1" spans="1:29" ht="37" customHeight="1" x14ac:dyDescent="0.35">
      <c r="A1" s="5"/>
      <c r="B1" s="5"/>
      <c r="C1" s="5"/>
      <c r="D1" s="5"/>
      <c r="E1" s="5"/>
      <c r="F1" s="5"/>
      <c r="G1" s="5"/>
      <c r="H1" s="5"/>
      <c r="I1" s="5"/>
      <c r="J1" s="5"/>
      <c r="K1" s="5"/>
      <c r="L1" s="5"/>
      <c r="M1" s="5"/>
      <c r="N1" s="5"/>
      <c r="O1" s="5"/>
      <c r="P1" s="5"/>
      <c r="Q1" s="5"/>
      <c r="R1" s="7"/>
      <c r="S1" s="7"/>
      <c r="T1" s="7"/>
      <c r="U1" s="7"/>
      <c r="V1" s="7"/>
      <c r="W1" s="7"/>
      <c r="X1" s="7"/>
      <c r="Y1" s="7"/>
      <c r="Z1" s="7"/>
      <c r="AA1" s="7"/>
      <c r="AB1" s="7"/>
      <c r="AC1" s="7"/>
    </row>
    <row r="2" spans="1:29" ht="18.5" x14ac:dyDescent="0.45">
      <c r="A2" s="5"/>
      <c r="B2" s="40"/>
      <c r="C2" s="217" t="s">
        <v>164</v>
      </c>
      <c r="D2" s="217"/>
      <c r="E2" s="217"/>
      <c r="F2" s="217"/>
      <c r="G2" s="217"/>
      <c r="H2" s="217"/>
      <c r="I2" s="217"/>
      <c r="J2" s="217"/>
      <c r="K2" s="217"/>
      <c r="L2" s="217"/>
      <c r="M2" s="217"/>
      <c r="N2" s="217"/>
      <c r="O2" s="217"/>
      <c r="P2" s="217"/>
      <c r="Q2" s="217"/>
      <c r="R2" s="7"/>
      <c r="S2" s="7"/>
      <c r="T2" s="7"/>
      <c r="U2" s="7"/>
      <c r="V2" s="7"/>
      <c r="W2" s="7"/>
      <c r="X2" s="7"/>
      <c r="Y2" s="7"/>
      <c r="Z2" s="7"/>
      <c r="AA2" s="7"/>
      <c r="AB2" s="7"/>
      <c r="AC2" s="7"/>
    </row>
    <row r="3" spans="1:29" x14ac:dyDescent="0.35">
      <c r="A3" s="5"/>
      <c r="B3" s="128"/>
      <c r="C3" s="27" t="s">
        <v>165</v>
      </c>
      <c r="D3" s="27" t="s">
        <v>166</v>
      </c>
      <c r="E3" s="27" t="s">
        <v>15</v>
      </c>
      <c r="F3" s="27" t="s">
        <v>16</v>
      </c>
      <c r="G3" s="27" t="s">
        <v>11</v>
      </c>
      <c r="H3" s="27" t="s">
        <v>12</v>
      </c>
      <c r="I3" s="27" t="s">
        <v>13</v>
      </c>
      <c r="J3" s="27" t="s">
        <v>72</v>
      </c>
      <c r="K3" s="27" t="s">
        <v>73</v>
      </c>
      <c r="L3" s="27" t="s">
        <v>64</v>
      </c>
      <c r="M3" s="27" t="s">
        <v>167</v>
      </c>
      <c r="N3" s="27" t="s">
        <v>168</v>
      </c>
      <c r="O3" s="27" t="s">
        <v>169</v>
      </c>
      <c r="P3" s="27" t="s">
        <v>170</v>
      </c>
      <c r="Q3" s="27" t="s">
        <v>171</v>
      </c>
      <c r="R3" s="7"/>
      <c r="S3" s="7"/>
      <c r="T3" s="7"/>
      <c r="U3" s="7"/>
      <c r="V3" s="7"/>
      <c r="W3" s="7"/>
      <c r="X3" s="7"/>
      <c r="Y3" s="7"/>
      <c r="Z3" s="7"/>
      <c r="AA3" s="7"/>
      <c r="AB3" s="7"/>
      <c r="AC3" s="7"/>
    </row>
    <row r="4" spans="1:29" x14ac:dyDescent="0.35">
      <c r="A4" s="5"/>
      <c r="B4" s="7"/>
      <c r="C4" s="8">
        <v>1</v>
      </c>
      <c r="D4" s="7" t="s">
        <v>74</v>
      </c>
      <c r="E4" s="7">
        <v>3286147299</v>
      </c>
      <c r="F4" s="7" t="s">
        <v>75</v>
      </c>
      <c r="G4" s="7" t="s">
        <v>76</v>
      </c>
      <c r="H4" s="7" t="s">
        <v>24</v>
      </c>
      <c r="I4" s="127" t="s">
        <v>77</v>
      </c>
      <c r="J4" s="7">
        <v>43119</v>
      </c>
      <c r="K4" s="7"/>
      <c r="L4" s="7" t="s">
        <v>78</v>
      </c>
      <c r="M4" s="7"/>
      <c r="N4" s="7"/>
      <c r="O4" s="7"/>
      <c r="P4" s="7"/>
      <c r="Q4" s="7"/>
      <c r="R4" s="7"/>
      <c r="S4" s="7"/>
      <c r="T4" s="7"/>
      <c r="U4" s="7"/>
      <c r="V4" s="7"/>
      <c r="W4" s="7"/>
      <c r="X4" s="7"/>
      <c r="Y4" s="7"/>
      <c r="Z4" s="7"/>
      <c r="AA4" s="7"/>
      <c r="AB4" s="7"/>
      <c r="AC4" s="7"/>
    </row>
    <row r="5" spans="1:29" x14ac:dyDescent="0.35">
      <c r="A5" s="3"/>
      <c r="B5" s="7"/>
      <c r="C5" s="8">
        <v>2</v>
      </c>
      <c r="D5" s="7" t="s">
        <v>79</v>
      </c>
      <c r="E5" s="7">
        <v>3455894869</v>
      </c>
      <c r="F5" s="7" t="s">
        <v>80</v>
      </c>
      <c r="G5" s="7" t="s">
        <v>81</v>
      </c>
      <c r="H5" s="7" t="s">
        <v>82</v>
      </c>
      <c r="I5" s="127" t="s">
        <v>83</v>
      </c>
      <c r="J5" s="7">
        <v>59900</v>
      </c>
      <c r="K5" s="7"/>
      <c r="L5" s="7" t="s">
        <v>84</v>
      </c>
      <c r="M5" s="7"/>
      <c r="N5" s="7"/>
      <c r="O5" s="7"/>
      <c r="P5" s="7"/>
      <c r="Q5" s="7"/>
      <c r="R5" s="7"/>
      <c r="S5" s="7"/>
      <c r="T5" s="7"/>
      <c r="U5" s="7"/>
      <c r="V5" s="7"/>
      <c r="W5" s="7"/>
      <c r="X5" s="7"/>
      <c r="Y5" s="7"/>
      <c r="Z5" s="7"/>
      <c r="AA5" s="7"/>
      <c r="AB5" s="7"/>
      <c r="AC5" s="7"/>
    </row>
    <row r="6" spans="1:29" x14ac:dyDescent="0.35">
      <c r="A6" s="3"/>
      <c r="B6" s="7"/>
      <c r="C6" s="8">
        <v>3</v>
      </c>
      <c r="D6" s="7" t="s">
        <v>85</v>
      </c>
      <c r="E6" s="7">
        <v>3488520913</v>
      </c>
      <c r="F6" s="7" t="s">
        <v>86</v>
      </c>
      <c r="G6" s="7" t="s">
        <v>87</v>
      </c>
      <c r="H6" s="7" t="s">
        <v>88</v>
      </c>
      <c r="I6" s="127" t="s">
        <v>89</v>
      </c>
      <c r="J6" s="7">
        <v>59677</v>
      </c>
      <c r="K6" s="7"/>
      <c r="L6" s="7" t="s">
        <v>90</v>
      </c>
      <c r="M6" s="7"/>
      <c r="N6" s="7"/>
      <c r="O6" s="7"/>
      <c r="P6" s="7"/>
      <c r="Q6" s="7"/>
      <c r="R6" s="7"/>
      <c r="S6" s="7"/>
      <c r="T6" s="7"/>
      <c r="U6" s="7"/>
      <c r="V6" s="7"/>
      <c r="W6" s="7"/>
      <c r="X6" s="7"/>
      <c r="Y6" s="7"/>
      <c r="Z6" s="7"/>
      <c r="AA6" s="7"/>
      <c r="AB6" s="7"/>
      <c r="AC6" s="7"/>
    </row>
    <row r="7" spans="1:29" x14ac:dyDescent="0.35">
      <c r="A7" s="3"/>
      <c r="B7" s="7"/>
      <c r="C7" s="8">
        <v>4</v>
      </c>
      <c r="D7" s="7" t="s">
        <v>91</v>
      </c>
      <c r="E7" s="7">
        <v>3497730067</v>
      </c>
      <c r="F7" s="7" t="s">
        <v>92</v>
      </c>
      <c r="G7" s="7" t="s">
        <v>93</v>
      </c>
      <c r="H7" s="7" t="s">
        <v>94</v>
      </c>
      <c r="I7" s="127" t="s">
        <v>89</v>
      </c>
      <c r="J7" s="7">
        <v>43779</v>
      </c>
      <c r="K7" s="7"/>
      <c r="L7" s="7" t="s">
        <v>95</v>
      </c>
      <c r="M7" s="7"/>
      <c r="N7" s="7"/>
      <c r="O7" s="7"/>
      <c r="P7" s="7"/>
      <c r="Q7" s="7"/>
      <c r="R7" s="7"/>
      <c r="S7" s="7"/>
      <c r="T7" s="7"/>
      <c r="U7" s="7"/>
      <c r="V7" s="7"/>
      <c r="W7" s="7"/>
      <c r="X7" s="7"/>
      <c r="Y7" s="7"/>
      <c r="Z7" s="7"/>
      <c r="AA7" s="7"/>
      <c r="AB7" s="7"/>
      <c r="AC7" s="7"/>
    </row>
    <row r="8" spans="1:29" x14ac:dyDescent="0.35">
      <c r="A8" s="3"/>
      <c r="B8" s="7"/>
      <c r="C8" s="8">
        <v>5</v>
      </c>
      <c r="D8" s="7" t="s">
        <v>96</v>
      </c>
      <c r="E8" s="7">
        <v>3617832508</v>
      </c>
      <c r="F8" s="7" t="s">
        <v>97</v>
      </c>
      <c r="G8" s="7" t="s">
        <v>98</v>
      </c>
      <c r="H8" s="7" t="s">
        <v>99</v>
      </c>
      <c r="I8" s="127" t="s">
        <v>100</v>
      </c>
      <c r="J8" s="7">
        <v>53512</v>
      </c>
      <c r="K8" s="7"/>
      <c r="L8" s="7" t="s">
        <v>101</v>
      </c>
      <c r="M8" s="7"/>
      <c r="N8" s="7"/>
      <c r="O8" s="7"/>
      <c r="P8" s="7"/>
      <c r="Q8" s="7"/>
      <c r="R8" s="7"/>
      <c r="S8" s="7"/>
      <c r="T8" s="7"/>
      <c r="U8" s="7"/>
      <c r="V8" s="7"/>
      <c r="W8" s="7"/>
      <c r="X8" s="7"/>
      <c r="Y8" s="7"/>
      <c r="Z8" s="7"/>
      <c r="AA8" s="7"/>
      <c r="AB8" s="7"/>
      <c r="AC8" s="7"/>
    </row>
    <row r="9" spans="1:29" x14ac:dyDescent="0.35">
      <c r="A9" s="3"/>
      <c r="B9" s="7"/>
      <c r="C9" s="8">
        <v>6</v>
      </c>
      <c r="D9" s="7" t="s">
        <v>102</v>
      </c>
      <c r="E9" s="7">
        <v>3652218440</v>
      </c>
      <c r="F9" s="7" t="s">
        <v>103</v>
      </c>
      <c r="G9" s="7" t="s">
        <v>104</v>
      </c>
      <c r="H9" s="7" t="s">
        <v>105</v>
      </c>
      <c r="I9" s="127" t="s">
        <v>106</v>
      </c>
      <c r="J9" s="7">
        <v>94940</v>
      </c>
      <c r="K9" s="7"/>
      <c r="L9" s="7" t="s">
        <v>107</v>
      </c>
      <c r="M9" s="7"/>
      <c r="N9" s="7"/>
      <c r="O9" s="7"/>
      <c r="P9" s="7"/>
      <c r="Q9" s="7"/>
      <c r="R9" s="7"/>
      <c r="S9" s="7"/>
      <c r="T9" s="7"/>
      <c r="U9" s="7"/>
      <c r="V9" s="7"/>
      <c r="W9" s="7"/>
      <c r="X9" s="7"/>
      <c r="Y9" s="7"/>
      <c r="Z9" s="7"/>
      <c r="AA9" s="7"/>
      <c r="AB9" s="7"/>
      <c r="AC9" s="7"/>
    </row>
    <row r="10" spans="1:29" x14ac:dyDescent="0.35">
      <c r="A10" s="3"/>
      <c r="B10" s="7"/>
      <c r="C10" s="8">
        <v>7</v>
      </c>
      <c r="D10" s="7" t="s">
        <v>108</v>
      </c>
      <c r="E10" s="7">
        <v>3656677181</v>
      </c>
      <c r="F10" s="7" t="s">
        <v>109</v>
      </c>
      <c r="G10" s="7" t="s">
        <v>110</v>
      </c>
      <c r="H10" s="7" t="s">
        <v>111</v>
      </c>
      <c r="I10" s="127" t="s">
        <v>112</v>
      </c>
      <c r="J10" s="7">
        <v>61338</v>
      </c>
      <c r="K10" s="7"/>
      <c r="L10" s="7" t="s">
        <v>113</v>
      </c>
      <c r="M10" s="7"/>
      <c r="N10" s="7"/>
      <c r="O10" s="7"/>
      <c r="P10" s="7"/>
      <c r="Q10" s="7"/>
      <c r="R10" s="7"/>
      <c r="S10" s="7"/>
      <c r="T10" s="7"/>
      <c r="U10" s="7"/>
      <c r="V10" s="7"/>
      <c r="W10" s="7"/>
      <c r="X10" s="7"/>
      <c r="Y10" s="7"/>
      <c r="Z10" s="7"/>
      <c r="AA10" s="7"/>
      <c r="AB10" s="7"/>
      <c r="AC10" s="7"/>
    </row>
    <row r="11" spans="1:29" x14ac:dyDescent="0.35">
      <c r="A11" s="3"/>
      <c r="B11" s="7"/>
      <c r="C11" s="8">
        <v>8</v>
      </c>
      <c r="D11" s="7" t="s">
        <v>114</v>
      </c>
      <c r="E11" s="7">
        <v>3767682976</v>
      </c>
      <c r="F11" s="7" t="s">
        <v>115</v>
      </c>
      <c r="G11" s="7" t="s">
        <v>116</v>
      </c>
      <c r="H11" s="7" t="s">
        <v>117</v>
      </c>
      <c r="I11" s="127" t="s">
        <v>118</v>
      </c>
      <c r="J11" s="7">
        <v>96702</v>
      </c>
      <c r="K11" s="7"/>
      <c r="L11" s="7" t="s">
        <v>119</v>
      </c>
      <c r="M11" s="7"/>
      <c r="N11" s="7"/>
      <c r="O11" s="7"/>
      <c r="P11" s="7"/>
      <c r="Q11" s="7"/>
      <c r="R11" s="7"/>
      <c r="S11" s="7"/>
      <c r="T11" s="7"/>
      <c r="U11" s="7"/>
      <c r="V11" s="7"/>
      <c r="W11" s="7"/>
      <c r="X11" s="7"/>
      <c r="Y11" s="7"/>
      <c r="Z11" s="7"/>
      <c r="AA11" s="7"/>
      <c r="AB11" s="7"/>
      <c r="AC11" s="7"/>
    </row>
    <row r="12" spans="1:29" x14ac:dyDescent="0.35">
      <c r="A12" s="3"/>
      <c r="B12" s="7"/>
      <c r="C12" s="8">
        <v>9</v>
      </c>
      <c r="D12" s="7" t="s">
        <v>120</v>
      </c>
      <c r="E12" s="7">
        <v>4060442480</v>
      </c>
      <c r="F12" s="7" t="s">
        <v>121</v>
      </c>
      <c r="G12" s="7" t="s">
        <v>122</v>
      </c>
      <c r="H12" s="7"/>
      <c r="I12" s="127" t="s">
        <v>82</v>
      </c>
      <c r="J12" s="7">
        <v>89637</v>
      </c>
      <c r="K12" s="7"/>
      <c r="L12" s="7" t="s">
        <v>123</v>
      </c>
      <c r="M12" s="7"/>
      <c r="N12" s="7"/>
      <c r="O12" s="7"/>
      <c r="P12" s="7"/>
      <c r="Q12" s="7"/>
      <c r="R12" s="7"/>
      <c r="S12" s="7"/>
      <c r="T12" s="7"/>
      <c r="U12" s="7"/>
      <c r="V12" s="7"/>
      <c r="W12" s="7"/>
      <c r="X12" s="7"/>
      <c r="Y12" s="7"/>
      <c r="Z12" s="7"/>
      <c r="AA12" s="7"/>
      <c r="AB12" s="7"/>
      <c r="AC12" s="7"/>
    </row>
    <row r="13" spans="1:29" x14ac:dyDescent="0.35">
      <c r="A13" s="3"/>
      <c r="B13" s="7"/>
      <c r="C13" s="8">
        <v>10</v>
      </c>
      <c r="D13" s="7" t="s">
        <v>124</v>
      </c>
      <c r="E13" s="7">
        <v>4105775808</v>
      </c>
      <c r="F13" s="7" t="s">
        <v>125</v>
      </c>
      <c r="G13" s="7" t="s">
        <v>126</v>
      </c>
      <c r="H13" s="7" t="s">
        <v>127</v>
      </c>
      <c r="I13" s="127" t="s">
        <v>128</v>
      </c>
      <c r="J13" s="7">
        <v>99760</v>
      </c>
      <c r="K13" s="7"/>
      <c r="L13" s="7" t="s">
        <v>129</v>
      </c>
      <c r="M13" s="7"/>
      <c r="N13" s="7"/>
      <c r="O13" s="7"/>
      <c r="P13" s="7"/>
      <c r="Q13" s="7"/>
      <c r="R13" s="7"/>
      <c r="S13" s="7"/>
      <c r="T13" s="7"/>
      <c r="U13" s="7"/>
      <c r="V13" s="7"/>
      <c r="W13" s="7"/>
      <c r="X13" s="7"/>
      <c r="Y13" s="7"/>
      <c r="Z13" s="7"/>
      <c r="AA13" s="7"/>
      <c r="AB13" s="7"/>
      <c r="AC13" s="7"/>
    </row>
    <row r="14" spans="1:29" x14ac:dyDescent="0.35">
      <c r="A14" s="3"/>
      <c r="B14" s="7"/>
      <c r="C14" s="8">
        <v>11</v>
      </c>
      <c r="D14" s="7" t="s">
        <v>130</v>
      </c>
      <c r="E14" s="7">
        <v>4284573915</v>
      </c>
      <c r="F14" s="7" t="s">
        <v>131</v>
      </c>
      <c r="G14" s="7" t="s">
        <v>18</v>
      </c>
      <c r="H14" s="7" t="s">
        <v>19</v>
      </c>
      <c r="I14" s="127" t="s">
        <v>20</v>
      </c>
      <c r="J14" s="7">
        <v>35341</v>
      </c>
      <c r="K14" s="7"/>
      <c r="L14" s="7" t="s">
        <v>132</v>
      </c>
      <c r="M14" s="7"/>
      <c r="N14" s="7"/>
      <c r="O14" s="7"/>
      <c r="P14" s="7"/>
      <c r="Q14" s="7"/>
      <c r="R14" s="7"/>
      <c r="S14" s="7"/>
      <c r="T14" s="7"/>
      <c r="U14" s="7"/>
      <c r="V14" s="7"/>
      <c r="W14" s="7"/>
      <c r="X14" s="7"/>
      <c r="Y14" s="7"/>
      <c r="Z14" s="7"/>
      <c r="AA14" s="7"/>
      <c r="AB14" s="7"/>
      <c r="AC14" s="7"/>
    </row>
    <row r="15" spans="1:29" x14ac:dyDescent="0.35">
      <c r="A15" s="3"/>
      <c r="B15" s="7"/>
      <c r="C15" s="8">
        <v>12</v>
      </c>
      <c r="D15" s="7" t="s">
        <v>133</v>
      </c>
      <c r="E15" s="7">
        <v>4300830272</v>
      </c>
      <c r="F15" s="7" t="s">
        <v>134</v>
      </c>
      <c r="G15" s="7" t="s">
        <v>23</v>
      </c>
      <c r="H15" s="7" t="s">
        <v>24</v>
      </c>
      <c r="I15" s="127" t="s">
        <v>25</v>
      </c>
      <c r="J15" s="7">
        <v>69816</v>
      </c>
      <c r="K15" s="7"/>
      <c r="L15" s="7" t="s">
        <v>78</v>
      </c>
      <c r="M15" s="7"/>
      <c r="N15" s="7"/>
      <c r="O15" s="7"/>
      <c r="P15" s="7"/>
      <c r="Q15" s="7"/>
      <c r="R15" s="7"/>
      <c r="S15" s="7"/>
      <c r="T15" s="7"/>
      <c r="U15" s="7"/>
      <c r="V15" s="7"/>
      <c r="W15" s="7"/>
      <c r="X15" s="7"/>
      <c r="Y15" s="7"/>
      <c r="Z15" s="7"/>
      <c r="AA15" s="7"/>
      <c r="AB15" s="7"/>
      <c r="AC15" s="7"/>
    </row>
    <row r="16" spans="1:29" x14ac:dyDescent="0.35">
      <c r="A16" s="3"/>
      <c r="B16" s="7"/>
      <c r="C16" s="8">
        <v>13</v>
      </c>
      <c r="D16" s="7" t="s">
        <v>135</v>
      </c>
      <c r="E16" s="7">
        <v>4318645808</v>
      </c>
      <c r="F16" s="7" t="s">
        <v>136</v>
      </c>
      <c r="G16" s="7" t="s">
        <v>28</v>
      </c>
      <c r="H16" s="7" t="s">
        <v>29</v>
      </c>
      <c r="I16" s="127" t="s">
        <v>30</v>
      </c>
      <c r="J16" s="7">
        <v>57439</v>
      </c>
      <c r="K16" s="7"/>
      <c r="L16" s="7" t="s">
        <v>84</v>
      </c>
      <c r="M16" s="7"/>
      <c r="N16" s="7"/>
      <c r="O16" s="7"/>
      <c r="P16" s="7"/>
      <c r="Q16" s="7"/>
      <c r="R16" s="7"/>
      <c r="S16" s="7"/>
      <c r="T16" s="7"/>
      <c r="U16" s="7"/>
      <c r="V16" s="7"/>
      <c r="W16" s="7"/>
      <c r="X16" s="7"/>
      <c r="Y16" s="7"/>
      <c r="Z16" s="7"/>
      <c r="AA16" s="7"/>
      <c r="AB16" s="7"/>
      <c r="AC16" s="7"/>
    </row>
    <row r="17" spans="1:29" x14ac:dyDescent="0.35">
      <c r="A17" s="3"/>
      <c r="B17" s="7"/>
      <c r="C17" s="8">
        <v>14</v>
      </c>
      <c r="D17" s="7" t="s">
        <v>137</v>
      </c>
      <c r="E17" s="7">
        <v>4333250839</v>
      </c>
      <c r="F17" s="7" t="s">
        <v>138</v>
      </c>
      <c r="G17" s="7" t="s">
        <v>33</v>
      </c>
      <c r="H17" s="7" t="s">
        <v>34</v>
      </c>
      <c r="I17" s="127" t="s">
        <v>35</v>
      </c>
      <c r="J17" s="7">
        <v>95515</v>
      </c>
      <c r="K17" s="7"/>
      <c r="L17" s="7" t="s">
        <v>95</v>
      </c>
      <c r="M17" s="7"/>
      <c r="N17" s="7"/>
      <c r="O17" s="7"/>
      <c r="P17" s="7"/>
      <c r="Q17" s="7"/>
      <c r="R17" s="7"/>
      <c r="S17" s="7"/>
      <c r="T17" s="7"/>
      <c r="U17" s="7"/>
      <c r="V17" s="7"/>
      <c r="W17" s="7"/>
      <c r="X17" s="7"/>
      <c r="Y17" s="7"/>
      <c r="Z17" s="7"/>
      <c r="AA17" s="7"/>
      <c r="AB17" s="7"/>
      <c r="AC17" s="7"/>
    </row>
    <row r="18" spans="1:29" x14ac:dyDescent="0.35">
      <c r="A18" s="3"/>
      <c r="B18" s="7"/>
      <c r="C18" s="8">
        <v>15</v>
      </c>
      <c r="D18" s="7" t="s">
        <v>139</v>
      </c>
      <c r="E18" s="7">
        <v>4385915727</v>
      </c>
      <c r="F18" s="7" t="s">
        <v>140</v>
      </c>
      <c r="G18" s="7" t="s">
        <v>38</v>
      </c>
      <c r="H18" s="7" t="s">
        <v>39</v>
      </c>
      <c r="I18" s="127" t="s">
        <v>40</v>
      </c>
      <c r="J18" s="7">
        <v>75119</v>
      </c>
      <c r="K18" s="7"/>
      <c r="L18" s="7" t="s">
        <v>90</v>
      </c>
      <c r="M18" s="7"/>
      <c r="N18" s="7"/>
      <c r="O18" s="7"/>
      <c r="P18" s="7"/>
      <c r="Q18" s="7"/>
      <c r="R18" s="7"/>
      <c r="S18" s="7"/>
      <c r="T18" s="7"/>
      <c r="U18" s="7"/>
      <c r="V18" s="7"/>
      <c r="W18" s="7"/>
      <c r="X18" s="7"/>
      <c r="Y18" s="7"/>
      <c r="Z18" s="7"/>
      <c r="AA18" s="7"/>
      <c r="AB18" s="7"/>
      <c r="AC18" s="7"/>
    </row>
    <row r="19" spans="1:29" x14ac:dyDescent="0.35">
      <c r="A19" s="3"/>
      <c r="B19" s="7"/>
      <c r="C19" s="8">
        <v>16</v>
      </c>
      <c r="D19" s="7" t="s">
        <v>141</v>
      </c>
      <c r="E19" s="7">
        <v>4401926418</v>
      </c>
      <c r="F19" s="7" t="s">
        <v>142</v>
      </c>
      <c r="G19" s="7" t="s">
        <v>43</v>
      </c>
      <c r="H19" s="7" t="s">
        <v>44</v>
      </c>
      <c r="I19" s="127" t="s">
        <v>45</v>
      </c>
      <c r="J19" s="7">
        <v>18065</v>
      </c>
      <c r="K19" s="7"/>
      <c r="L19" s="7" t="s">
        <v>101</v>
      </c>
      <c r="M19" s="7"/>
      <c r="N19" s="7"/>
      <c r="O19" s="7"/>
      <c r="P19" s="7"/>
      <c r="Q19" s="7"/>
      <c r="R19" s="7"/>
      <c r="S19" s="7"/>
      <c r="T19" s="7"/>
      <c r="U19" s="7"/>
      <c r="V19" s="7"/>
      <c r="W19" s="7"/>
      <c r="X19" s="7"/>
      <c r="Y19" s="7"/>
      <c r="Z19" s="7"/>
      <c r="AA19" s="7"/>
      <c r="AB19" s="7"/>
      <c r="AC19" s="7"/>
    </row>
    <row r="20" spans="1:29" x14ac:dyDescent="0.35">
      <c r="A20" s="3"/>
      <c r="B20" s="7"/>
      <c r="C20" s="8">
        <v>17</v>
      </c>
      <c r="D20" s="7" t="s">
        <v>143</v>
      </c>
      <c r="E20" s="7">
        <v>4460231480</v>
      </c>
      <c r="F20" s="7" t="s">
        <v>144</v>
      </c>
      <c r="G20" s="7" t="s">
        <v>48</v>
      </c>
      <c r="H20" s="7" t="s">
        <v>49</v>
      </c>
      <c r="I20" s="127" t="s">
        <v>50</v>
      </c>
      <c r="J20" s="7">
        <v>39456</v>
      </c>
      <c r="K20" s="7"/>
      <c r="L20" s="7" t="s">
        <v>113</v>
      </c>
      <c r="M20" s="7"/>
      <c r="N20" s="7"/>
      <c r="O20" s="7"/>
      <c r="P20" s="7"/>
      <c r="Q20" s="7"/>
      <c r="R20" s="7"/>
      <c r="S20" s="7"/>
      <c r="T20" s="7"/>
      <c r="U20" s="7"/>
      <c r="V20" s="7"/>
      <c r="W20" s="7"/>
      <c r="X20" s="7"/>
      <c r="Y20" s="7"/>
      <c r="Z20" s="7"/>
      <c r="AA20" s="7"/>
      <c r="AB20" s="7"/>
      <c r="AC20" s="7"/>
    </row>
    <row r="21" spans="1:29" x14ac:dyDescent="0.35">
      <c r="A21" s="3"/>
      <c r="B21" s="7"/>
      <c r="C21" s="8">
        <v>18</v>
      </c>
      <c r="D21" s="7" t="s">
        <v>145</v>
      </c>
      <c r="E21" s="7">
        <v>4705151637</v>
      </c>
      <c r="F21" s="7" t="s">
        <v>146</v>
      </c>
      <c r="G21" s="7" t="s">
        <v>53</v>
      </c>
      <c r="H21" s="7" t="s">
        <v>54</v>
      </c>
      <c r="I21" s="127" t="s">
        <v>55</v>
      </c>
      <c r="J21" s="7">
        <v>78200</v>
      </c>
      <c r="K21" s="7"/>
      <c r="L21" s="7" t="s">
        <v>123</v>
      </c>
      <c r="M21" s="7"/>
      <c r="N21" s="7"/>
      <c r="O21" s="7"/>
      <c r="P21" s="7"/>
      <c r="Q21" s="7"/>
      <c r="R21" s="7"/>
      <c r="S21" s="7"/>
      <c r="T21" s="7"/>
      <c r="U21" s="7"/>
      <c r="V21" s="7"/>
      <c r="W21" s="7"/>
      <c r="X21" s="7"/>
      <c r="Y21" s="7"/>
      <c r="Z21" s="7"/>
      <c r="AA21" s="7"/>
      <c r="AB21" s="7"/>
      <c r="AC21" s="7"/>
    </row>
    <row r="22" spans="1:29" x14ac:dyDescent="0.35">
      <c r="A22" s="3"/>
      <c r="B22" s="7"/>
      <c r="C22" s="8">
        <v>19</v>
      </c>
      <c r="D22" s="7" t="s">
        <v>147</v>
      </c>
      <c r="E22" s="7">
        <v>4739438696</v>
      </c>
      <c r="F22" s="7" t="s">
        <v>148</v>
      </c>
      <c r="G22" s="7" t="s">
        <v>149</v>
      </c>
      <c r="H22" s="7" t="s">
        <v>150</v>
      </c>
      <c r="I22" s="127" t="s">
        <v>151</v>
      </c>
      <c r="J22" s="7">
        <v>25505</v>
      </c>
      <c r="K22" s="7"/>
      <c r="L22" s="7" t="s">
        <v>107</v>
      </c>
      <c r="M22" s="7"/>
      <c r="N22" s="7"/>
      <c r="O22" s="7"/>
      <c r="P22" s="7"/>
      <c r="Q22" s="7"/>
      <c r="R22" s="7"/>
      <c r="S22" s="7"/>
      <c r="T22" s="7"/>
      <c r="U22" s="7"/>
      <c r="V22" s="7"/>
      <c r="W22" s="7"/>
      <c r="X22" s="7"/>
      <c r="Y22" s="7"/>
      <c r="Z22" s="7"/>
      <c r="AA22" s="7"/>
      <c r="AB22" s="7"/>
      <c r="AC22" s="7"/>
    </row>
    <row r="23" spans="1:29" x14ac:dyDescent="0.35">
      <c r="A23" s="3"/>
      <c r="B23" s="7"/>
      <c r="C23" s="8">
        <v>20</v>
      </c>
      <c r="D23" s="7" t="s">
        <v>152</v>
      </c>
      <c r="E23" s="7">
        <v>4851929101</v>
      </c>
      <c r="F23" s="7" t="s">
        <v>153</v>
      </c>
      <c r="G23" s="7" t="s">
        <v>154</v>
      </c>
      <c r="H23" s="7" t="s">
        <v>155</v>
      </c>
      <c r="I23" s="127" t="s">
        <v>156</v>
      </c>
      <c r="J23" s="7">
        <v>47088</v>
      </c>
      <c r="K23" s="7"/>
      <c r="L23" s="7" t="s">
        <v>129</v>
      </c>
      <c r="M23" s="7"/>
      <c r="N23" s="7"/>
      <c r="O23" s="7"/>
      <c r="P23" s="7"/>
      <c r="Q23" s="7"/>
      <c r="R23" s="7"/>
      <c r="S23" s="7"/>
      <c r="T23" s="7"/>
      <c r="U23" s="7"/>
      <c r="V23" s="7"/>
      <c r="W23" s="7"/>
      <c r="X23" s="7"/>
      <c r="Y23" s="7"/>
      <c r="Z23" s="7"/>
      <c r="AA23" s="7"/>
      <c r="AB23" s="7"/>
      <c r="AC23" s="7"/>
    </row>
    <row r="24" spans="1:29" x14ac:dyDescent="0.35">
      <c r="A24" s="3"/>
      <c r="B24" s="7"/>
      <c r="C24" s="8">
        <v>21</v>
      </c>
      <c r="D24" s="7" t="s">
        <v>143</v>
      </c>
      <c r="E24" s="7">
        <v>4991532709</v>
      </c>
      <c r="F24" s="7" t="s">
        <v>144</v>
      </c>
      <c r="G24" s="7" t="s">
        <v>157</v>
      </c>
      <c r="H24" s="7" t="s">
        <v>49</v>
      </c>
      <c r="I24" s="127" t="s">
        <v>50</v>
      </c>
      <c r="J24" s="7">
        <v>89637</v>
      </c>
      <c r="K24" s="7"/>
      <c r="L24" s="7" t="s">
        <v>113</v>
      </c>
      <c r="M24" s="7"/>
      <c r="N24" s="7"/>
      <c r="O24" s="7"/>
      <c r="P24" s="7"/>
      <c r="Q24" s="7"/>
      <c r="R24" s="7"/>
      <c r="S24" s="7"/>
      <c r="T24" s="7"/>
      <c r="U24" s="7"/>
      <c r="V24" s="7"/>
      <c r="W24" s="7"/>
      <c r="X24" s="7"/>
      <c r="Y24" s="7"/>
      <c r="Z24" s="7"/>
      <c r="AA24" s="7"/>
      <c r="AB24" s="7"/>
      <c r="AC24" s="7"/>
    </row>
    <row r="25" spans="1:29" x14ac:dyDescent="0.35">
      <c r="A25" s="3"/>
      <c r="B25" s="7"/>
      <c r="C25" s="8">
        <v>22</v>
      </c>
      <c r="D25" s="7" t="s">
        <v>145</v>
      </c>
      <c r="E25" s="7">
        <v>4991532709</v>
      </c>
      <c r="F25" s="7" t="s">
        <v>146</v>
      </c>
      <c r="G25" s="7" t="s">
        <v>53</v>
      </c>
      <c r="H25" s="7" t="s">
        <v>54</v>
      </c>
      <c r="I25" s="127" t="s">
        <v>55</v>
      </c>
      <c r="J25" s="7">
        <v>99760</v>
      </c>
      <c r="K25" s="7"/>
      <c r="L25" s="7" t="s">
        <v>123</v>
      </c>
      <c r="M25" s="7"/>
      <c r="N25" s="7"/>
      <c r="O25" s="7"/>
      <c r="P25" s="7"/>
      <c r="Q25" s="7"/>
      <c r="R25" s="7"/>
      <c r="S25" s="7"/>
      <c r="T25" s="7"/>
      <c r="U25" s="7"/>
      <c r="V25" s="7"/>
      <c r="W25" s="7"/>
      <c r="X25" s="7"/>
      <c r="Y25" s="7"/>
      <c r="Z25" s="7"/>
      <c r="AA25" s="7"/>
      <c r="AB25" s="7"/>
      <c r="AC25" s="7"/>
    </row>
    <row r="26" spans="1:29" x14ac:dyDescent="0.35">
      <c r="A26" s="3"/>
      <c r="B26" s="7"/>
      <c r="C26" s="8">
        <v>23</v>
      </c>
      <c r="D26" s="7" t="s">
        <v>147</v>
      </c>
      <c r="E26" s="7">
        <v>5233408693.3999996</v>
      </c>
      <c r="F26" s="7" t="s">
        <v>148</v>
      </c>
      <c r="G26" s="7" t="s">
        <v>149</v>
      </c>
      <c r="H26" s="7" t="s">
        <v>150</v>
      </c>
      <c r="I26" s="127" t="s">
        <v>151</v>
      </c>
      <c r="J26" s="7">
        <v>35341</v>
      </c>
      <c r="K26" s="7"/>
      <c r="L26" s="7" t="s">
        <v>107</v>
      </c>
      <c r="M26" s="7"/>
      <c r="N26" s="7"/>
      <c r="O26" s="7"/>
      <c r="P26" s="7"/>
      <c r="Q26" s="7"/>
      <c r="R26" s="7"/>
      <c r="S26" s="7"/>
      <c r="T26" s="7"/>
      <c r="U26" s="7"/>
      <c r="V26" s="7"/>
      <c r="W26" s="7"/>
      <c r="X26" s="7"/>
      <c r="Y26" s="7"/>
      <c r="Z26" s="7"/>
      <c r="AA26" s="7"/>
      <c r="AB26" s="7"/>
      <c r="AC26" s="7"/>
    </row>
    <row r="27" spans="1:29" x14ac:dyDescent="0.35">
      <c r="A27" s="3"/>
      <c r="B27" s="7"/>
      <c r="C27" s="8">
        <v>24</v>
      </c>
      <c r="D27" s="7" t="s">
        <v>152</v>
      </c>
      <c r="E27" s="7">
        <v>5354346685.6000004</v>
      </c>
      <c r="F27" s="7" t="s">
        <v>153</v>
      </c>
      <c r="G27" s="7" t="s">
        <v>158</v>
      </c>
      <c r="H27" s="7" t="s">
        <v>155</v>
      </c>
      <c r="I27" s="127" t="s">
        <v>156</v>
      </c>
      <c r="J27" s="7">
        <v>69816</v>
      </c>
      <c r="K27" s="7"/>
      <c r="L27" s="7" t="s">
        <v>129</v>
      </c>
      <c r="M27" s="7"/>
      <c r="N27" s="7"/>
      <c r="O27" s="7"/>
      <c r="P27" s="7"/>
      <c r="Q27" s="7"/>
      <c r="R27" s="7"/>
      <c r="S27" s="7"/>
      <c r="T27" s="7"/>
      <c r="U27" s="7"/>
      <c r="V27" s="7"/>
      <c r="W27" s="7"/>
      <c r="X27" s="7"/>
      <c r="Y27" s="7"/>
      <c r="Z27" s="7"/>
      <c r="AA27" s="7"/>
      <c r="AB27" s="7"/>
      <c r="AC27" s="7"/>
    </row>
    <row r="28" spans="1:29" x14ac:dyDescent="0.35">
      <c r="A28" s="3"/>
      <c r="B28" s="7"/>
      <c r="C28" s="8">
        <v>25</v>
      </c>
      <c r="D28" s="7" t="s">
        <v>143</v>
      </c>
      <c r="E28" s="7">
        <v>5475284677.8000002</v>
      </c>
      <c r="F28" s="7" t="s">
        <v>144</v>
      </c>
      <c r="G28" s="7" t="s">
        <v>159</v>
      </c>
      <c r="H28" s="7" t="s">
        <v>49</v>
      </c>
      <c r="I28" s="127" t="s">
        <v>50</v>
      </c>
      <c r="J28" s="7">
        <v>57439</v>
      </c>
      <c r="K28" s="7"/>
      <c r="L28" s="7" t="s">
        <v>113</v>
      </c>
      <c r="M28" s="7"/>
      <c r="N28" s="7"/>
      <c r="O28" s="7"/>
      <c r="P28" s="7"/>
      <c r="Q28" s="7"/>
      <c r="R28" s="7"/>
      <c r="S28" s="7"/>
      <c r="T28" s="7"/>
      <c r="U28" s="7"/>
      <c r="V28" s="7"/>
      <c r="W28" s="7"/>
      <c r="X28" s="7"/>
      <c r="Y28" s="7"/>
      <c r="Z28" s="7"/>
      <c r="AA28" s="7"/>
      <c r="AB28" s="7"/>
      <c r="AC28" s="7"/>
    </row>
    <row r="29" spans="1:29" x14ac:dyDescent="0.35">
      <c r="A29" s="3"/>
      <c r="B29" s="7"/>
      <c r="C29" s="8">
        <v>26</v>
      </c>
      <c r="D29" s="7" t="s">
        <v>145</v>
      </c>
      <c r="E29" s="7">
        <v>5596222670</v>
      </c>
      <c r="F29" s="7" t="s">
        <v>146</v>
      </c>
      <c r="G29" s="7" t="s">
        <v>53</v>
      </c>
      <c r="H29" s="7" t="s">
        <v>54</v>
      </c>
      <c r="I29" s="127" t="s">
        <v>55</v>
      </c>
      <c r="J29" s="7">
        <v>95515</v>
      </c>
      <c r="K29" s="7"/>
      <c r="L29" s="7" t="s">
        <v>123</v>
      </c>
      <c r="M29" s="7"/>
      <c r="N29" s="7"/>
      <c r="O29" s="7"/>
      <c r="P29" s="7"/>
      <c r="Q29" s="7"/>
      <c r="R29" s="7"/>
      <c r="S29" s="7"/>
      <c r="T29" s="7"/>
      <c r="U29" s="7"/>
      <c r="V29" s="7"/>
      <c r="W29" s="7"/>
      <c r="X29" s="7"/>
      <c r="Y29" s="7"/>
      <c r="Z29" s="7"/>
      <c r="AA29" s="7"/>
      <c r="AB29" s="7"/>
      <c r="AC29" s="7"/>
    </row>
    <row r="30" spans="1:29" x14ac:dyDescent="0.35">
      <c r="A30" s="3"/>
      <c r="B30" s="7"/>
      <c r="C30" s="8">
        <v>27</v>
      </c>
      <c r="D30" s="7" t="s">
        <v>147</v>
      </c>
      <c r="E30" s="7">
        <v>5717160662.1999998</v>
      </c>
      <c r="F30" s="7" t="s">
        <v>148</v>
      </c>
      <c r="G30" s="7" t="s">
        <v>149</v>
      </c>
      <c r="H30" s="7" t="s">
        <v>150</v>
      </c>
      <c r="I30" s="127" t="s">
        <v>151</v>
      </c>
      <c r="J30" s="7">
        <v>75119</v>
      </c>
      <c r="K30" s="7"/>
      <c r="L30" s="7" t="s">
        <v>107</v>
      </c>
      <c r="M30" s="7"/>
      <c r="N30" s="7"/>
      <c r="O30" s="7"/>
      <c r="P30" s="7"/>
      <c r="Q30" s="7"/>
      <c r="R30" s="7"/>
      <c r="S30" s="7"/>
      <c r="T30" s="7"/>
      <c r="U30" s="7"/>
      <c r="V30" s="7"/>
      <c r="W30" s="7"/>
      <c r="X30" s="7"/>
      <c r="Y30" s="7"/>
      <c r="Z30" s="7"/>
      <c r="AA30" s="7"/>
      <c r="AB30" s="7"/>
      <c r="AC30" s="7"/>
    </row>
    <row r="31" spans="1:29" x14ac:dyDescent="0.35">
      <c r="A31" s="5"/>
      <c r="B31" s="7"/>
      <c r="C31" s="8">
        <v>28</v>
      </c>
      <c r="D31" s="7" t="s">
        <v>152</v>
      </c>
      <c r="E31" s="7">
        <v>5838098654.3999996</v>
      </c>
      <c r="F31" s="7" t="s">
        <v>153</v>
      </c>
      <c r="G31" s="7" t="s">
        <v>160</v>
      </c>
      <c r="H31" s="7" t="s">
        <v>155</v>
      </c>
      <c r="I31" s="127" t="s">
        <v>156</v>
      </c>
      <c r="J31" s="7">
        <v>18065</v>
      </c>
      <c r="K31" s="7"/>
      <c r="L31" s="7" t="s">
        <v>129</v>
      </c>
      <c r="M31" s="7"/>
      <c r="N31" s="7"/>
      <c r="O31" s="7"/>
      <c r="P31" s="7"/>
      <c r="Q31" s="7"/>
      <c r="R31" s="7"/>
      <c r="S31" s="7"/>
      <c r="T31" s="7"/>
      <c r="U31" s="7"/>
      <c r="V31" s="7"/>
      <c r="W31" s="7"/>
      <c r="X31" s="7"/>
      <c r="Y31" s="7"/>
      <c r="Z31" s="7"/>
      <c r="AA31" s="7"/>
      <c r="AB31" s="7"/>
      <c r="AC31" s="7"/>
    </row>
    <row r="32" spans="1:29" x14ac:dyDescent="0.35">
      <c r="A32" s="5"/>
      <c r="B32" s="7"/>
      <c r="C32" s="8">
        <v>29</v>
      </c>
      <c r="D32" s="7" t="s">
        <v>143</v>
      </c>
      <c r="E32" s="7">
        <v>5959036646.6000004</v>
      </c>
      <c r="F32" s="7" t="s">
        <v>144</v>
      </c>
      <c r="G32" s="7" t="s">
        <v>161</v>
      </c>
      <c r="H32" s="7" t="s">
        <v>49</v>
      </c>
      <c r="I32" s="127" t="s">
        <v>50</v>
      </c>
      <c r="J32" s="7">
        <v>39456</v>
      </c>
      <c r="K32" s="7"/>
      <c r="L32" s="7" t="s">
        <v>113</v>
      </c>
      <c r="M32" s="7"/>
      <c r="N32" s="7"/>
      <c r="O32" s="7"/>
      <c r="P32" s="7"/>
      <c r="Q32" s="7"/>
      <c r="R32" s="7"/>
      <c r="S32" s="7"/>
      <c r="T32" s="7"/>
      <c r="U32" s="7"/>
      <c r="V32" s="7"/>
      <c r="W32" s="7"/>
      <c r="X32" s="7"/>
      <c r="Y32" s="7"/>
      <c r="Z32" s="7"/>
      <c r="AA32" s="7"/>
      <c r="AB32" s="7"/>
      <c r="AC32" s="7"/>
    </row>
    <row r="33" spans="1:29" x14ac:dyDescent="0.35">
      <c r="A33" s="5"/>
      <c r="B33" s="7"/>
      <c r="C33" s="8">
        <v>30</v>
      </c>
      <c r="D33" s="7" t="s">
        <v>145</v>
      </c>
      <c r="E33" s="7">
        <v>6079974638.8000002</v>
      </c>
      <c r="F33" s="7" t="s">
        <v>146</v>
      </c>
      <c r="G33" s="7" t="s">
        <v>53</v>
      </c>
      <c r="H33" s="7" t="s">
        <v>54</v>
      </c>
      <c r="I33" s="127" t="s">
        <v>55</v>
      </c>
      <c r="J33" s="7">
        <v>78200</v>
      </c>
      <c r="K33" s="7"/>
      <c r="L33" s="7" t="s">
        <v>123</v>
      </c>
      <c r="M33" s="7"/>
      <c r="N33" s="7"/>
      <c r="O33" s="7"/>
      <c r="P33" s="7"/>
      <c r="Q33" s="7"/>
      <c r="R33" s="7"/>
      <c r="S33" s="7"/>
      <c r="T33" s="7"/>
      <c r="U33" s="7"/>
      <c r="V33" s="7"/>
      <c r="W33" s="7"/>
      <c r="X33" s="7"/>
      <c r="Y33" s="7"/>
      <c r="Z33" s="7"/>
      <c r="AA33" s="7"/>
      <c r="AB33" s="7"/>
      <c r="AC33" s="7"/>
    </row>
    <row r="34" spans="1:29" x14ac:dyDescent="0.35">
      <c r="A34" s="5"/>
      <c r="B34" s="7"/>
      <c r="C34" s="8">
        <v>31</v>
      </c>
      <c r="D34" s="7" t="s">
        <v>147</v>
      </c>
      <c r="E34" s="7">
        <v>6200912631</v>
      </c>
      <c r="F34" s="7" t="s">
        <v>148</v>
      </c>
      <c r="G34" s="7" t="s">
        <v>149</v>
      </c>
      <c r="H34" s="7" t="s">
        <v>150</v>
      </c>
      <c r="I34" s="127" t="s">
        <v>151</v>
      </c>
      <c r="J34" s="7">
        <v>25505</v>
      </c>
      <c r="K34" s="7"/>
      <c r="L34" s="7" t="s">
        <v>107</v>
      </c>
      <c r="M34" s="7"/>
      <c r="N34" s="7"/>
      <c r="O34" s="7"/>
      <c r="P34" s="7"/>
      <c r="Q34" s="7"/>
      <c r="R34" s="7"/>
      <c r="S34" s="7"/>
      <c r="T34" s="7"/>
      <c r="U34" s="7"/>
      <c r="V34" s="7"/>
      <c r="W34" s="7"/>
      <c r="X34" s="7"/>
      <c r="Y34" s="7"/>
      <c r="Z34" s="7"/>
      <c r="AA34" s="7"/>
      <c r="AB34" s="7"/>
      <c r="AC34" s="7"/>
    </row>
    <row r="35" spans="1:29" x14ac:dyDescent="0.35">
      <c r="A35" s="5"/>
      <c r="B35" s="7"/>
      <c r="C35" s="8">
        <v>32</v>
      </c>
      <c r="D35" s="7" t="s">
        <v>152</v>
      </c>
      <c r="E35" s="7">
        <v>6321850623.1999998</v>
      </c>
      <c r="F35" s="7" t="s">
        <v>153</v>
      </c>
      <c r="G35" s="7" t="s">
        <v>162</v>
      </c>
      <c r="H35" s="7" t="s">
        <v>155</v>
      </c>
      <c r="I35" s="127" t="s">
        <v>156</v>
      </c>
      <c r="J35" s="7">
        <v>47088</v>
      </c>
      <c r="K35" s="7"/>
      <c r="L35" s="7" t="s">
        <v>129</v>
      </c>
      <c r="M35" s="7"/>
      <c r="N35" s="7"/>
      <c r="O35" s="7"/>
      <c r="P35" s="7"/>
      <c r="Q35" s="7"/>
      <c r="R35" s="7"/>
      <c r="S35" s="7"/>
      <c r="T35" s="7"/>
      <c r="U35" s="7"/>
      <c r="V35" s="7"/>
      <c r="W35" s="7"/>
      <c r="X35" s="7"/>
      <c r="Y35" s="7"/>
      <c r="Z35" s="7"/>
      <c r="AA35" s="7"/>
      <c r="AB35" s="7"/>
      <c r="AC35" s="7"/>
    </row>
    <row r="36" spans="1:29" x14ac:dyDescent="0.35">
      <c r="A36" s="5"/>
      <c r="B36" s="7"/>
      <c r="C36" s="8">
        <v>33</v>
      </c>
      <c r="D36" s="7" t="s">
        <v>143</v>
      </c>
      <c r="E36" s="7">
        <v>6442788615.3999996</v>
      </c>
      <c r="F36" s="7" t="s">
        <v>144</v>
      </c>
      <c r="G36" s="7" t="s">
        <v>163</v>
      </c>
      <c r="H36" s="7" t="s">
        <v>49</v>
      </c>
      <c r="I36" s="127" t="s">
        <v>50</v>
      </c>
      <c r="J36" s="7">
        <v>47088</v>
      </c>
      <c r="K36" s="7"/>
      <c r="L36" s="7" t="s">
        <v>113</v>
      </c>
      <c r="M36" s="7"/>
      <c r="N36" s="7"/>
      <c r="O36" s="7"/>
      <c r="P36" s="7"/>
      <c r="Q36" s="7"/>
      <c r="R36" s="7"/>
      <c r="S36" s="7"/>
      <c r="T36" s="7"/>
      <c r="U36" s="7"/>
      <c r="V36" s="7"/>
      <c r="W36" s="7"/>
      <c r="X36" s="7"/>
      <c r="Y36" s="7"/>
      <c r="Z36" s="7"/>
      <c r="AA36" s="7"/>
      <c r="AB36" s="7"/>
      <c r="AC36" s="7"/>
    </row>
    <row r="37" spans="1:29" x14ac:dyDescent="0.35">
      <c r="A37" s="5"/>
      <c r="B37" s="7"/>
      <c r="C37" s="8">
        <v>34</v>
      </c>
      <c r="D37" s="7" t="s">
        <v>459</v>
      </c>
      <c r="E37" s="7">
        <v>8217097131</v>
      </c>
      <c r="F37" s="226" t="s">
        <v>462</v>
      </c>
      <c r="G37" s="7" t="s">
        <v>163</v>
      </c>
      <c r="H37" s="7" t="s">
        <v>460</v>
      </c>
      <c r="I37" s="127" t="s">
        <v>461</v>
      </c>
      <c r="J37" s="7">
        <v>560028</v>
      </c>
      <c r="K37" s="7"/>
      <c r="L37" s="7" t="s">
        <v>113</v>
      </c>
      <c r="M37" s="7"/>
      <c r="N37" s="7"/>
      <c r="O37" s="7"/>
      <c r="P37" s="7"/>
      <c r="Q37" s="7"/>
      <c r="R37" s="7"/>
      <c r="S37" s="7"/>
      <c r="T37" s="7"/>
      <c r="U37" s="7"/>
      <c r="V37" s="7"/>
      <c r="W37" s="7"/>
      <c r="X37" s="7"/>
      <c r="Y37" s="7"/>
      <c r="Z37" s="7"/>
      <c r="AA37" s="7"/>
      <c r="AB37" s="7"/>
      <c r="AC37" s="7"/>
    </row>
    <row r="38" spans="1:29" x14ac:dyDescent="0.35">
      <c r="A38" s="5"/>
      <c r="B38" s="7"/>
      <c r="C38" s="8"/>
      <c r="D38" s="7"/>
      <c r="E38" s="7"/>
      <c r="F38" s="7"/>
      <c r="G38" s="7"/>
      <c r="H38" s="7"/>
      <c r="I38" s="127"/>
      <c r="J38" s="7"/>
      <c r="K38" s="7"/>
      <c r="L38" s="7"/>
      <c r="M38" s="7"/>
      <c r="N38" s="7"/>
      <c r="O38" s="7"/>
      <c r="P38" s="7"/>
      <c r="Q38" s="7"/>
      <c r="R38" s="7"/>
      <c r="S38" s="7"/>
      <c r="T38" s="7"/>
      <c r="U38" s="7"/>
      <c r="V38" s="7"/>
      <c r="W38" s="7"/>
      <c r="X38" s="7"/>
      <c r="Y38" s="7"/>
      <c r="Z38" s="7"/>
      <c r="AA38" s="7"/>
      <c r="AB38" s="7"/>
      <c r="AC38" s="7"/>
    </row>
    <row r="39" spans="1:29" x14ac:dyDescent="0.35">
      <c r="A39" s="5"/>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row>
    <row r="40" spans="1:29" x14ac:dyDescent="0.35">
      <c r="A40" s="5"/>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row>
    <row r="41" spans="1:29" x14ac:dyDescent="0.35">
      <c r="A41" s="5"/>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row>
    <row r="42" spans="1:29" x14ac:dyDescent="0.35">
      <c r="A42" s="5"/>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row>
    <row r="43" spans="1:29" x14ac:dyDescent="0.35">
      <c r="A43" s="5"/>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row>
    <row r="44" spans="1:29" x14ac:dyDescent="0.35">
      <c r="A44" s="5"/>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row>
    <row r="45" spans="1:29" x14ac:dyDescent="0.35">
      <c r="A45" s="5"/>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row>
    <row r="46" spans="1:29" x14ac:dyDescent="0.35">
      <c r="A46" s="5"/>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row>
    <row r="47" spans="1:29" x14ac:dyDescent="0.35">
      <c r="A47" s="5"/>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row>
    <row r="48" spans="1:29" x14ac:dyDescent="0.35">
      <c r="A48" s="5"/>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row>
    <row r="49" spans="1:29" x14ac:dyDescent="0.35">
      <c r="A49" s="5"/>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row>
    <row r="50" spans="1:29" x14ac:dyDescent="0.35">
      <c r="A50" s="5"/>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row>
    <row r="51" spans="1:29" x14ac:dyDescent="0.35">
      <c r="A51" s="5"/>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row>
    <row r="52" spans="1:29" x14ac:dyDescent="0.35">
      <c r="A52" s="5"/>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row>
    <row r="53" spans="1:29" x14ac:dyDescent="0.35">
      <c r="A53" s="5"/>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row>
    <row r="54" spans="1:29" x14ac:dyDescent="0.35">
      <c r="A54" s="5"/>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row>
    <row r="55" spans="1:29" x14ac:dyDescent="0.35">
      <c r="A55" s="5"/>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row>
    <row r="56" spans="1:29" x14ac:dyDescent="0.35">
      <c r="A56" s="5"/>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row>
    <row r="57" spans="1:29" x14ac:dyDescent="0.35">
      <c r="A57" s="5"/>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row>
    <row r="58" spans="1:29" x14ac:dyDescent="0.35">
      <c r="A58" s="5"/>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row>
    <row r="59" spans="1:29" x14ac:dyDescent="0.35">
      <c r="A59" s="5"/>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row>
    <row r="60" spans="1:29" x14ac:dyDescent="0.35">
      <c r="A60" s="5"/>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row>
    <row r="61" spans="1:29" x14ac:dyDescent="0.35">
      <c r="A61" s="5"/>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row>
    <row r="62" spans="1:29" x14ac:dyDescent="0.35">
      <c r="A62" s="5"/>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row>
    <row r="63" spans="1:29" x14ac:dyDescent="0.35">
      <c r="A63" s="5"/>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row>
    <row r="64" spans="1:29" x14ac:dyDescent="0.35">
      <c r="A64" s="5"/>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row>
    <row r="65" spans="1:29" x14ac:dyDescent="0.35">
      <c r="A65" s="5"/>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row>
    <row r="66" spans="1:29" x14ac:dyDescent="0.35">
      <c r="A66" s="5"/>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row>
    <row r="67" spans="1:29" x14ac:dyDescent="0.35">
      <c r="A67" s="5"/>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row>
    <row r="68" spans="1:29" x14ac:dyDescent="0.35">
      <c r="A68" s="5"/>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row>
    <row r="69" spans="1:29" x14ac:dyDescent="0.35">
      <c r="A69" s="5"/>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row>
    <row r="70" spans="1:29" x14ac:dyDescent="0.35">
      <c r="A70" s="5"/>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row>
    <row r="71" spans="1:29" x14ac:dyDescent="0.35">
      <c r="A71" s="5"/>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row>
    <row r="72" spans="1:29" x14ac:dyDescent="0.35">
      <c r="A72" s="5"/>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row>
    <row r="73" spans="1:29" x14ac:dyDescent="0.35">
      <c r="A73" s="5"/>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row>
    <row r="74" spans="1:29" x14ac:dyDescent="0.35">
      <c r="A74" s="5"/>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row>
    <row r="75" spans="1:29" x14ac:dyDescent="0.35">
      <c r="A75" s="5"/>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row>
    <row r="76" spans="1:29" x14ac:dyDescent="0.35">
      <c r="A76" s="5"/>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row>
    <row r="77" spans="1:29" x14ac:dyDescent="0.35">
      <c r="A77" s="5"/>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row>
    <row r="78" spans="1:29" x14ac:dyDescent="0.35">
      <c r="A78" s="5"/>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row>
    <row r="79" spans="1:29" x14ac:dyDescent="0.35">
      <c r="A79" s="5"/>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row>
    <row r="80" spans="1:29" x14ac:dyDescent="0.35">
      <c r="A80" s="5"/>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row>
    <row r="81" spans="1:29" x14ac:dyDescent="0.35">
      <c r="A81" s="5"/>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row>
    <row r="82" spans="1:29" x14ac:dyDescent="0.35">
      <c r="A82" s="5"/>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row>
    <row r="83" spans="1:29" x14ac:dyDescent="0.35">
      <c r="A83" s="5"/>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row>
    <row r="84" spans="1:29" x14ac:dyDescent="0.35">
      <c r="A84" s="5"/>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row>
    <row r="85" spans="1:29" x14ac:dyDescent="0.35">
      <c r="A85" s="5"/>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row>
    <row r="86" spans="1:29" x14ac:dyDescent="0.35">
      <c r="A86" s="5"/>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row>
    <row r="87" spans="1:29" x14ac:dyDescent="0.35">
      <c r="A87" s="5"/>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row>
    <row r="88" spans="1:29" x14ac:dyDescent="0.35">
      <c r="A88" s="5"/>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row>
    <row r="89" spans="1:29" x14ac:dyDescent="0.35">
      <c r="A89" s="5"/>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row>
    <row r="90" spans="1:29" x14ac:dyDescent="0.35">
      <c r="A90" s="5"/>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row>
    <row r="91" spans="1:29" x14ac:dyDescent="0.35">
      <c r="A91" s="5"/>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row>
    <row r="92" spans="1:29" x14ac:dyDescent="0.35">
      <c r="A92" s="5"/>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row>
    <row r="93" spans="1:29" x14ac:dyDescent="0.35">
      <c r="A93" s="5"/>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row>
    <row r="94" spans="1:29" x14ac:dyDescent="0.35">
      <c r="A94" s="5"/>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row>
    <row r="95" spans="1:29" x14ac:dyDescent="0.35">
      <c r="A95" s="5"/>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row>
    <row r="96" spans="1:29" x14ac:dyDescent="0.35">
      <c r="A96" s="5"/>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row>
    <row r="97" spans="1:29" x14ac:dyDescent="0.35">
      <c r="A97" s="5"/>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row>
    <row r="98" spans="1:29" x14ac:dyDescent="0.35">
      <c r="A98" s="5"/>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row>
    <row r="99" spans="1:29" x14ac:dyDescent="0.35">
      <c r="A99" s="5"/>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row>
    <row r="100" spans="1:29" x14ac:dyDescent="0.35">
      <c r="A100" s="5"/>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row>
    <row r="101" spans="1:29" x14ac:dyDescent="0.35">
      <c r="A101" s="5"/>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row>
    <row r="102" spans="1:29" x14ac:dyDescent="0.35">
      <c r="A102" s="5"/>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row>
    <row r="103" spans="1:29" x14ac:dyDescent="0.35">
      <c r="A103" s="5"/>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row>
    <row r="104" spans="1:29" x14ac:dyDescent="0.35">
      <c r="A104" s="5"/>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row>
    <row r="105" spans="1:29" x14ac:dyDescent="0.35">
      <c r="A105" s="5"/>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row>
    <row r="106" spans="1:29" x14ac:dyDescent="0.35">
      <c r="A106" s="5"/>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row>
    <row r="107" spans="1:29" x14ac:dyDescent="0.35">
      <c r="A107" s="5"/>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row>
    <row r="108" spans="1:29" x14ac:dyDescent="0.35">
      <c r="A108" s="5"/>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row>
    <row r="109" spans="1:29" x14ac:dyDescent="0.35">
      <c r="A109" s="5"/>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row>
    <row r="110" spans="1:29" x14ac:dyDescent="0.35">
      <c r="A110" s="5"/>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row>
    <row r="111" spans="1:29" x14ac:dyDescent="0.35">
      <c r="A111" s="5"/>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row>
    <row r="112" spans="1:29" x14ac:dyDescent="0.35">
      <c r="A112" s="5"/>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row>
    <row r="113" spans="1:29" x14ac:dyDescent="0.35">
      <c r="A113" s="5"/>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row>
    <row r="114" spans="1:29" x14ac:dyDescent="0.35">
      <c r="A114" s="5"/>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row>
    <row r="115" spans="1:29" x14ac:dyDescent="0.35">
      <c r="A115" s="5"/>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row>
    <row r="116" spans="1:29" x14ac:dyDescent="0.35">
      <c r="A116" s="5"/>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row>
    <row r="117" spans="1:29" x14ac:dyDescent="0.35">
      <c r="A117" s="5"/>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row>
    <row r="118" spans="1:29" x14ac:dyDescent="0.35">
      <c r="A118" s="5"/>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row>
    <row r="119" spans="1:29" x14ac:dyDescent="0.35">
      <c r="A119" s="5"/>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row>
    <row r="120" spans="1:29" x14ac:dyDescent="0.35">
      <c r="A120" s="5"/>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row>
    <row r="121" spans="1:29" x14ac:dyDescent="0.35">
      <c r="A121" s="5"/>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row>
    <row r="122" spans="1:29" x14ac:dyDescent="0.35">
      <c r="A122" s="5"/>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row>
    <row r="123" spans="1:29" x14ac:dyDescent="0.35">
      <c r="A123" s="5"/>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row>
    <row r="124" spans="1:29" x14ac:dyDescent="0.35">
      <c r="A124" s="5"/>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row>
    <row r="125" spans="1:29" x14ac:dyDescent="0.35">
      <c r="A125" s="5"/>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row>
    <row r="126" spans="1:29" x14ac:dyDescent="0.35">
      <c r="A126" s="5"/>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row>
    <row r="127" spans="1:29" x14ac:dyDescent="0.35">
      <c r="A127" s="5"/>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row>
    <row r="128" spans="1:29" x14ac:dyDescent="0.35">
      <c r="A128" s="5"/>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row>
    <row r="129" spans="1:29" x14ac:dyDescent="0.35">
      <c r="A129" s="5"/>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row>
    <row r="130" spans="1:29" x14ac:dyDescent="0.35">
      <c r="A130" s="5"/>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row>
    <row r="131" spans="1:29" x14ac:dyDescent="0.35">
      <c r="A131" s="5"/>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row>
    <row r="132" spans="1:29" x14ac:dyDescent="0.35">
      <c r="A132" s="5"/>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row>
    <row r="133" spans="1:29" x14ac:dyDescent="0.35">
      <c r="A133" s="5"/>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row>
    <row r="134" spans="1:29" x14ac:dyDescent="0.35">
      <c r="A134" s="5"/>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row>
    <row r="135" spans="1:29" x14ac:dyDescent="0.35">
      <c r="A135" s="5"/>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row>
    <row r="136" spans="1:29" x14ac:dyDescent="0.35">
      <c r="A136" s="5"/>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row>
    <row r="137" spans="1:29" x14ac:dyDescent="0.35">
      <c r="A137" s="5"/>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row>
    <row r="138" spans="1:29" x14ac:dyDescent="0.35">
      <c r="A138" s="5"/>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row>
    <row r="139" spans="1:29" x14ac:dyDescent="0.35">
      <c r="A139" s="5"/>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row>
    <row r="140" spans="1:29" x14ac:dyDescent="0.35">
      <c r="A140" s="5"/>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row>
    <row r="141" spans="1:29" x14ac:dyDescent="0.35">
      <c r="A141" s="5"/>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row>
    <row r="142" spans="1:29" x14ac:dyDescent="0.35">
      <c r="A142" s="5"/>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row>
    <row r="143" spans="1:29" x14ac:dyDescent="0.35">
      <c r="A143" s="5"/>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row>
    <row r="144" spans="1:29" x14ac:dyDescent="0.35">
      <c r="A144" s="5"/>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row>
    <row r="145" spans="1:29" x14ac:dyDescent="0.35">
      <c r="A145" s="5"/>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row>
    <row r="146" spans="1:29" x14ac:dyDescent="0.35">
      <c r="A146" s="5"/>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row>
    <row r="147" spans="1:29" x14ac:dyDescent="0.35">
      <c r="A147" s="5"/>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row>
    <row r="148" spans="1:29" x14ac:dyDescent="0.35">
      <c r="A148" s="5"/>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row>
    <row r="149" spans="1:29" x14ac:dyDescent="0.35">
      <c r="A149" s="5"/>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row>
    <row r="150" spans="1:29" x14ac:dyDescent="0.35">
      <c r="A150" s="5"/>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row>
    <row r="151" spans="1:29" x14ac:dyDescent="0.35">
      <c r="A151" s="5"/>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row>
    <row r="152" spans="1:29" x14ac:dyDescent="0.35">
      <c r="A152" s="5"/>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row>
    <row r="153" spans="1:29" x14ac:dyDescent="0.35">
      <c r="A153" s="5"/>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row>
    <row r="154" spans="1:29" x14ac:dyDescent="0.35">
      <c r="A154" s="5"/>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row>
    <row r="155" spans="1:29" x14ac:dyDescent="0.35">
      <c r="A155" s="5"/>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row>
    <row r="156" spans="1:29" x14ac:dyDescent="0.35">
      <c r="A156" s="5"/>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row>
    <row r="157" spans="1:29" x14ac:dyDescent="0.35">
      <c r="A157" s="5"/>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row>
    <row r="158" spans="1:29" x14ac:dyDescent="0.35">
      <c r="A158" s="5"/>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row>
    <row r="159" spans="1:29" x14ac:dyDescent="0.35">
      <c r="A159" s="5"/>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row>
    <row r="160" spans="1:29" x14ac:dyDescent="0.35">
      <c r="A160" s="5"/>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row>
    <row r="161" spans="1:29" x14ac:dyDescent="0.35">
      <c r="A161" s="5"/>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row>
    <row r="162" spans="1:29" x14ac:dyDescent="0.35">
      <c r="A162" s="5"/>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row>
    <row r="163" spans="1:29" x14ac:dyDescent="0.35">
      <c r="A163" s="5"/>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row>
    <row r="164" spans="1:29" x14ac:dyDescent="0.35">
      <c r="A164" s="5"/>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row>
    <row r="165" spans="1:29" x14ac:dyDescent="0.35">
      <c r="A165" s="5"/>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row>
    <row r="166" spans="1:29" x14ac:dyDescent="0.35">
      <c r="A166" s="5"/>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row>
    <row r="167" spans="1:29" x14ac:dyDescent="0.35">
      <c r="A167" s="5"/>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row>
    <row r="168" spans="1:29" x14ac:dyDescent="0.35">
      <c r="A168" s="5"/>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row>
    <row r="169" spans="1:29" x14ac:dyDescent="0.35">
      <c r="A169" s="5"/>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row>
    <row r="170" spans="1:29" x14ac:dyDescent="0.35">
      <c r="A170" s="5"/>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row>
    <row r="171" spans="1:29" x14ac:dyDescent="0.35">
      <c r="A171" s="5"/>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row>
    <row r="172" spans="1:29" x14ac:dyDescent="0.35">
      <c r="A172" s="5"/>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row>
    <row r="173" spans="1:29" x14ac:dyDescent="0.35">
      <c r="A173" s="5"/>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row>
    <row r="174" spans="1:29" x14ac:dyDescent="0.35">
      <c r="A174" s="5"/>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row>
    <row r="175" spans="1:29" x14ac:dyDescent="0.35">
      <c r="A175" s="5"/>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row>
    <row r="176" spans="1:29" x14ac:dyDescent="0.35">
      <c r="A176" s="5"/>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row>
    <row r="177" spans="1:29" x14ac:dyDescent="0.35">
      <c r="A177" s="5"/>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row>
    <row r="178" spans="1:29" x14ac:dyDescent="0.35">
      <c r="A178" s="5"/>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row>
    <row r="179" spans="1:29" x14ac:dyDescent="0.35">
      <c r="A179" s="5"/>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row>
    <row r="180" spans="1:29" x14ac:dyDescent="0.35">
      <c r="A180" s="5"/>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row>
    <row r="181" spans="1:29" x14ac:dyDescent="0.35">
      <c r="A181" s="5"/>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row>
    <row r="182" spans="1:29" x14ac:dyDescent="0.35">
      <c r="A182" s="5"/>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row>
    <row r="183" spans="1:29" x14ac:dyDescent="0.35">
      <c r="A183" s="5"/>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row>
    <row r="184" spans="1:29" x14ac:dyDescent="0.35">
      <c r="A184" s="5"/>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row>
    <row r="185" spans="1:29" x14ac:dyDescent="0.35">
      <c r="A185" s="5"/>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row>
    <row r="186" spans="1:29" x14ac:dyDescent="0.35">
      <c r="A186" s="5"/>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row>
    <row r="187" spans="1:29" x14ac:dyDescent="0.35">
      <c r="A187" s="5"/>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row>
    <row r="188" spans="1:29" x14ac:dyDescent="0.35">
      <c r="A188" s="5"/>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row>
    <row r="189" spans="1:29" x14ac:dyDescent="0.35">
      <c r="A189" s="5"/>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row>
    <row r="190" spans="1:29" x14ac:dyDescent="0.35">
      <c r="A190" s="5"/>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row>
    <row r="191" spans="1:29" x14ac:dyDescent="0.35">
      <c r="A191" s="5"/>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row>
    <row r="192" spans="1:29" x14ac:dyDescent="0.35">
      <c r="A192" s="5"/>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row>
    <row r="193" spans="1:29" x14ac:dyDescent="0.35">
      <c r="A193" s="5"/>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row>
    <row r="194" spans="1:29" x14ac:dyDescent="0.35">
      <c r="A194" s="5"/>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row>
    <row r="195" spans="1:29" x14ac:dyDescent="0.35">
      <c r="A195" s="5"/>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row>
    <row r="196" spans="1:29" x14ac:dyDescent="0.35">
      <c r="A196" s="5"/>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row>
    <row r="197" spans="1:29" x14ac:dyDescent="0.35">
      <c r="A197" s="5"/>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row>
    <row r="198" spans="1:29" x14ac:dyDescent="0.35">
      <c r="A198" s="5"/>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row>
    <row r="199" spans="1:29" x14ac:dyDescent="0.35">
      <c r="A199" s="5"/>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row>
    <row r="200" spans="1:29" x14ac:dyDescent="0.35">
      <c r="A200" s="5"/>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row>
    <row r="201" spans="1:29" x14ac:dyDescent="0.35">
      <c r="A201" s="5"/>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row>
    <row r="202" spans="1:29" x14ac:dyDescent="0.35">
      <c r="A202" s="5"/>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row>
    <row r="203" spans="1:29" x14ac:dyDescent="0.35">
      <c r="A203" s="5"/>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row>
    <row r="204" spans="1:29" x14ac:dyDescent="0.35">
      <c r="A204" s="5"/>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row>
    <row r="205" spans="1:29" x14ac:dyDescent="0.35">
      <c r="A205" s="5"/>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row>
    <row r="206" spans="1:29" x14ac:dyDescent="0.35">
      <c r="A206" s="5"/>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row>
    <row r="207" spans="1:29" x14ac:dyDescent="0.35">
      <c r="A207" s="5"/>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row>
    <row r="208" spans="1:29" x14ac:dyDescent="0.35">
      <c r="A208" s="5"/>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row>
    <row r="209" spans="1:29" x14ac:dyDescent="0.35">
      <c r="A209" s="5"/>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row>
    <row r="210" spans="1:29" x14ac:dyDescent="0.35">
      <c r="A210" s="5"/>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row>
    <row r="211" spans="1:29" x14ac:dyDescent="0.35">
      <c r="A211" s="5"/>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row>
    <row r="212" spans="1:29" x14ac:dyDescent="0.35">
      <c r="A212" s="5"/>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row>
    <row r="213" spans="1:29" x14ac:dyDescent="0.35">
      <c r="A213" s="5"/>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row>
    <row r="214" spans="1:29" x14ac:dyDescent="0.35">
      <c r="A214" s="5"/>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row>
    <row r="215" spans="1:29" x14ac:dyDescent="0.35">
      <c r="A215" s="5"/>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row>
    <row r="216" spans="1:29" x14ac:dyDescent="0.35">
      <c r="A216" s="5"/>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row>
    <row r="217" spans="1:29" x14ac:dyDescent="0.35">
      <c r="A217" s="5"/>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row>
    <row r="218" spans="1:29" x14ac:dyDescent="0.35">
      <c r="A218" s="5"/>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row>
    <row r="219" spans="1:29" x14ac:dyDescent="0.35">
      <c r="A219" s="5"/>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row>
    <row r="220" spans="1:29" x14ac:dyDescent="0.35">
      <c r="A220" s="5"/>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row>
    <row r="221" spans="1:29" x14ac:dyDescent="0.35">
      <c r="A221" s="5"/>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row>
    <row r="222" spans="1:29" x14ac:dyDescent="0.35">
      <c r="A222" s="5"/>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row>
    <row r="223" spans="1:29" x14ac:dyDescent="0.35">
      <c r="A223" s="5"/>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row>
    <row r="224" spans="1:29" x14ac:dyDescent="0.35">
      <c r="A224" s="5"/>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row>
    <row r="225" spans="1:29" x14ac:dyDescent="0.35">
      <c r="A225" s="5"/>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row>
    <row r="226" spans="1:29" x14ac:dyDescent="0.35">
      <c r="A226" s="5"/>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row>
    <row r="227" spans="1:29" x14ac:dyDescent="0.35">
      <c r="A227" s="5"/>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row>
    <row r="228" spans="1:29" x14ac:dyDescent="0.35">
      <c r="A228" s="5"/>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row>
    <row r="229" spans="1:29" x14ac:dyDescent="0.35">
      <c r="A229" s="5"/>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row>
    <row r="230" spans="1:29" x14ac:dyDescent="0.35">
      <c r="A230" s="5"/>
      <c r="B230" s="7"/>
      <c r="C230" s="7"/>
      <c r="D230" s="7"/>
      <c r="E230" s="7"/>
      <c r="F230" s="7"/>
      <c r="G230" s="7"/>
      <c r="H230" s="7"/>
      <c r="I230" s="7"/>
      <c r="J230" s="7"/>
      <c r="K230" s="7"/>
      <c r="L230" s="7"/>
      <c r="M230" s="7"/>
      <c r="N230" s="7"/>
      <c r="O230" s="7"/>
      <c r="P230" s="7"/>
      <c r="Q230" s="7"/>
      <c r="R230" s="7"/>
      <c r="S230" s="7"/>
      <c r="T230" s="7"/>
      <c r="U230" s="7"/>
      <c r="V230" s="7"/>
      <c r="W230" s="7"/>
      <c r="X230" s="7"/>
      <c r="Y230" s="7"/>
      <c r="Z230" s="7"/>
      <c r="AA230" s="7"/>
      <c r="AB230" s="7"/>
      <c r="AC230" s="7"/>
    </row>
    <row r="231" spans="1:29" x14ac:dyDescent="0.35">
      <c r="A231" s="5"/>
      <c r="B231" s="7"/>
      <c r="C231" s="7"/>
      <c r="D231" s="7"/>
      <c r="E231" s="7"/>
      <c r="F231" s="7"/>
      <c r="G231" s="7"/>
      <c r="H231" s="7"/>
      <c r="I231" s="7"/>
      <c r="J231" s="7"/>
      <c r="K231" s="7"/>
      <c r="L231" s="7"/>
      <c r="M231" s="7"/>
      <c r="N231" s="7"/>
      <c r="O231" s="7"/>
      <c r="P231" s="7"/>
      <c r="Q231" s="7"/>
      <c r="R231" s="7"/>
      <c r="S231" s="7"/>
      <c r="T231" s="7"/>
      <c r="U231" s="7"/>
      <c r="V231" s="7"/>
      <c r="W231" s="7"/>
      <c r="X231" s="7"/>
      <c r="Y231" s="7"/>
      <c r="Z231" s="7"/>
      <c r="AA231" s="7"/>
      <c r="AB231" s="7"/>
      <c r="AC231" s="7"/>
    </row>
    <row r="232" spans="1:29" x14ac:dyDescent="0.35">
      <c r="A232" s="5"/>
      <c r="B232" s="7"/>
      <c r="C232" s="7"/>
      <c r="D232" s="7"/>
      <c r="E232" s="7"/>
      <c r="F232" s="7"/>
      <c r="G232" s="7"/>
      <c r="H232" s="7"/>
      <c r="I232" s="7"/>
      <c r="J232" s="7"/>
      <c r="K232" s="7"/>
      <c r="L232" s="7"/>
      <c r="M232" s="7"/>
      <c r="N232" s="7"/>
      <c r="O232" s="7"/>
      <c r="P232" s="7"/>
      <c r="Q232" s="7"/>
      <c r="R232" s="7"/>
      <c r="S232" s="7"/>
      <c r="T232" s="7"/>
      <c r="U232" s="7"/>
      <c r="V232" s="7"/>
      <c r="W232" s="7"/>
      <c r="X232" s="7"/>
      <c r="Y232" s="7"/>
      <c r="Z232" s="7"/>
      <c r="AA232" s="7"/>
      <c r="AB232" s="7"/>
      <c r="AC232" s="7"/>
    </row>
    <row r="233" spans="1:29" x14ac:dyDescent="0.35">
      <c r="A233" s="5"/>
      <c r="B233" s="7"/>
      <c r="C233" s="7"/>
      <c r="D233" s="7"/>
      <c r="E233" s="7"/>
      <c r="F233" s="7"/>
      <c r="G233" s="7"/>
      <c r="H233" s="7"/>
      <c r="I233" s="7"/>
      <c r="J233" s="7"/>
      <c r="K233" s="7"/>
      <c r="L233" s="7"/>
      <c r="M233" s="7"/>
      <c r="N233" s="7"/>
      <c r="O233" s="7"/>
      <c r="P233" s="7"/>
      <c r="Q233" s="7"/>
      <c r="R233" s="7"/>
      <c r="S233" s="7"/>
      <c r="T233" s="7"/>
      <c r="U233" s="7"/>
      <c r="V233" s="7"/>
      <c r="W233" s="7"/>
      <c r="X233" s="7"/>
      <c r="Y233" s="7"/>
      <c r="Z233" s="7"/>
      <c r="AA233" s="7"/>
      <c r="AB233" s="7"/>
      <c r="AC233" s="7"/>
    </row>
    <row r="234" spans="1:29" x14ac:dyDescent="0.35">
      <c r="A234" s="5"/>
      <c r="B234" s="7"/>
      <c r="C234" s="7"/>
      <c r="D234" s="7"/>
      <c r="E234" s="7"/>
      <c r="F234" s="7"/>
      <c r="G234" s="7"/>
      <c r="H234" s="7"/>
      <c r="I234" s="7"/>
      <c r="J234" s="7"/>
      <c r="K234" s="7"/>
      <c r="L234" s="7"/>
      <c r="M234" s="7"/>
      <c r="N234" s="7"/>
      <c r="O234" s="7"/>
      <c r="P234" s="7"/>
      <c r="Q234" s="7"/>
      <c r="R234" s="7"/>
      <c r="S234" s="7"/>
      <c r="T234" s="7"/>
      <c r="U234" s="7"/>
      <c r="V234" s="7"/>
      <c r="W234" s="7"/>
      <c r="X234" s="7"/>
      <c r="Y234" s="7"/>
      <c r="Z234" s="7"/>
      <c r="AA234" s="7"/>
      <c r="AB234" s="7"/>
      <c r="AC234" s="7"/>
    </row>
    <row r="235" spans="1:29" x14ac:dyDescent="0.35">
      <c r="A235" s="5"/>
      <c r="B235" s="7"/>
      <c r="C235" s="7"/>
      <c r="D235" s="7"/>
      <c r="E235" s="7"/>
      <c r="F235" s="7"/>
      <c r="G235" s="7"/>
      <c r="H235" s="7"/>
      <c r="I235" s="7"/>
      <c r="J235" s="7"/>
      <c r="K235" s="7"/>
      <c r="L235" s="7"/>
      <c r="M235" s="7"/>
      <c r="N235" s="7"/>
      <c r="O235" s="7"/>
      <c r="P235" s="7"/>
      <c r="Q235" s="7"/>
      <c r="R235" s="7"/>
      <c r="S235" s="7"/>
      <c r="T235" s="7"/>
      <c r="U235" s="7"/>
      <c r="V235" s="7"/>
      <c r="W235" s="7"/>
      <c r="X235" s="7"/>
      <c r="Y235" s="7"/>
      <c r="Z235" s="7"/>
      <c r="AA235" s="7"/>
      <c r="AB235" s="7"/>
      <c r="AC235" s="7"/>
    </row>
    <row r="236" spans="1:29" x14ac:dyDescent="0.35">
      <c r="A236" s="5"/>
      <c r="B236" s="7"/>
      <c r="C236" s="7"/>
      <c r="D236" s="7"/>
      <c r="E236" s="7"/>
      <c r="F236" s="7"/>
      <c r="G236" s="7"/>
      <c r="H236" s="7"/>
      <c r="I236" s="7"/>
      <c r="J236" s="7"/>
      <c r="K236" s="7"/>
      <c r="L236" s="7"/>
      <c r="M236" s="7"/>
      <c r="N236" s="7"/>
      <c r="O236" s="7"/>
      <c r="P236" s="7"/>
      <c r="Q236" s="7"/>
      <c r="R236" s="7"/>
      <c r="S236" s="7"/>
      <c r="T236" s="7"/>
      <c r="U236" s="7"/>
      <c r="V236" s="7"/>
      <c r="W236" s="7"/>
      <c r="X236" s="7"/>
      <c r="Y236" s="7"/>
      <c r="Z236" s="7"/>
      <c r="AA236" s="7"/>
      <c r="AB236" s="7"/>
      <c r="AC236" s="7"/>
    </row>
    <row r="237" spans="1:29" x14ac:dyDescent="0.35">
      <c r="A237" s="5"/>
      <c r="B237" s="7"/>
      <c r="C237" s="7"/>
      <c r="D237" s="7"/>
      <c r="E237" s="7"/>
      <c r="F237" s="7"/>
      <c r="G237" s="7"/>
      <c r="H237" s="7"/>
      <c r="I237" s="7"/>
      <c r="J237" s="7"/>
      <c r="K237" s="7"/>
      <c r="L237" s="7"/>
      <c r="M237" s="7"/>
      <c r="N237" s="7"/>
      <c r="O237" s="7"/>
      <c r="P237" s="7"/>
      <c r="Q237" s="7"/>
      <c r="R237" s="7"/>
      <c r="S237" s="7"/>
      <c r="T237" s="7"/>
      <c r="U237" s="7"/>
      <c r="V237" s="7"/>
      <c r="W237" s="7"/>
      <c r="X237" s="7"/>
      <c r="Y237" s="7"/>
      <c r="Z237" s="7"/>
      <c r="AA237" s="7"/>
      <c r="AB237" s="7"/>
      <c r="AC237" s="7"/>
    </row>
    <row r="238" spans="1:29" x14ac:dyDescent="0.35">
      <c r="A238" s="5"/>
      <c r="B238" s="7"/>
      <c r="C238" s="7"/>
      <c r="D238" s="7"/>
      <c r="E238" s="7"/>
      <c r="F238" s="7"/>
      <c r="G238" s="7"/>
      <c r="H238" s="7"/>
      <c r="I238" s="7"/>
      <c r="J238" s="7"/>
      <c r="K238" s="7"/>
      <c r="L238" s="7"/>
      <c r="M238" s="7"/>
      <c r="N238" s="7"/>
      <c r="O238" s="7"/>
      <c r="P238" s="7"/>
      <c r="Q238" s="7"/>
      <c r="R238" s="7"/>
      <c r="S238" s="7"/>
      <c r="T238" s="7"/>
      <c r="U238" s="7"/>
      <c r="V238" s="7"/>
      <c r="W238" s="7"/>
      <c r="X238" s="7"/>
      <c r="Y238" s="7"/>
      <c r="Z238" s="7"/>
      <c r="AA238" s="7"/>
      <c r="AB238" s="7"/>
      <c r="AC238" s="7"/>
    </row>
    <row r="239" spans="1:29" x14ac:dyDescent="0.35">
      <c r="A239" s="5"/>
      <c r="B239" s="7"/>
      <c r="C239" s="7"/>
      <c r="D239" s="7"/>
      <c r="E239" s="7"/>
      <c r="F239" s="7"/>
      <c r="G239" s="7"/>
      <c r="H239" s="7"/>
      <c r="I239" s="7"/>
      <c r="J239" s="7"/>
      <c r="K239" s="7"/>
      <c r="L239" s="7"/>
      <c r="M239" s="7"/>
      <c r="N239" s="7"/>
      <c r="O239" s="7"/>
      <c r="P239" s="7"/>
      <c r="Q239" s="7"/>
      <c r="R239" s="7"/>
      <c r="S239" s="7"/>
      <c r="T239" s="7"/>
      <c r="U239" s="7"/>
      <c r="V239" s="7"/>
      <c r="W239" s="7"/>
      <c r="X239" s="7"/>
      <c r="Y239" s="7"/>
      <c r="Z239" s="7"/>
      <c r="AA239" s="7"/>
      <c r="AB239" s="7"/>
      <c r="AC239" s="7"/>
    </row>
    <row r="240" spans="1:29" x14ac:dyDescent="0.35">
      <c r="A240" s="5"/>
      <c r="B240" s="7"/>
      <c r="C240" s="7"/>
      <c r="D240" s="7"/>
      <c r="E240" s="7"/>
      <c r="F240" s="7"/>
      <c r="G240" s="7"/>
      <c r="H240" s="7"/>
      <c r="I240" s="7"/>
      <c r="J240" s="7"/>
      <c r="K240" s="7"/>
      <c r="L240" s="7"/>
      <c r="M240" s="7"/>
      <c r="N240" s="7"/>
      <c r="O240" s="7"/>
      <c r="P240" s="7"/>
      <c r="Q240" s="7"/>
      <c r="R240" s="7"/>
      <c r="S240" s="7"/>
      <c r="T240" s="7"/>
      <c r="U240" s="7"/>
      <c r="V240" s="7"/>
      <c r="W240" s="7"/>
      <c r="X240" s="7"/>
      <c r="Y240" s="7"/>
      <c r="Z240" s="7"/>
      <c r="AA240" s="7"/>
      <c r="AB240" s="7"/>
      <c r="AC240" s="7"/>
    </row>
    <row r="241" spans="1:29" x14ac:dyDescent="0.35">
      <c r="A241" s="5"/>
      <c r="B241" s="7"/>
      <c r="C241" s="7"/>
      <c r="D241" s="7"/>
      <c r="E241" s="7"/>
      <c r="F241" s="7"/>
      <c r="G241" s="7"/>
      <c r="H241" s="7"/>
      <c r="I241" s="7"/>
      <c r="J241" s="7"/>
      <c r="K241" s="7"/>
      <c r="L241" s="7"/>
      <c r="M241" s="7"/>
      <c r="N241" s="7"/>
      <c r="O241" s="7"/>
      <c r="P241" s="7"/>
      <c r="Q241" s="7"/>
      <c r="R241" s="7"/>
      <c r="S241" s="7"/>
      <c r="T241" s="7"/>
      <c r="U241" s="7"/>
      <c r="V241" s="7"/>
      <c r="W241" s="7"/>
      <c r="X241" s="7"/>
      <c r="Y241" s="7"/>
      <c r="Z241" s="7"/>
      <c r="AA241" s="7"/>
      <c r="AB241" s="7"/>
      <c r="AC241" s="7"/>
    </row>
    <row r="242" spans="1:29" x14ac:dyDescent="0.35">
      <c r="A242" s="5"/>
      <c r="B242" s="7"/>
      <c r="C242" s="7"/>
      <c r="D242" s="7"/>
      <c r="E242" s="7"/>
      <c r="F242" s="7"/>
      <c r="G242" s="7"/>
      <c r="H242" s="7"/>
      <c r="I242" s="7"/>
      <c r="J242" s="7"/>
      <c r="K242" s="7"/>
      <c r="L242" s="7"/>
      <c r="M242" s="7"/>
      <c r="N242" s="7"/>
      <c r="O242" s="7"/>
      <c r="P242" s="7"/>
      <c r="Q242" s="7"/>
      <c r="R242" s="7"/>
      <c r="S242" s="7"/>
      <c r="T242" s="7"/>
      <c r="U242" s="7"/>
      <c r="V242" s="7"/>
      <c r="W242" s="7"/>
      <c r="X242" s="7"/>
      <c r="Y242" s="7"/>
      <c r="Z242" s="7"/>
      <c r="AA242" s="7"/>
      <c r="AB242" s="7"/>
      <c r="AC242" s="7"/>
    </row>
    <row r="243" spans="1:29" x14ac:dyDescent="0.35">
      <c r="A243" s="5"/>
      <c r="B243" s="7"/>
      <c r="C243" s="7"/>
      <c r="D243" s="7"/>
      <c r="E243" s="7"/>
      <c r="F243" s="7"/>
      <c r="G243" s="7"/>
      <c r="H243" s="7"/>
      <c r="I243" s="7"/>
      <c r="J243" s="7"/>
      <c r="K243" s="7"/>
      <c r="L243" s="7"/>
      <c r="M243" s="7"/>
      <c r="N243" s="7"/>
      <c r="O243" s="7"/>
      <c r="P243" s="7"/>
      <c r="Q243" s="7"/>
      <c r="R243" s="7"/>
      <c r="S243" s="7"/>
      <c r="T243" s="7"/>
      <c r="U243" s="7"/>
      <c r="V243" s="7"/>
      <c r="W243" s="7"/>
      <c r="X243" s="7"/>
      <c r="Y243" s="7"/>
      <c r="Z243" s="7"/>
      <c r="AA243" s="7"/>
      <c r="AB243" s="7"/>
      <c r="AC243" s="7"/>
    </row>
    <row r="244" spans="1:29" x14ac:dyDescent="0.35">
      <c r="A244" s="5"/>
      <c r="B244" s="7"/>
      <c r="C244" s="7"/>
      <c r="D244" s="7"/>
      <c r="E244" s="7"/>
      <c r="F244" s="7"/>
      <c r="G244" s="7"/>
      <c r="H244" s="7"/>
      <c r="I244" s="7"/>
      <c r="J244" s="7"/>
      <c r="K244" s="7"/>
      <c r="L244" s="7"/>
      <c r="M244" s="7"/>
      <c r="N244" s="7"/>
      <c r="O244" s="7"/>
      <c r="P244" s="7"/>
      <c r="Q244" s="7"/>
      <c r="R244" s="7"/>
      <c r="S244" s="7"/>
      <c r="T244" s="7"/>
      <c r="U244" s="7"/>
      <c r="V244" s="7"/>
      <c r="W244" s="7"/>
      <c r="X244" s="7"/>
      <c r="Y244" s="7"/>
      <c r="Z244" s="7"/>
      <c r="AA244" s="7"/>
      <c r="AB244" s="7"/>
      <c r="AC244" s="7"/>
    </row>
    <row r="245" spans="1:29" x14ac:dyDescent="0.35">
      <c r="A245" s="5"/>
      <c r="B245" s="7"/>
      <c r="C245" s="7"/>
      <c r="D245" s="7"/>
      <c r="E245" s="7"/>
      <c r="F245" s="7"/>
      <c r="G245" s="7"/>
      <c r="H245" s="7"/>
      <c r="I245" s="7"/>
      <c r="J245" s="7"/>
      <c r="K245" s="7"/>
      <c r="L245" s="7"/>
      <c r="M245" s="7"/>
      <c r="N245" s="7"/>
      <c r="O245" s="7"/>
      <c r="P245" s="7"/>
      <c r="Q245" s="7"/>
      <c r="R245" s="7"/>
      <c r="S245" s="7"/>
      <c r="T245" s="7"/>
      <c r="U245" s="7"/>
      <c r="V245" s="7"/>
      <c r="W245" s="7"/>
      <c r="X245" s="7"/>
      <c r="Y245" s="7"/>
      <c r="Z245" s="7"/>
      <c r="AA245" s="7"/>
      <c r="AB245" s="7"/>
      <c r="AC245" s="7"/>
    </row>
    <row r="246" spans="1:29" x14ac:dyDescent="0.35">
      <c r="A246" s="5"/>
      <c r="B246" s="7"/>
      <c r="C246" s="7"/>
      <c r="D246" s="7"/>
      <c r="E246" s="7"/>
      <c r="F246" s="7"/>
      <c r="G246" s="7"/>
      <c r="H246" s="7"/>
      <c r="I246" s="7"/>
      <c r="J246" s="7"/>
      <c r="K246" s="7"/>
      <c r="L246" s="7"/>
      <c r="M246" s="7"/>
      <c r="N246" s="7"/>
      <c r="O246" s="7"/>
      <c r="P246" s="7"/>
      <c r="Q246" s="7"/>
      <c r="R246" s="7"/>
      <c r="S246" s="7"/>
      <c r="T246" s="7"/>
      <c r="U246" s="7"/>
      <c r="V246" s="7"/>
      <c r="W246" s="7"/>
      <c r="X246" s="7"/>
      <c r="Y246" s="7"/>
      <c r="Z246" s="7"/>
      <c r="AA246" s="7"/>
      <c r="AB246" s="7"/>
      <c r="AC246" s="7"/>
    </row>
    <row r="247" spans="1:29" x14ac:dyDescent="0.35">
      <c r="A247" s="5"/>
      <c r="B247" s="7"/>
      <c r="C247" s="7"/>
      <c r="D247" s="7"/>
      <c r="E247" s="7"/>
      <c r="F247" s="7"/>
      <c r="G247" s="7"/>
      <c r="H247" s="7"/>
      <c r="I247" s="7"/>
      <c r="J247" s="7"/>
      <c r="K247" s="7"/>
      <c r="L247" s="7"/>
      <c r="M247" s="7"/>
      <c r="N247" s="7"/>
      <c r="O247" s="7"/>
      <c r="P247" s="7"/>
      <c r="Q247" s="7"/>
      <c r="R247" s="7"/>
      <c r="S247" s="7"/>
      <c r="T247" s="7"/>
      <c r="U247" s="7"/>
      <c r="V247" s="7"/>
      <c r="W247" s="7"/>
      <c r="X247" s="7"/>
      <c r="Y247" s="7"/>
      <c r="Z247" s="7"/>
      <c r="AA247" s="7"/>
      <c r="AB247" s="7"/>
      <c r="AC247" s="7"/>
    </row>
    <row r="248" spans="1:29" x14ac:dyDescent="0.35">
      <c r="A248" s="5"/>
      <c r="B248" s="7"/>
      <c r="C248" s="7"/>
      <c r="D248" s="7"/>
      <c r="E248" s="7"/>
      <c r="F248" s="7"/>
      <c r="G248" s="7"/>
      <c r="H248" s="7"/>
      <c r="I248" s="7"/>
      <c r="J248" s="7"/>
      <c r="K248" s="7"/>
      <c r="L248" s="7"/>
      <c r="M248" s="7"/>
      <c r="N248" s="7"/>
      <c r="O248" s="7"/>
      <c r="P248" s="7"/>
      <c r="Q248" s="7"/>
      <c r="R248" s="7"/>
      <c r="S248" s="7"/>
      <c r="T248" s="7"/>
      <c r="U248" s="7"/>
      <c r="V248" s="7"/>
      <c r="W248" s="7"/>
      <c r="X248" s="7"/>
      <c r="Y248" s="7"/>
      <c r="Z248" s="7"/>
      <c r="AA248" s="7"/>
      <c r="AB248" s="7"/>
      <c r="AC248" s="7"/>
    </row>
    <row r="249" spans="1:29" x14ac:dyDescent="0.35">
      <c r="A249" s="5"/>
      <c r="B249" s="7"/>
      <c r="C249" s="7"/>
      <c r="D249" s="7"/>
      <c r="E249" s="7"/>
      <c r="F249" s="7"/>
      <c r="G249" s="7"/>
      <c r="H249" s="7"/>
      <c r="I249" s="7"/>
      <c r="J249" s="7"/>
      <c r="K249" s="7"/>
      <c r="L249" s="7"/>
      <c r="M249" s="7"/>
      <c r="N249" s="7"/>
      <c r="O249" s="7"/>
      <c r="P249" s="7"/>
      <c r="Q249" s="7"/>
      <c r="R249" s="7"/>
      <c r="S249" s="7"/>
      <c r="T249" s="7"/>
      <c r="U249" s="7"/>
      <c r="V249" s="7"/>
      <c r="W249" s="7"/>
      <c r="X249" s="7"/>
      <c r="Y249" s="7"/>
      <c r="Z249" s="7"/>
      <c r="AA249" s="7"/>
      <c r="AB249" s="7"/>
      <c r="AC249" s="7"/>
    </row>
    <row r="250" spans="1:29" x14ac:dyDescent="0.35">
      <c r="A250" s="5"/>
      <c r="B250" s="7"/>
      <c r="C250" s="7"/>
      <c r="D250" s="7"/>
      <c r="E250" s="7"/>
      <c r="F250" s="7"/>
      <c r="G250" s="7"/>
      <c r="H250" s="7"/>
      <c r="I250" s="7"/>
      <c r="J250" s="7"/>
      <c r="K250" s="7"/>
      <c r="L250" s="7"/>
      <c r="M250" s="7"/>
      <c r="N250" s="7"/>
      <c r="O250" s="7"/>
      <c r="P250" s="7"/>
      <c r="Q250" s="7"/>
      <c r="R250" s="7"/>
      <c r="S250" s="7"/>
      <c r="T250" s="7"/>
      <c r="U250" s="7"/>
      <c r="V250" s="7"/>
      <c r="W250" s="7"/>
      <c r="X250" s="7"/>
      <c r="Y250" s="7"/>
      <c r="Z250" s="7"/>
      <c r="AA250" s="7"/>
      <c r="AB250" s="7"/>
      <c r="AC250" s="7"/>
    </row>
    <row r="251" spans="1:29" x14ac:dyDescent="0.35">
      <c r="A251" s="5"/>
      <c r="B251" s="7"/>
      <c r="C251" s="7"/>
      <c r="D251" s="7"/>
      <c r="E251" s="7"/>
      <c r="F251" s="7"/>
      <c r="G251" s="7"/>
      <c r="H251" s="7"/>
      <c r="I251" s="7"/>
      <c r="J251" s="7"/>
      <c r="K251" s="7"/>
      <c r="L251" s="7"/>
      <c r="M251" s="7"/>
      <c r="N251" s="7"/>
      <c r="O251" s="7"/>
      <c r="P251" s="7"/>
      <c r="Q251" s="7"/>
      <c r="R251" s="7"/>
      <c r="S251" s="7"/>
      <c r="T251" s="7"/>
      <c r="U251" s="7"/>
      <c r="V251" s="7"/>
      <c r="W251" s="7"/>
      <c r="X251" s="7"/>
      <c r="Y251" s="7"/>
      <c r="Z251" s="7"/>
      <c r="AA251" s="7"/>
      <c r="AB251" s="7"/>
      <c r="AC251" s="7"/>
    </row>
    <row r="252" spans="1:29" x14ac:dyDescent="0.35">
      <c r="A252" s="5"/>
      <c r="B252" s="7"/>
      <c r="C252" s="7"/>
      <c r="D252" s="7"/>
      <c r="E252" s="7"/>
      <c r="F252" s="7"/>
      <c r="G252" s="7"/>
      <c r="H252" s="7"/>
      <c r="I252" s="7"/>
      <c r="J252" s="7"/>
      <c r="K252" s="7"/>
      <c r="L252" s="7"/>
      <c r="M252" s="7"/>
      <c r="N252" s="7"/>
      <c r="O252" s="7"/>
      <c r="P252" s="7"/>
      <c r="Q252" s="7"/>
      <c r="R252" s="7"/>
      <c r="S252" s="7"/>
      <c r="T252" s="7"/>
      <c r="U252" s="7"/>
      <c r="V252" s="7"/>
      <c r="W252" s="7"/>
      <c r="X252" s="7"/>
      <c r="Y252" s="7"/>
      <c r="Z252" s="7"/>
      <c r="AA252" s="7"/>
      <c r="AB252" s="7"/>
      <c r="AC252" s="7"/>
    </row>
    <row r="253" spans="1:29" x14ac:dyDescent="0.35">
      <c r="A253" s="5"/>
      <c r="B253" s="7"/>
      <c r="C253" s="7"/>
      <c r="D253" s="7"/>
      <c r="E253" s="7"/>
      <c r="F253" s="7"/>
      <c r="G253" s="7"/>
      <c r="H253" s="7"/>
      <c r="I253" s="7"/>
      <c r="J253" s="7"/>
      <c r="K253" s="7"/>
      <c r="L253" s="7"/>
      <c r="M253" s="7"/>
      <c r="N253" s="7"/>
      <c r="O253" s="7"/>
      <c r="P253" s="7"/>
      <c r="Q253" s="7"/>
      <c r="R253" s="7"/>
      <c r="S253" s="7"/>
      <c r="T253" s="7"/>
      <c r="U253" s="7"/>
      <c r="V253" s="7"/>
      <c r="W253" s="7"/>
      <c r="X253" s="7"/>
      <c r="Y253" s="7"/>
      <c r="Z253" s="7"/>
      <c r="AA253" s="7"/>
      <c r="AB253" s="7"/>
      <c r="AC253" s="7"/>
    </row>
    <row r="254" spans="1:29" x14ac:dyDescent="0.35">
      <c r="A254" s="5"/>
      <c r="B254" s="7"/>
      <c r="C254" s="7"/>
      <c r="D254" s="7"/>
      <c r="E254" s="7"/>
      <c r="F254" s="7"/>
      <c r="G254" s="7"/>
      <c r="H254" s="7"/>
      <c r="I254" s="7"/>
      <c r="J254" s="7"/>
      <c r="K254" s="7"/>
      <c r="L254" s="7"/>
      <c r="M254" s="7"/>
      <c r="N254" s="7"/>
      <c r="O254" s="7"/>
      <c r="P254" s="7"/>
      <c r="Q254" s="7"/>
      <c r="R254" s="7"/>
      <c r="S254" s="7"/>
      <c r="T254" s="7"/>
      <c r="U254" s="7"/>
      <c r="V254" s="7"/>
      <c r="W254" s="7"/>
      <c r="X254" s="7"/>
      <c r="Y254" s="7"/>
      <c r="Z254" s="7"/>
      <c r="AA254" s="7"/>
      <c r="AB254" s="7"/>
      <c r="AC254" s="7"/>
    </row>
    <row r="255" spans="1:29" x14ac:dyDescent="0.35">
      <c r="A255" s="5"/>
      <c r="B255" s="7"/>
      <c r="C255" s="7"/>
      <c r="D255" s="7"/>
      <c r="E255" s="7"/>
      <c r="F255" s="7"/>
      <c r="G255" s="7"/>
      <c r="H255" s="7"/>
      <c r="I255" s="7"/>
      <c r="J255" s="7"/>
      <c r="K255" s="7"/>
      <c r="L255" s="7"/>
      <c r="M255" s="7"/>
      <c r="N255" s="7"/>
      <c r="O255" s="7"/>
      <c r="P255" s="7"/>
      <c r="Q255" s="7"/>
      <c r="R255" s="7"/>
      <c r="S255" s="7"/>
      <c r="T255" s="7"/>
      <c r="U255" s="7"/>
      <c r="V255" s="7"/>
      <c r="W255" s="7"/>
      <c r="X255" s="7"/>
      <c r="Y255" s="7"/>
      <c r="Z255" s="7"/>
      <c r="AA255" s="7"/>
      <c r="AB255" s="7"/>
      <c r="AC255" s="7"/>
    </row>
    <row r="256" spans="1:29" x14ac:dyDescent="0.35">
      <c r="A256" s="5"/>
      <c r="B256" s="7"/>
      <c r="C256" s="7"/>
      <c r="D256" s="7"/>
      <c r="E256" s="7"/>
      <c r="F256" s="7"/>
      <c r="G256" s="7"/>
      <c r="H256" s="7"/>
      <c r="I256" s="7"/>
      <c r="J256" s="7"/>
      <c r="K256" s="7"/>
      <c r="L256" s="7"/>
      <c r="M256" s="7"/>
      <c r="N256" s="7"/>
      <c r="O256" s="7"/>
      <c r="P256" s="7"/>
      <c r="Q256" s="7"/>
      <c r="R256" s="7"/>
      <c r="S256" s="7"/>
      <c r="T256" s="7"/>
      <c r="U256" s="7"/>
      <c r="V256" s="7"/>
      <c r="W256" s="7"/>
      <c r="X256" s="7"/>
      <c r="Y256" s="7"/>
      <c r="Z256" s="7"/>
      <c r="AA256" s="7"/>
      <c r="AB256" s="7"/>
      <c r="AC256" s="7"/>
    </row>
    <row r="257" spans="1:29" x14ac:dyDescent="0.35">
      <c r="A257" s="5"/>
      <c r="B257" s="7"/>
      <c r="C257" s="7"/>
      <c r="D257" s="7"/>
      <c r="E257" s="7"/>
      <c r="F257" s="7"/>
      <c r="G257" s="7"/>
      <c r="H257" s="7"/>
      <c r="I257" s="7"/>
      <c r="J257" s="7"/>
      <c r="K257" s="7"/>
      <c r="L257" s="7"/>
      <c r="M257" s="7"/>
      <c r="N257" s="7"/>
      <c r="O257" s="7"/>
      <c r="P257" s="7"/>
      <c r="Q257" s="7"/>
      <c r="R257" s="7"/>
      <c r="S257" s="7"/>
      <c r="T257" s="7"/>
      <c r="U257" s="7"/>
      <c r="V257" s="7"/>
      <c r="W257" s="7"/>
      <c r="X257" s="7"/>
      <c r="Y257" s="7"/>
      <c r="Z257" s="7"/>
      <c r="AA257" s="7"/>
      <c r="AB257" s="7"/>
      <c r="AC257" s="7"/>
    </row>
    <row r="258" spans="1:29" x14ac:dyDescent="0.35">
      <c r="A258" s="5"/>
      <c r="B258" s="7"/>
      <c r="C258" s="7"/>
      <c r="D258" s="7"/>
      <c r="E258" s="7"/>
      <c r="F258" s="7"/>
      <c r="G258" s="7"/>
      <c r="H258" s="7"/>
      <c r="I258" s="7"/>
      <c r="J258" s="7"/>
      <c r="K258" s="7"/>
      <c r="L258" s="7"/>
      <c r="M258" s="7"/>
      <c r="N258" s="7"/>
      <c r="O258" s="7"/>
      <c r="P258" s="7"/>
      <c r="Q258" s="7"/>
      <c r="R258" s="7"/>
      <c r="S258" s="7"/>
      <c r="T258" s="7"/>
      <c r="U258" s="7"/>
      <c r="V258" s="7"/>
      <c r="W258" s="7"/>
      <c r="X258" s="7"/>
      <c r="Y258" s="7"/>
      <c r="Z258" s="7"/>
      <c r="AA258" s="7"/>
      <c r="AB258" s="7"/>
      <c r="AC258" s="7"/>
    </row>
    <row r="259" spans="1:29" x14ac:dyDescent="0.35">
      <c r="A259" s="5"/>
      <c r="B259" s="7"/>
      <c r="C259" s="7"/>
      <c r="D259" s="7"/>
      <c r="E259" s="7"/>
      <c r="F259" s="7"/>
      <c r="G259" s="7"/>
      <c r="H259" s="7"/>
      <c r="I259" s="7"/>
      <c r="J259" s="7"/>
      <c r="K259" s="7"/>
      <c r="L259" s="7"/>
      <c r="M259" s="7"/>
      <c r="N259" s="7"/>
      <c r="O259" s="7"/>
      <c r="P259" s="7"/>
      <c r="Q259" s="7"/>
      <c r="R259" s="7"/>
      <c r="S259" s="7"/>
      <c r="T259" s="7"/>
      <c r="U259" s="7"/>
      <c r="V259" s="7"/>
      <c r="W259" s="7"/>
      <c r="X259" s="7"/>
      <c r="Y259" s="7"/>
      <c r="Z259" s="7"/>
      <c r="AA259" s="7"/>
      <c r="AB259" s="7"/>
      <c r="AC259" s="7"/>
    </row>
    <row r="260" spans="1:29" x14ac:dyDescent="0.35">
      <c r="A260" s="5"/>
      <c r="B260" s="7"/>
      <c r="C260" s="7"/>
      <c r="D260" s="7"/>
      <c r="E260" s="7"/>
      <c r="F260" s="7"/>
      <c r="G260" s="7"/>
      <c r="H260" s="7"/>
      <c r="I260" s="7"/>
      <c r="J260" s="7"/>
      <c r="K260" s="7"/>
      <c r="L260" s="7"/>
      <c r="M260" s="7"/>
      <c r="N260" s="7"/>
      <c r="O260" s="7"/>
      <c r="P260" s="7"/>
      <c r="Q260" s="7"/>
      <c r="R260" s="7"/>
      <c r="S260" s="7"/>
      <c r="T260" s="7"/>
      <c r="U260" s="7"/>
      <c r="V260" s="7"/>
      <c r="W260" s="7"/>
      <c r="X260" s="7"/>
      <c r="Y260" s="7"/>
      <c r="Z260" s="7"/>
      <c r="AA260" s="7"/>
      <c r="AB260" s="7"/>
      <c r="AC260" s="7"/>
    </row>
    <row r="261" spans="1:29" x14ac:dyDescent="0.35">
      <c r="A261" s="5"/>
      <c r="B261" s="7"/>
      <c r="C261" s="7"/>
      <c r="D261" s="7"/>
      <c r="E261" s="7"/>
      <c r="F261" s="7"/>
      <c r="G261" s="7"/>
      <c r="H261" s="7"/>
      <c r="I261" s="7"/>
      <c r="J261" s="7"/>
      <c r="K261" s="7"/>
      <c r="L261" s="7"/>
      <c r="M261" s="7"/>
      <c r="N261" s="7"/>
      <c r="O261" s="7"/>
      <c r="P261" s="7"/>
      <c r="Q261" s="7"/>
      <c r="R261" s="7"/>
      <c r="S261" s="7"/>
      <c r="T261" s="7"/>
      <c r="U261" s="7"/>
      <c r="V261" s="7"/>
      <c r="W261" s="7"/>
      <c r="X261" s="7"/>
      <c r="Y261" s="7"/>
      <c r="Z261" s="7"/>
      <c r="AA261" s="7"/>
      <c r="AB261" s="7"/>
      <c r="AC261" s="7"/>
    </row>
    <row r="262" spans="1:29" x14ac:dyDescent="0.35">
      <c r="A262" s="5"/>
      <c r="B262" s="7"/>
      <c r="C262" s="7"/>
      <c r="D262" s="7"/>
      <c r="E262" s="7"/>
      <c r="F262" s="7"/>
      <c r="G262" s="7"/>
      <c r="H262" s="7"/>
      <c r="I262" s="7"/>
      <c r="J262" s="7"/>
      <c r="K262" s="7"/>
      <c r="L262" s="7"/>
      <c r="M262" s="7"/>
      <c r="N262" s="7"/>
      <c r="O262" s="7"/>
      <c r="P262" s="7"/>
      <c r="Q262" s="7"/>
      <c r="R262" s="7"/>
      <c r="S262" s="7"/>
      <c r="T262" s="7"/>
      <c r="U262" s="7"/>
      <c r="V262" s="7"/>
      <c r="W262" s="7"/>
      <c r="X262" s="7"/>
      <c r="Y262" s="7"/>
      <c r="Z262" s="7"/>
      <c r="AA262" s="7"/>
      <c r="AB262" s="7"/>
      <c r="AC262" s="7"/>
    </row>
    <row r="263" spans="1:29" x14ac:dyDescent="0.35">
      <c r="A263" s="5"/>
      <c r="B263" s="7"/>
      <c r="C263" s="7"/>
      <c r="D263" s="7"/>
      <c r="E263" s="7"/>
      <c r="F263" s="7"/>
      <c r="G263" s="7"/>
      <c r="H263" s="7"/>
      <c r="I263" s="7"/>
      <c r="J263" s="7"/>
      <c r="K263" s="7"/>
      <c r="L263" s="7"/>
      <c r="M263" s="7"/>
      <c r="N263" s="7"/>
      <c r="O263" s="7"/>
      <c r="P263" s="7"/>
      <c r="Q263" s="7"/>
      <c r="R263" s="7"/>
      <c r="S263" s="7"/>
      <c r="T263" s="7"/>
      <c r="U263" s="7"/>
      <c r="V263" s="7"/>
      <c r="W263" s="7"/>
      <c r="X263" s="7"/>
      <c r="Y263" s="7"/>
      <c r="Z263" s="7"/>
      <c r="AA263" s="7"/>
      <c r="AB263" s="7"/>
      <c r="AC263" s="7"/>
    </row>
    <row r="264" spans="1:29" x14ac:dyDescent="0.35">
      <c r="A264" s="5"/>
      <c r="B264" s="7"/>
      <c r="C264" s="7"/>
      <c r="D264" s="7"/>
      <c r="E264" s="7"/>
      <c r="F264" s="7"/>
      <c r="G264" s="7"/>
      <c r="H264" s="7"/>
      <c r="I264" s="7"/>
      <c r="J264" s="7"/>
      <c r="K264" s="7"/>
      <c r="L264" s="7"/>
      <c r="M264" s="7"/>
      <c r="N264" s="7"/>
      <c r="O264" s="7"/>
      <c r="P264" s="7"/>
      <c r="Q264" s="7"/>
      <c r="R264" s="7"/>
      <c r="S264" s="7"/>
      <c r="T264" s="7"/>
      <c r="U264" s="7"/>
      <c r="V264" s="7"/>
      <c r="W264" s="7"/>
      <c r="X264" s="7"/>
      <c r="Y264" s="7"/>
      <c r="Z264" s="7"/>
      <c r="AA264" s="7"/>
      <c r="AB264" s="7"/>
      <c r="AC264" s="7"/>
    </row>
    <row r="265" spans="1:29" x14ac:dyDescent="0.35">
      <c r="A265" s="5"/>
      <c r="B265" s="7"/>
      <c r="C265" s="7"/>
      <c r="D265" s="7"/>
      <c r="E265" s="7"/>
      <c r="F265" s="7"/>
      <c r="G265" s="7"/>
      <c r="H265" s="7"/>
      <c r="I265" s="7"/>
      <c r="J265" s="7"/>
      <c r="K265" s="7"/>
      <c r="L265" s="7"/>
      <c r="M265" s="7"/>
      <c r="N265" s="7"/>
      <c r="O265" s="7"/>
      <c r="P265" s="7"/>
      <c r="Q265" s="7"/>
      <c r="R265" s="7"/>
      <c r="S265" s="7"/>
      <c r="T265" s="7"/>
      <c r="U265" s="7"/>
      <c r="V265" s="7"/>
      <c r="W265" s="7"/>
      <c r="X265" s="7"/>
      <c r="Y265" s="7"/>
      <c r="Z265" s="7"/>
      <c r="AA265" s="7"/>
      <c r="AB265" s="7"/>
      <c r="AC265" s="7"/>
    </row>
    <row r="266" spans="1:29" x14ac:dyDescent="0.35">
      <c r="A266" s="5"/>
      <c r="B266" s="7"/>
      <c r="C266" s="7"/>
      <c r="D266" s="7"/>
      <c r="E266" s="7"/>
      <c r="F266" s="7"/>
      <c r="G266" s="7"/>
      <c r="H266" s="7"/>
      <c r="I266" s="7"/>
      <c r="J266" s="7"/>
      <c r="K266" s="7"/>
      <c r="L266" s="7"/>
      <c r="M266" s="7"/>
      <c r="N266" s="7"/>
      <c r="O266" s="7"/>
      <c r="P266" s="7"/>
      <c r="Q266" s="7"/>
      <c r="R266" s="7"/>
      <c r="S266" s="7"/>
      <c r="T266" s="7"/>
      <c r="U266" s="7"/>
      <c r="V266" s="7"/>
      <c r="W266" s="7"/>
      <c r="X266" s="7"/>
      <c r="Y266" s="7"/>
      <c r="Z266" s="7"/>
      <c r="AA266" s="7"/>
      <c r="AB266" s="7"/>
      <c r="AC266" s="7"/>
    </row>
    <row r="267" spans="1:29" x14ac:dyDescent="0.35">
      <c r="A267" s="5"/>
      <c r="B267" s="7"/>
      <c r="C267" s="7"/>
      <c r="D267" s="7"/>
      <c r="E267" s="7"/>
      <c r="F267" s="7"/>
      <c r="G267" s="7"/>
      <c r="H267" s="7"/>
      <c r="I267" s="7"/>
      <c r="J267" s="7"/>
      <c r="K267" s="7"/>
      <c r="L267" s="7"/>
      <c r="M267" s="7"/>
      <c r="N267" s="7"/>
      <c r="O267" s="7"/>
      <c r="P267" s="7"/>
      <c r="Q267" s="7"/>
      <c r="R267" s="7"/>
      <c r="S267" s="7"/>
      <c r="T267" s="7"/>
      <c r="U267" s="7"/>
      <c r="V267" s="7"/>
      <c r="W267" s="7"/>
      <c r="X267" s="7"/>
      <c r="Y267" s="7"/>
      <c r="Z267" s="7"/>
      <c r="AA267" s="7"/>
      <c r="AB267" s="7"/>
      <c r="AC267" s="7"/>
    </row>
    <row r="268" spans="1:29" x14ac:dyDescent="0.35">
      <c r="A268" s="5"/>
      <c r="B268" s="7"/>
      <c r="C268" s="7"/>
      <c r="D268" s="7"/>
      <c r="E268" s="7"/>
      <c r="F268" s="7"/>
      <c r="G268" s="7"/>
      <c r="H268" s="7"/>
      <c r="I268" s="7"/>
      <c r="J268" s="7"/>
      <c r="K268" s="7"/>
      <c r="L268" s="7"/>
      <c r="M268" s="7"/>
      <c r="N268" s="7"/>
      <c r="O268" s="7"/>
      <c r="P268" s="7"/>
      <c r="Q268" s="7"/>
      <c r="R268" s="7"/>
      <c r="S268" s="7"/>
      <c r="T268" s="7"/>
      <c r="U268" s="7"/>
      <c r="V268" s="7"/>
      <c r="W268" s="7"/>
      <c r="X268" s="7"/>
      <c r="Y268" s="7"/>
      <c r="Z268" s="7"/>
      <c r="AA268" s="7"/>
      <c r="AB268" s="7"/>
      <c r="AC268" s="7"/>
    </row>
    <row r="269" spans="1:29" x14ac:dyDescent="0.35">
      <c r="A269" s="5"/>
      <c r="B269" s="7"/>
      <c r="C269" s="7"/>
      <c r="D269" s="7"/>
      <c r="E269" s="7"/>
      <c r="F269" s="7"/>
      <c r="G269" s="7"/>
      <c r="H269" s="7"/>
      <c r="I269" s="7"/>
      <c r="J269" s="7"/>
      <c r="K269" s="7"/>
      <c r="L269" s="7"/>
      <c r="M269" s="7"/>
      <c r="N269" s="7"/>
      <c r="O269" s="7"/>
      <c r="P269" s="7"/>
      <c r="Q269" s="7"/>
      <c r="R269" s="7"/>
      <c r="S269" s="7"/>
      <c r="T269" s="7"/>
      <c r="U269" s="7"/>
      <c r="V269" s="7"/>
      <c r="W269" s="7"/>
      <c r="X269" s="7"/>
      <c r="Y269" s="7"/>
      <c r="Z269" s="7"/>
      <c r="AA269" s="7"/>
      <c r="AB269" s="7"/>
      <c r="AC269" s="7"/>
    </row>
    <row r="270" spans="1:29" x14ac:dyDescent="0.35">
      <c r="A270" s="5"/>
      <c r="B270" s="7"/>
      <c r="C270" s="7"/>
      <c r="D270" s="7"/>
      <c r="E270" s="7"/>
      <c r="F270" s="7"/>
      <c r="G270" s="7"/>
      <c r="H270" s="7"/>
      <c r="I270" s="7"/>
      <c r="J270" s="7"/>
      <c r="K270" s="7"/>
      <c r="L270" s="7"/>
      <c r="M270" s="7"/>
      <c r="N270" s="7"/>
      <c r="O270" s="7"/>
      <c r="P270" s="7"/>
      <c r="Q270" s="7"/>
      <c r="R270" s="7"/>
      <c r="S270" s="7"/>
      <c r="T270" s="7"/>
      <c r="U270" s="7"/>
      <c r="V270" s="7"/>
      <c r="W270" s="7"/>
      <c r="X270" s="7"/>
      <c r="Y270" s="7"/>
      <c r="Z270" s="7"/>
      <c r="AA270" s="7"/>
      <c r="AB270" s="7"/>
      <c r="AC270" s="7"/>
    </row>
    <row r="271" spans="1:29" x14ac:dyDescent="0.35">
      <c r="A271" s="5"/>
      <c r="B271" s="7"/>
      <c r="C271" s="7"/>
      <c r="D271" s="7"/>
      <c r="E271" s="7"/>
      <c r="F271" s="7"/>
      <c r="G271" s="7"/>
      <c r="H271" s="7"/>
      <c r="I271" s="7"/>
      <c r="J271" s="7"/>
      <c r="K271" s="7"/>
      <c r="L271" s="7"/>
      <c r="M271" s="7"/>
      <c r="N271" s="7"/>
      <c r="O271" s="7"/>
      <c r="P271" s="7"/>
      <c r="Q271" s="7"/>
      <c r="R271" s="7"/>
      <c r="S271" s="7"/>
      <c r="T271" s="7"/>
      <c r="U271" s="7"/>
      <c r="V271" s="7"/>
      <c r="W271" s="7"/>
      <c r="X271" s="7"/>
      <c r="Y271" s="7"/>
      <c r="Z271" s="7"/>
      <c r="AA271" s="7"/>
      <c r="AB271" s="7"/>
      <c r="AC271" s="7"/>
    </row>
    <row r="272" spans="1:29" x14ac:dyDescent="0.35">
      <c r="A272" s="5"/>
      <c r="B272" s="7"/>
      <c r="C272" s="7"/>
      <c r="D272" s="7"/>
      <c r="E272" s="7"/>
      <c r="F272" s="7"/>
      <c r="G272" s="7"/>
      <c r="H272" s="7"/>
      <c r="I272" s="7"/>
      <c r="J272" s="7"/>
      <c r="K272" s="7"/>
      <c r="L272" s="7"/>
      <c r="M272" s="7"/>
      <c r="N272" s="7"/>
      <c r="O272" s="7"/>
      <c r="P272" s="7"/>
      <c r="Q272" s="7"/>
      <c r="R272" s="7"/>
      <c r="S272" s="7"/>
      <c r="T272" s="7"/>
      <c r="U272" s="7"/>
      <c r="V272" s="7"/>
      <c r="W272" s="7"/>
      <c r="X272" s="7"/>
      <c r="Y272" s="7"/>
      <c r="Z272" s="7"/>
      <c r="AA272" s="7"/>
      <c r="AB272" s="7"/>
      <c r="AC272" s="7"/>
    </row>
    <row r="273" spans="1:29" x14ac:dyDescent="0.35">
      <c r="A273" s="5"/>
      <c r="B273" s="7"/>
      <c r="C273" s="7"/>
      <c r="D273" s="7"/>
      <c r="E273" s="7"/>
      <c r="F273" s="7"/>
      <c r="G273" s="7"/>
      <c r="H273" s="7"/>
      <c r="I273" s="7"/>
      <c r="J273" s="7"/>
      <c r="K273" s="7"/>
      <c r="L273" s="7"/>
      <c r="M273" s="7"/>
      <c r="N273" s="7"/>
      <c r="O273" s="7"/>
      <c r="P273" s="7"/>
      <c r="Q273" s="7"/>
      <c r="R273" s="7"/>
      <c r="S273" s="7"/>
      <c r="T273" s="7"/>
      <c r="U273" s="7"/>
      <c r="V273" s="7"/>
      <c r="W273" s="7"/>
      <c r="X273" s="7"/>
      <c r="Y273" s="7"/>
      <c r="Z273" s="7"/>
      <c r="AA273" s="7"/>
      <c r="AB273" s="7"/>
      <c r="AC273" s="7"/>
    </row>
    <row r="274" spans="1:29" x14ac:dyDescent="0.35">
      <c r="A274" s="5"/>
      <c r="B274" s="7"/>
      <c r="C274" s="7"/>
      <c r="D274" s="7"/>
      <c r="E274" s="7"/>
      <c r="F274" s="7"/>
      <c r="G274" s="7"/>
      <c r="H274" s="7"/>
      <c r="I274" s="7"/>
      <c r="J274" s="7"/>
      <c r="K274" s="7"/>
      <c r="L274" s="7"/>
      <c r="M274" s="7"/>
      <c r="N274" s="7"/>
      <c r="O274" s="7"/>
      <c r="P274" s="7"/>
      <c r="Q274" s="7"/>
      <c r="R274" s="7"/>
      <c r="S274" s="7"/>
      <c r="T274" s="7"/>
      <c r="U274" s="7"/>
      <c r="V274" s="7"/>
      <c r="W274" s="7"/>
      <c r="X274" s="7"/>
      <c r="Y274" s="7"/>
      <c r="Z274" s="7"/>
      <c r="AA274" s="7"/>
      <c r="AB274" s="7"/>
      <c r="AC274" s="7"/>
    </row>
    <row r="275" spans="1:29" x14ac:dyDescent="0.35">
      <c r="A275" s="5"/>
      <c r="B275" s="7"/>
      <c r="C275" s="7"/>
      <c r="D275" s="7"/>
      <c r="E275" s="7"/>
      <c r="F275" s="7"/>
      <c r="G275" s="7"/>
      <c r="H275" s="7"/>
      <c r="I275" s="7"/>
      <c r="J275" s="7"/>
      <c r="K275" s="7"/>
      <c r="L275" s="7"/>
      <c r="M275" s="7"/>
      <c r="N275" s="7"/>
      <c r="O275" s="7"/>
      <c r="P275" s="7"/>
      <c r="Q275" s="7"/>
      <c r="R275" s="7"/>
      <c r="S275" s="7"/>
      <c r="T275" s="7"/>
      <c r="U275" s="7"/>
      <c r="V275" s="7"/>
      <c r="W275" s="7"/>
      <c r="X275" s="7"/>
      <c r="Y275" s="7"/>
      <c r="Z275" s="7"/>
      <c r="AA275" s="7"/>
      <c r="AB275" s="7"/>
      <c r="AC275" s="7"/>
    </row>
    <row r="276" spans="1:29" x14ac:dyDescent="0.35">
      <c r="A276" s="5"/>
      <c r="B276" s="7"/>
      <c r="C276" s="7"/>
      <c r="D276" s="7"/>
      <c r="E276" s="7"/>
      <c r="F276" s="7"/>
      <c r="G276" s="7"/>
      <c r="H276" s="7"/>
      <c r="I276" s="7"/>
      <c r="J276" s="7"/>
      <c r="K276" s="7"/>
      <c r="L276" s="7"/>
      <c r="M276" s="7"/>
      <c r="N276" s="7"/>
      <c r="O276" s="7"/>
      <c r="P276" s="7"/>
      <c r="Q276" s="7"/>
      <c r="R276" s="7"/>
      <c r="S276" s="7"/>
      <c r="T276" s="7"/>
      <c r="U276" s="7"/>
      <c r="V276" s="7"/>
      <c r="W276" s="7"/>
      <c r="X276" s="7"/>
      <c r="Y276" s="7"/>
      <c r="Z276" s="7"/>
      <c r="AA276" s="7"/>
      <c r="AB276" s="7"/>
      <c r="AC276" s="7"/>
    </row>
    <row r="277" spans="1:29" x14ac:dyDescent="0.35">
      <c r="A277" s="5"/>
      <c r="B277" s="7"/>
      <c r="C277" s="7"/>
      <c r="D277" s="7"/>
      <c r="E277" s="7"/>
      <c r="F277" s="7"/>
      <c r="G277" s="7"/>
      <c r="H277" s="7"/>
      <c r="I277" s="7"/>
      <c r="J277" s="7"/>
      <c r="K277" s="7"/>
      <c r="L277" s="7"/>
      <c r="M277" s="7"/>
      <c r="N277" s="7"/>
      <c r="O277" s="7"/>
      <c r="P277" s="7"/>
      <c r="Q277" s="7"/>
      <c r="R277" s="7"/>
      <c r="S277" s="7"/>
      <c r="T277" s="7"/>
      <c r="U277" s="7"/>
      <c r="V277" s="7"/>
      <c r="W277" s="7"/>
      <c r="X277" s="7"/>
      <c r="Y277" s="7"/>
      <c r="Z277" s="7"/>
      <c r="AA277" s="7"/>
      <c r="AB277" s="7"/>
      <c r="AC277" s="7"/>
    </row>
    <row r="278" spans="1:29" x14ac:dyDescent="0.35">
      <c r="A278" s="5"/>
      <c r="B278" s="7"/>
      <c r="C278" s="7"/>
      <c r="D278" s="7"/>
      <c r="E278" s="7"/>
      <c r="F278" s="7"/>
      <c r="G278" s="7"/>
      <c r="H278" s="7"/>
      <c r="I278" s="7"/>
      <c r="J278" s="7"/>
      <c r="K278" s="7"/>
      <c r="L278" s="7"/>
      <c r="M278" s="7"/>
      <c r="N278" s="7"/>
      <c r="O278" s="7"/>
      <c r="P278" s="7"/>
      <c r="Q278" s="7"/>
      <c r="R278" s="7"/>
      <c r="S278" s="7"/>
      <c r="T278" s="7"/>
      <c r="U278" s="7"/>
      <c r="V278" s="7"/>
      <c r="W278" s="7"/>
      <c r="X278" s="7"/>
      <c r="Y278" s="7"/>
      <c r="Z278" s="7"/>
      <c r="AA278" s="7"/>
      <c r="AB278" s="7"/>
      <c r="AC278" s="7"/>
    </row>
    <row r="279" spans="1:29" x14ac:dyDescent="0.35">
      <c r="A279" s="5"/>
      <c r="B279" s="7"/>
      <c r="C279" s="7"/>
      <c r="D279" s="7"/>
      <c r="E279" s="7"/>
      <c r="F279" s="7"/>
      <c r="G279" s="7"/>
      <c r="H279" s="7"/>
      <c r="I279" s="7"/>
      <c r="J279" s="7"/>
      <c r="K279" s="7"/>
      <c r="L279" s="7"/>
      <c r="M279" s="7"/>
      <c r="N279" s="7"/>
      <c r="O279" s="7"/>
      <c r="P279" s="7"/>
      <c r="Q279" s="7"/>
      <c r="R279" s="7"/>
      <c r="S279" s="7"/>
      <c r="T279" s="7"/>
      <c r="U279" s="7"/>
      <c r="V279" s="7"/>
      <c r="W279" s="7"/>
      <c r="X279" s="7"/>
      <c r="Y279" s="7"/>
      <c r="Z279" s="7"/>
      <c r="AA279" s="7"/>
      <c r="AB279" s="7"/>
      <c r="AC279" s="7"/>
    </row>
    <row r="280" spans="1:29" x14ac:dyDescent="0.35">
      <c r="A280" s="5"/>
      <c r="B280" s="7"/>
      <c r="C280" s="7"/>
      <c r="D280" s="7"/>
      <c r="E280" s="7"/>
      <c r="F280" s="7"/>
      <c r="G280" s="7"/>
      <c r="H280" s="7"/>
      <c r="I280" s="7"/>
      <c r="J280" s="7"/>
      <c r="K280" s="7"/>
      <c r="L280" s="7"/>
      <c r="M280" s="7"/>
      <c r="N280" s="7"/>
      <c r="O280" s="7"/>
      <c r="P280" s="7"/>
      <c r="Q280" s="7"/>
      <c r="R280" s="7"/>
      <c r="S280" s="7"/>
      <c r="T280" s="7"/>
      <c r="U280" s="7"/>
      <c r="V280" s="7"/>
      <c r="W280" s="7"/>
      <c r="X280" s="7"/>
      <c r="Y280" s="7"/>
      <c r="Z280" s="7"/>
      <c r="AA280" s="7"/>
      <c r="AB280" s="7"/>
      <c r="AC280" s="7"/>
    </row>
  </sheetData>
  <mergeCells count="1">
    <mergeCell ref="C2:Q2"/>
  </mergeCells>
  <conditionalFormatting sqref="C4:Q1001">
    <cfRule type="expression" dxfId="1" priority="1">
      <formula>AND($C4&lt;&gt;"",MOD(ROW(),2)=1)</formula>
    </cfRule>
    <cfRule type="expression" dxfId="0" priority="9">
      <formula>AND($C4&lt;&gt;"",MOD(ROW(),2)=0)</formula>
    </cfRule>
  </conditionalFormatting>
  <hyperlinks>
    <hyperlink ref="F37" r:id="rId1" xr:uid="{AA3E29A3-8E0F-4F36-8F1A-B88CFB5079DE}"/>
  </hyperlink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ustomers">
    <pageSetUpPr autoPageBreaks="0"/>
  </sheetPr>
  <dimension ref="A1:N100"/>
  <sheetViews>
    <sheetView workbookViewId="0">
      <selection activeCell="H26" sqref="H26"/>
    </sheetView>
  </sheetViews>
  <sheetFormatPr defaultRowHeight="14.5" x14ac:dyDescent="0.35"/>
  <cols>
    <col min="1" max="1" width="17.453125" customWidth="1"/>
    <col min="2" max="2" width="3.26953125" customWidth="1"/>
    <col min="3" max="3" width="7.453125" bestFit="1" customWidth="1"/>
    <col min="4" max="4" width="15" bestFit="1" customWidth="1"/>
    <col min="5" max="5" width="24.54296875" bestFit="1" customWidth="1"/>
    <col min="6" max="6" width="11.453125" bestFit="1" customWidth="1"/>
    <col min="7" max="7" width="13.1796875" bestFit="1" customWidth="1"/>
    <col min="8" max="8" width="5.81640625" bestFit="1" customWidth="1"/>
    <col min="9" max="9" width="13.26953125" bestFit="1" customWidth="1"/>
    <col min="10" max="10" width="25.54296875" bestFit="1" customWidth="1"/>
  </cols>
  <sheetData>
    <row r="1" spans="1:14" ht="37" customHeight="1" x14ac:dyDescent="0.35">
      <c r="A1" s="5"/>
      <c r="B1" s="5"/>
      <c r="C1" s="5"/>
      <c r="D1" s="5"/>
      <c r="E1" s="5"/>
      <c r="F1" s="5"/>
      <c r="G1" s="5"/>
      <c r="H1" s="5"/>
      <c r="I1" s="5"/>
      <c r="J1" s="5"/>
      <c r="K1" s="5"/>
      <c r="L1" s="5"/>
      <c r="M1" s="5"/>
      <c r="N1" s="5"/>
    </row>
    <row r="2" spans="1:14" ht="21" x14ac:dyDescent="0.5">
      <c r="A2" s="5"/>
      <c r="B2" s="11"/>
      <c r="C2" s="218" t="s">
        <v>178</v>
      </c>
      <c r="D2" s="218"/>
      <c r="E2" s="218"/>
      <c r="F2" s="218"/>
      <c r="G2" s="218"/>
      <c r="H2" s="218"/>
      <c r="I2" s="218"/>
      <c r="J2" s="218"/>
      <c r="K2" s="48"/>
      <c r="L2" s="48"/>
      <c r="M2" s="48"/>
      <c r="N2" s="48"/>
    </row>
    <row r="3" spans="1:14" x14ac:dyDescent="0.35">
      <c r="A3" s="5"/>
      <c r="B3" s="10"/>
      <c r="C3" s="27" t="s">
        <v>179</v>
      </c>
      <c r="D3" s="9" t="s">
        <v>305</v>
      </c>
      <c r="E3" s="9" t="s">
        <v>11</v>
      </c>
      <c r="F3" s="9" t="s">
        <v>12</v>
      </c>
      <c r="G3" s="9" t="s">
        <v>13</v>
      </c>
      <c r="H3" s="9" t="s">
        <v>14</v>
      </c>
      <c r="I3" s="9" t="s">
        <v>15</v>
      </c>
      <c r="J3" s="9" t="s">
        <v>16</v>
      </c>
      <c r="K3" s="12"/>
      <c r="L3" s="13"/>
      <c r="M3" s="13"/>
      <c r="N3" s="13"/>
    </row>
    <row r="4" spans="1:14" x14ac:dyDescent="0.35">
      <c r="A4" s="5"/>
      <c r="B4" s="7"/>
      <c r="C4" s="8">
        <v>1</v>
      </c>
      <c r="D4" s="7" t="s">
        <v>17</v>
      </c>
      <c r="E4" s="7" t="s">
        <v>18</v>
      </c>
      <c r="F4" s="7" t="s">
        <v>19</v>
      </c>
      <c r="G4" s="7" t="s">
        <v>20</v>
      </c>
      <c r="H4" s="7">
        <v>35341</v>
      </c>
      <c r="I4" s="129">
        <v>3286147299</v>
      </c>
      <c r="J4" s="7" t="s">
        <v>21</v>
      </c>
      <c r="K4" s="7"/>
      <c r="L4" s="7"/>
      <c r="M4" s="7"/>
      <c r="N4" s="7"/>
    </row>
    <row r="5" spans="1:14" x14ac:dyDescent="0.35">
      <c r="A5" s="3"/>
      <c r="B5" s="7"/>
      <c r="C5" s="8">
        <v>2</v>
      </c>
      <c r="D5" s="7" t="s">
        <v>22</v>
      </c>
      <c r="E5" s="7" t="s">
        <v>23</v>
      </c>
      <c r="F5" s="7" t="s">
        <v>24</v>
      </c>
      <c r="G5" s="7" t="s">
        <v>25</v>
      </c>
      <c r="H5" s="7">
        <v>69816</v>
      </c>
      <c r="I5" s="129">
        <v>3455894869</v>
      </c>
      <c r="J5" s="7" t="s">
        <v>26</v>
      </c>
      <c r="K5" s="7"/>
      <c r="L5" s="7"/>
      <c r="M5" s="7"/>
      <c r="N5" s="7"/>
    </row>
    <row r="6" spans="1:14" x14ac:dyDescent="0.35">
      <c r="A6" s="3"/>
      <c r="B6" s="7"/>
      <c r="C6" s="8">
        <v>3</v>
      </c>
      <c r="D6" s="7" t="s">
        <v>27</v>
      </c>
      <c r="E6" s="7" t="s">
        <v>28</v>
      </c>
      <c r="F6" s="7" t="s">
        <v>29</v>
      </c>
      <c r="G6" s="7" t="s">
        <v>30</v>
      </c>
      <c r="H6" s="7">
        <v>57439</v>
      </c>
      <c r="I6" s="129">
        <v>3488520913</v>
      </c>
      <c r="J6" s="7" t="s">
        <v>31</v>
      </c>
      <c r="K6" s="7"/>
      <c r="L6" s="7"/>
      <c r="M6" s="7"/>
      <c r="N6" s="7"/>
    </row>
    <row r="7" spans="1:14" x14ac:dyDescent="0.35">
      <c r="A7" s="3"/>
      <c r="B7" s="7"/>
      <c r="C7" s="8">
        <v>4</v>
      </c>
      <c r="D7" s="7" t="s">
        <v>32</v>
      </c>
      <c r="E7" s="7" t="s">
        <v>33</v>
      </c>
      <c r="F7" s="7" t="s">
        <v>34</v>
      </c>
      <c r="G7" s="7" t="s">
        <v>35</v>
      </c>
      <c r="H7" s="7">
        <v>95515</v>
      </c>
      <c r="I7" s="129">
        <v>3497730067</v>
      </c>
      <c r="J7" s="7" t="s">
        <v>36</v>
      </c>
      <c r="K7" s="7"/>
      <c r="L7" s="7"/>
      <c r="M7" s="7"/>
      <c r="N7" s="7"/>
    </row>
    <row r="8" spans="1:14" x14ac:dyDescent="0.35">
      <c r="A8" s="3"/>
      <c r="B8" s="7"/>
      <c r="C8" s="8">
        <v>5</v>
      </c>
      <c r="D8" s="7" t="s">
        <v>37</v>
      </c>
      <c r="E8" s="7" t="s">
        <v>38</v>
      </c>
      <c r="F8" s="7" t="s">
        <v>39</v>
      </c>
      <c r="G8" s="7" t="s">
        <v>40</v>
      </c>
      <c r="H8" s="7">
        <v>75119</v>
      </c>
      <c r="I8" s="129">
        <v>3617832508</v>
      </c>
      <c r="J8" s="7" t="s">
        <v>41</v>
      </c>
      <c r="K8" s="7"/>
      <c r="L8" s="7"/>
      <c r="M8" s="7"/>
      <c r="N8" s="7"/>
    </row>
    <row r="9" spans="1:14" x14ac:dyDescent="0.35">
      <c r="A9" s="3"/>
      <c r="B9" s="7"/>
      <c r="C9" s="8">
        <v>6</v>
      </c>
      <c r="D9" s="7" t="s">
        <v>42</v>
      </c>
      <c r="E9" s="7" t="s">
        <v>43</v>
      </c>
      <c r="F9" s="7" t="s">
        <v>44</v>
      </c>
      <c r="G9" s="7" t="s">
        <v>45</v>
      </c>
      <c r="H9" s="7">
        <v>18065</v>
      </c>
      <c r="I9" s="129">
        <v>3652218440</v>
      </c>
      <c r="J9" s="7" t="s">
        <v>46</v>
      </c>
      <c r="K9" s="7"/>
      <c r="L9" s="7"/>
      <c r="M9" s="7"/>
      <c r="N9" s="7"/>
    </row>
    <row r="10" spans="1:14" x14ac:dyDescent="0.35">
      <c r="A10" s="3"/>
      <c r="B10" s="7"/>
      <c r="C10" s="8">
        <v>7</v>
      </c>
      <c r="D10" s="7" t="s">
        <v>47</v>
      </c>
      <c r="E10" s="7" t="s">
        <v>48</v>
      </c>
      <c r="F10" s="7" t="s">
        <v>49</v>
      </c>
      <c r="G10" s="7" t="s">
        <v>50</v>
      </c>
      <c r="H10" s="7">
        <v>39456</v>
      </c>
      <c r="I10" s="129">
        <v>3656677181</v>
      </c>
      <c r="J10" s="7" t="s">
        <v>51</v>
      </c>
      <c r="K10" s="7"/>
      <c r="L10" s="7"/>
      <c r="M10" s="7"/>
      <c r="N10" s="7"/>
    </row>
    <row r="11" spans="1:14" x14ac:dyDescent="0.35">
      <c r="A11" s="3"/>
      <c r="B11" s="7"/>
      <c r="C11" s="8">
        <v>8</v>
      </c>
      <c r="D11" s="7" t="s">
        <v>52</v>
      </c>
      <c r="E11" s="7" t="s">
        <v>53</v>
      </c>
      <c r="F11" s="7" t="s">
        <v>54</v>
      </c>
      <c r="G11" s="7" t="s">
        <v>55</v>
      </c>
      <c r="H11" s="7">
        <v>78200</v>
      </c>
      <c r="I11" s="129">
        <v>3767682976</v>
      </c>
      <c r="J11" s="7" t="s">
        <v>56</v>
      </c>
      <c r="K11" s="7"/>
      <c r="L11" s="7"/>
      <c r="M11" s="7"/>
      <c r="N11" s="7"/>
    </row>
    <row r="12" spans="1:14" x14ac:dyDescent="0.35">
      <c r="A12" s="3"/>
      <c r="B12" s="8"/>
      <c r="C12" s="8">
        <v>9</v>
      </c>
      <c r="D12" s="7" t="s">
        <v>431</v>
      </c>
      <c r="E12" s="7" t="s">
        <v>432</v>
      </c>
      <c r="F12" s="7" t="s">
        <v>394</v>
      </c>
      <c r="G12" s="7" t="s">
        <v>106</v>
      </c>
      <c r="H12" s="7">
        <v>90305</v>
      </c>
      <c r="I12" s="139" t="s">
        <v>433</v>
      </c>
      <c r="J12" s="7" t="s">
        <v>395</v>
      </c>
      <c r="K12" s="7"/>
      <c r="L12" s="7"/>
      <c r="M12" s="7"/>
      <c r="N12" s="7"/>
    </row>
    <row r="13" spans="1:14" x14ac:dyDescent="0.35">
      <c r="A13" s="3"/>
      <c r="B13" s="7"/>
      <c r="C13" s="8">
        <v>10</v>
      </c>
      <c r="D13" s="7" t="s">
        <v>428</v>
      </c>
      <c r="E13" s="7" t="s">
        <v>393</v>
      </c>
      <c r="F13" s="7" t="s">
        <v>394</v>
      </c>
      <c r="G13" s="7" t="s">
        <v>106</v>
      </c>
      <c r="H13" s="7">
        <v>90305</v>
      </c>
      <c r="I13" s="139">
        <v>5551212458</v>
      </c>
      <c r="J13" s="7" t="s">
        <v>395</v>
      </c>
      <c r="K13" s="7"/>
      <c r="L13" s="7"/>
      <c r="M13" s="7"/>
      <c r="N13" s="7"/>
    </row>
    <row r="14" spans="1:14" x14ac:dyDescent="0.35">
      <c r="A14" s="3"/>
      <c r="B14" s="7"/>
      <c r="C14" s="8">
        <v>11</v>
      </c>
      <c r="D14" s="7" t="s">
        <v>429</v>
      </c>
      <c r="E14" s="7" t="s">
        <v>430</v>
      </c>
      <c r="F14" s="7" t="s">
        <v>394</v>
      </c>
      <c r="G14" s="7" t="s">
        <v>106</v>
      </c>
      <c r="H14" s="7">
        <v>90305</v>
      </c>
      <c r="I14" s="139">
        <v>4548489445</v>
      </c>
      <c r="J14" s="7" t="s">
        <v>434</v>
      </c>
      <c r="K14" s="7"/>
      <c r="L14" s="7"/>
      <c r="M14" s="7"/>
      <c r="N14" s="7"/>
    </row>
    <row r="15" spans="1:14" x14ac:dyDescent="0.35">
      <c r="A15" s="3"/>
      <c r="B15" s="7"/>
      <c r="C15" s="8">
        <v>12</v>
      </c>
      <c r="D15" s="7" t="s">
        <v>458</v>
      </c>
      <c r="E15" s="7" t="s">
        <v>393</v>
      </c>
      <c r="F15" s="7"/>
      <c r="G15" s="7"/>
      <c r="H15" s="7"/>
      <c r="I15" s="139"/>
      <c r="J15" s="7"/>
      <c r="K15" s="7"/>
      <c r="L15" s="7"/>
      <c r="M15" s="7"/>
      <c r="N15" s="7"/>
    </row>
    <row r="16" spans="1:14" x14ac:dyDescent="0.35">
      <c r="A16" s="3"/>
      <c r="B16" s="7"/>
      <c r="C16" s="8"/>
      <c r="D16" s="7"/>
      <c r="E16" s="7"/>
      <c r="F16" s="7"/>
      <c r="G16" s="7"/>
      <c r="H16" s="7"/>
      <c r="I16" s="139"/>
      <c r="J16" s="7"/>
      <c r="K16" s="7"/>
      <c r="L16" s="7"/>
      <c r="M16" s="7"/>
      <c r="N16" s="7"/>
    </row>
    <row r="17" spans="1:14" x14ac:dyDescent="0.35">
      <c r="A17" s="3"/>
      <c r="B17" s="7"/>
      <c r="C17" s="8"/>
      <c r="D17" s="7"/>
      <c r="E17" s="7"/>
      <c r="F17" s="7"/>
      <c r="G17" s="7"/>
      <c r="H17" s="7"/>
      <c r="I17" s="139"/>
      <c r="J17" s="7"/>
      <c r="K17" s="7"/>
      <c r="L17" s="7"/>
      <c r="M17" s="7"/>
      <c r="N17" s="7"/>
    </row>
    <row r="18" spans="1:14" x14ac:dyDescent="0.35">
      <c r="A18" s="3"/>
      <c r="B18" s="7"/>
      <c r="C18" s="8"/>
      <c r="D18" s="7"/>
      <c r="E18" s="7"/>
      <c r="F18" s="7"/>
      <c r="G18" s="7"/>
      <c r="H18" s="7"/>
      <c r="I18" s="139"/>
      <c r="J18" s="7"/>
      <c r="K18" s="7"/>
      <c r="L18" s="7"/>
      <c r="M18" s="7"/>
      <c r="N18" s="7"/>
    </row>
    <row r="19" spans="1:14" x14ac:dyDescent="0.35">
      <c r="A19" s="3"/>
      <c r="B19" s="7"/>
      <c r="C19" s="8"/>
      <c r="D19" s="7"/>
      <c r="E19" s="7"/>
      <c r="F19" s="7"/>
      <c r="G19" s="7"/>
      <c r="H19" s="7"/>
      <c r="I19" s="139"/>
      <c r="J19" s="7"/>
      <c r="K19" s="7"/>
      <c r="L19" s="7"/>
      <c r="M19" s="7"/>
      <c r="N19" s="7"/>
    </row>
    <row r="20" spans="1:14" x14ac:dyDescent="0.35">
      <c r="A20" s="3"/>
      <c r="B20" s="7"/>
      <c r="C20" s="8"/>
      <c r="D20" s="7"/>
      <c r="E20" s="7"/>
      <c r="F20" s="7"/>
      <c r="G20" s="7"/>
      <c r="H20" s="7"/>
      <c r="I20" s="139"/>
      <c r="J20" s="7"/>
      <c r="K20" s="7"/>
      <c r="L20" s="7"/>
      <c r="M20" s="7"/>
      <c r="N20" s="7"/>
    </row>
    <row r="21" spans="1:14" x14ac:dyDescent="0.35">
      <c r="A21" s="3"/>
      <c r="B21" s="7"/>
      <c r="C21" s="8"/>
      <c r="D21" s="7"/>
      <c r="E21" s="7"/>
      <c r="F21" s="7"/>
      <c r="G21" s="7"/>
      <c r="H21" s="7"/>
      <c r="I21" s="139"/>
      <c r="J21" s="7"/>
      <c r="K21" s="7"/>
      <c r="L21" s="7"/>
      <c r="M21" s="7"/>
      <c r="N21" s="7"/>
    </row>
    <row r="22" spans="1:14" x14ac:dyDescent="0.35">
      <c r="A22" s="3"/>
      <c r="B22" s="7"/>
      <c r="C22" s="8"/>
      <c r="D22" s="7"/>
      <c r="E22" s="7"/>
      <c r="F22" s="7"/>
      <c r="G22" s="7"/>
      <c r="H22" s="7"/>
      <c r="I22" s="139"/>
      <c r="J22" s="7"/>
      <c r="K22" s="7"/>
      <c r="L22" s="7"/>
      <c r="M22" s="7"/>
      <c r="N22" s="7"/>
    </row>
    <row r="23" spans="1:14" x14ac:dyDescent="0.35">
      <c r="A23" s="3"/>
      <c r="B23" s="7"/>
      <c r="C23" s="8"/>
      <c r="D23" s="7"/>
      <c r="E23" s="7"/>
      <c r="F23" s="7"/>
      <c r="G23" s="7"/>
      <c r="H23" s="7"/>
      <c r="I23" s="139"/>
      <c r="J23" s="7"/>
      <c r="K23" s="7"/>
      <c r="L23" s="7"/>
      <c r="M23" s="7"/>
      <c r="N23" s="7"/>
    </row>
    <row r="24" spans="1:14" x14ac:dyDescent="0.35">
      <c r="A24" s="3"/>
      <c r="B24" s="7"/>
      <c r="C24" s="8"/>
      <c r="D24" s="7"/>
      <c r="E24" s="7"/>
      <c r="F24" s="7"/>
      <c r="G24" s="7"/>
      <c r="H24" s="7"/>
      <c r="I24" s="139"/>
      <c r="J24" s="7"/>
      <c r="K24" s="7"/>
      <c r="L24" s="7"/>
      <c r="M24" s="7"/>
      <c r="N24" s="7"/>
    </row>
    <row r="25" spans="1:14" x14ac:dyDescent="0.35">
      <c r="A25" s="3"/>
      <c r="B25" s="7"/>
      <c r="C25" s="8"/>
      <c r="D25" s="7"/>
      <c r="E25" s="7"/>
      <c r="F25" s="7"/>
      <c r="G25" s="7"/>
      <c r="H25" s="7"/>
      <c r="I25" s="139"/>
      <c r="J25" s="7"/>
      <c r="K25" s="7"/>
      <c r="L25" s="7"/>
      <c r="M25" s="7"/>
      <c r="N25" s="7"/>
    </row>
    <row r="26" spans="1:14" x14ac:dyDescent="0.35">
      <c r="A26" s="3"/>
      <c r="B26" s="7"/>
      <c r="C26" s="8"/>
      <c r="D26" s="7"/>
      <c r="E26" s="7"/>
      <c r="F26" s="7"/>
      <c r="G26" s="7"/>
      <c r="H26" s="7"/>
      <c r="I26" s="139"/>
      <c r="J26" s="7"/>
      <c r="K26" s="7"/>
      <c r="L26" s="7"/>
      <c r="M26" s="7"/>
      <c r="N26" s="7"/>
    </row>
    <row r="27" spans="1:14" x14ac:dyDescent="0.35">
      <c r="A27" s="3"/>
      <c r="B27" s="7"/>
      <c r="C27" s="8"/>
      <c r="D27" s="7"/>
      <c r="E27" s="7"/>
      <c r="F27" s="7"/>
      <c r="G27" s="7"/>
      <c r="H27" s="7"/>
      <c r="I27" s="139"/>
      <c r="J27" s="7"/>
      <c r="K27" s="7"/>
      <c r="L27" s="7"/>
      <c r="M27" s="7"/>
      <c r="N27" s="7"/>
    </row>
    <row r="28" spans="1:14" x14ac:dyDescent="0.35">
      <c r="A28" s="3"/>
      <c r="B28" s="7"/>
      <c r="C28" s="8"/>
      <c r="D28" s="7"/>
      <c r="E28" s="7"/>
      <c r="F28" s="7"/>
      <c r="G28" s="7"/>
      <c r="H28" s="7"/>
      <c r="I28" s="139"/>
      <c r="J28" s="7"/>
      <c r="K28" s="7"/>
      <c r="L28" s="7"/>
      <c r="M28" s="7"/>
      <c r="N28" s="7"/>
    </row>
    <row r="29" spans="1:14" x14ac:dyDescent="0.35">
      <c r="A29" s="3"/>
      <c r="B29" s="7"/>
      <c r="C29" s="8"/>
      <c r="D29" s="7"/>
      <c r="E29" s="7"/>
      <c r="F29" s="7"/>
      <c r="G29" s="7"/>
      <c r="H29" s="7"/>
      <c r="I29" s="139"/>
      <c r="J29" s="7"/>
      <c r="K29" s="7"/>
      <c r="L29" s="7"/>
      <c r="M29" s="7"/>
      <c r="N29" s="7"/>
    </row>
    <row r="30" spans="1:14" x14ac:dyDescent="0.35">
      <c r="A30" s="3"/>
      <c r="B30" s="7"/>
      <c r="C30" s="8"/>
      <c r="D30" s="7"/>
      <c r="E30" s="7"/>
      <c r="F30" s="7"/>
      <c r="G30" s="7"/>
      <c r="H30" s="7"/>
      <c r="I30" s="139"/>
      <c r="J30" s="7"/>
      <c r="K30" s="7"/>
      <c r="L30" s="7"/>
      <c r="M30" s="7"/>
      <c r="N30" s="7"/>
    </row>
    <row r="31" spans="1:14" x14ac:dyDescent="0.35">
      <c r="A31" s="5"/>
      <c r="B31" s="7"/>
      <c r="C31" s="8"/>
      <c r="D31" s="7"/>
      <c r="E31" s="7"/>
      <c r="F31" s="7"/>
      <c r="G31" s="7"/>
      <c r="H31" s="7"/>
      <c r="I31" s="139"/>
      <c r="J31" s="7"/>
      <c r="K31" s="7"/>
      <c r="L31" s="7"/>
      <c r="M31" s="7"/>
      <c r="N31" s="7"/>
    </row>
    <row r="32" spans="1:14" x14ac:dyDescent="0.35">
      <c r="A32" s="5"/>
      <c r="B32" s="7"/>
      <c r="C32" s="8"/>
      <c r="D32" s="7"/>
      <c r="E32" s="7"/>
      <c r="F32" s="7"/>
      <c r="G32" s="7"/>
      <c r="H32" s="7"/>
      <c r="I32" s="139"/>
      <c r="J32" s="7"/>
      <c r="K32" s="7"/>
      <c r="L32" s="7"/>
      <c r="M32" s="7"/>
      <c r="N32" s="7"/>
    </row>
    <row r="33" spans="1:14" x14ac:dyDescent="0.35">
      <c r="A33" s="5"/>
      <c r="B33" s="7"/>
      <c r="C33" s="8"/>
      <c r="D33" s="7"/>
      <c r="E33" s="7"/>
      <c r="F33" s="7"/>
      <c r="G33" s="7"/>
      <c r="H33" s="7"/>
      <c r="I33" s="139"/>
      <c r="J33" s="7"/>
      <c r="K33" s="7"/>
      <c r="L33" s="7"/>
      <c r="M33" s="7"/>
      <c r="N33" s="7"/>
    </row>
    <row r="34" spans="1:14" x14ac:dyDescent="0.35">
      <c r="A34" s="5"/>
      <c r="B34" s="7"/>
      <c r="C34" s="8"/>
      <c r="D34" s="7"/>
      <c r="E34" s="7"/>
      <c r="F34" s="7"/>
      <c r="G34" s="7"/>
      <c r="H34" s="7"/>
      <c r="I34" s="139"/>
      <c r="J34" s="7"/>
      <c r="K34" s="7"/>
      <c r="L34" s="7"/>
      <c r="M34" s="7"/>
      <c r="N34" s="7"/>
    </row>
    <row r="35" spans="1:14" x14ac:dyDescent="0.35">
      <c r="A35" s="5"/>
      <c r="B35" s="7"/>
      <c r="C35" s="8"/>
      <c r="D35" s="7"/>
      <c r="E35" s="7"/>
      <c r="F35" s="7"/>
      <c r="G35" s="7"/>
      <c r="H35" s="7"/>
      <c r="I35" s="139"/>
      <c r="J35" s="7"/>
      <c r="K35" s="7"/>
      <c r="L35" s="7"/>
      <c r="M35" s="7"/>
      <c r="N35" s="7"/>
    </row>
    <row r="36" spans="1:14" x14ac:dyDescent="0.35">
      <c r="A36" s="5"/>
      <c r="B36" s="7"/>
      <c r="C36" s="8"/>
      <c r="D36" s="7"/>
      <c r="E36" s="7"/>
      <c r="F36" s="7"/>
      <c r="G36" s="7"/>
      <c r="H36" s="7"/>
      <c r="I36" s="139"/>
      <c r="J36" s="7"/>
      <c r="K36" s="7"/>
      <c r="L36" s="7"/>
      <c r="M36" s="7"/>
      <c r="N36" s="7"/>
    </row>
    <row r="37" spans="1:14" x14ac:dyDescent="0.35">
      <c r="A37" s="5"/>
      <c r="B37" s="7"/>
      <c r="C37" s="8"/>
      <c r="D37" s="7"/>
      <c r="E37" s="7"/>
      <c r="F37" s="7"/>
      <c r="G37" s="7"/>
      <c r="H37" s="7"/>
      <c r="I37" s="139"/>
      <c r="J37" s="7"/>
      <c r="K37" s="7"/>
      <c r="L37" s="7"/>
      <c r="M37" s="7"/>
      <c r="N37" s="7"/>
    </row>
    <row r="38" spans="1:14" x14ac:dyDescent="0.35">
      <c r="A38" s="5"/>
      <c r="B38" s="7"/>
      <c r="C38" s="8"/>
      <c r="D38" s="7"/>
      <c r="E38" s="7"/>
      <c r="F38" s="7"/>
      <c r="G38" s="7"/>
      <c r="H38" s="7"/>
      <c r="I38" s="139"/>
      <c r="J38" s="7"/>
      <c r="K38" s="7"/>
      <c r="L38" s="7"/>
      <c r="M38" s="7"/>
      <c r="N38" s="7"/>
    </row>
    <row r="39" spans="1:14" x14ac:dyDescent="0.35">
      <c r="A39" s="5"/>
      <c r="B39" s="7"/>
      <c r="C39" s="8"/>
      <c r="D39" s="7"/>
      <c r="E39" s="7"/>
      <c r="F39" s="7"/>
      <c r="G39" s="7"/>
      <c r="H39" s="7"/>
      <c r="I39" s="139"/>
      <c r="J39" s="7"/>
      <c r="K39" s="7"/>
      <c r="L39" s="7"/>
      <c r="M39" s="7"/>
      <c r="N39" s="7"/>
    </row>
    <row r="40" spans="1:14" x14ac:dyDescent="0.35">
      <c r="A40" s="5"/>
      <c r="B40" s="7"/>
      <c r="C40" s="8"/>
      <c r="D40" s="7"/>
      <c r="E40" s="7"/>
      <c r="F40" s="7"/>
      <c r="G40" s="7"/>
      <c r="H40" s="7"/>
      <c r="I40" s="139"/>
      <c r="J40" s="7"/>
      <c r="K40" s="7"/>
      <c r="L40" s="7"/>
      <c r="M40" s="7"/>
      <c r="N40" s="7"/>
    </row>
    <row r="41" spans="1:14" x14ac:dyDescent="0.35">
      <c r="A41" s="5"/>
      <c r="B41" s="7"/>
      <c r="C41" s="8"/>
      <c r="D41" s="7"/>
      <c r="E41" s="7"/>
      <c r="F41" s="7"/>
      <c r="G41" s="7"/>
      <c r="H41" s="7"/>
      <c r="I41" s="139"/>
      <c r="J41" s="7"/>
      <c r="K41" s="7"/>
      <c r="L41" s="7"/>
      <c r="M41" s="7"/>
      <c r="N41" s="7"/>
    </row>
    <row r="42" spans="1:14" x14ac:dyDescent="0.35">
      <c r="A42" s="5"/>
      <c r="B42" s="7"/>
      <c r="C42" s="8"/>
      <c r="D42" s="7"/>
      <c r="E42" s="7"/>
      <c r="F42" s="7"/>
      <c r="G42" s="7"/>
      <c r="H42" s="7"/>
      <c r="I42" s="139"/>
      <c r="J42" s="7"/>
      <c r="K42" s="7"/>
      <c r="L42" s="7"/>
      <c r="M42" s="7"/>
      <c r="N42" s="7"/>
    </row>
    <row r="43" spans="1:14" x14ac:dyDescent="0.35">
      <c r="A43" s="5"/>
      <c r="B43" s="7"/>
      <c r="C43" s="8"/>
      <c r="D43" s="7"/>
      <c r="E43" s="7"/>
      <c r="F43" s="7"/>
      <c r="G43" s="7"/>
      <c r="H43" s="7"/>
      <c r="I43" s="139"/>
      <c r="J43" s="7"/>
      <c r="K43" s="7"/>
      <c r="L43" s="7"/>
      <c r="M43" s="7"/>
      <c r="N43" s="7"/>
    </row>
    <row r="44" spans="1:14" x14ac:dyDescent="0.35">
      <c r="A44" s="5"/>
      <c r="B44" s="7"/>
      <c r="C44" s="8"/>
      <c r="D44" s="7"/>
      <c r="E44" s="7"/>
      <c r="F44" s="7"/>
      <c r="G44" s="7"/>
      <c r="H44" s="7"/>
      <c r="I44" s="139"/>
      <c r="J44" s="7"/>
      <c r="K44" s="7"/>
      <c r="L44" s="7"/>
      <c r="M44" s="7"/>
      <c r="N44" s="7"/>
    </row>
    <row r="45" spans="1:14" x14ac:dyDescent="0.35">
      <c r="A45" s="5"/>
      <c r="B45" s="7"/>
      <c r="C45" s="8"/>
      <c r="D45" s="7"/>
      <c r="E45" s="7"/>
      <c r="F45" s="7"/>
      <c r="G45" s="7"/>
      <c r="H45" s="7"/>
      <c r="I45" s="139"/>
      <c r="J45" s="7"/>
      <c r="K45" s="7"/>
      <c r="L45" s="7"/>
      <c r="M45" s="7"/>
      <c r="N45" s="7"/>
    </row>
    <row r="46" spans="1:14" x14ac:dyDescent="0.35">
      <c r="A46" s="5"/>
      <c r="B46" s="7"/>
      <c r="C46" s="8"/>
      <c r="D46" s="7"/>
      <c r="E46" s="7"/>
      <c r="F46" s="7"/>
      <c r="G46" s="7"/>
      <c r="H46" s="7"/>
      <c r="I46" s="139"/>
      <c r="J46" s="7"/>
      <c r="K46" s="7"/>
      <c r="L46" s="7"/>
      <c r="M46" s="7"/>
      <c r="N46" s="7"/>
    </row>
    <row r="47" spans="1:14" x14ac:dyDescent="0.35">
      <c r="A47" s="5"/>
      <c r="B47" s="7"/>
      <c r="C47" s="8"/>
      <c r="D47" s="7"/>
      <c r="E47" s="7"/>
      <c r="F47" s="7"/>
      <c r="G47" s="7"/>
      <c r="H47" s="7"/>
      <c r="I47" s="139"/>
      <c r="J47" s="7"/>
      <c r="K47" s="7"/>
      <c r="L47" s="7"/>
      <c r="M47" s="7"/>
      <c r="N47" s="7"/>
    </row>
    <row r="48" spans="1:14" x14ac:dyDescent="0.35">
      <c r="A48" s="5"/>
      <c r="B48" s="7"/>
      <c r="C48" s="8"/>
      <c r="D48" s="7"/>
      <c r="E48" s="7"/>
      <c r="F48" s="7"/>
      <c r="G48" s="7"/>
      <c r="H48" s="7"/>
      <c r="I48" s="139"/>
      <c r="J48" s="7"/>
      <c r="K48" s="7"/>
      <c r="L48" s="7"/>
      <c r="M48" s="7"/>
      <c r="N48" s="7"/>
    </row>
    <row r="49" spans="1:14" x14ac:dyDescent="0.35">
      <c r="A49" s="5"/>
      <c r="B49" s="7"/>
      <c r="C49" s="8"/>
      <c r="D49" s="7"/>
      <c r="E49" s="7"/>
      <c r="F49" s="7"/>
      <c r="G49" s="7"/>
      <c r="H49" s="7"/>
      <c r="I49" s="139"/>
      <c r="J49" s="7"/>
      <c r="K49" s="7"/>
      <c r="L49" s="7"/>
      <c r="M49" s="7"/>
      <c r="N49" s="7"/>
    </row>
    <row r="50" spans="1:14" x14ac:dyDescent="0.35">
      <c r="A50" s="5"/>
      <c r="B50" s="7"/>
      <c r="C50" s="8"/>
      <c r="D50" s="7"/>
      <c r="E50" s="7"/>
      <c r="F50" s="7"/>
      <c r="G50" s="7"/>
      <c r="H50" s="7"/>
      <c r="I50" s="139"/>
      <c r="J50" s="7"/>
      <c r="K50" s="7"/>
      <c r="L50" s="7"/>
      <c r="M50" s="7"/>
      <c r="N50" s="7"/>
    </row>
    <row r="51" spans="1:14" x14ac:dyDescent="0.35">
      <c r="A51" s="5"/>
      <c r="B51" s="7"/>
      <c r="C51" s="8"/>
      <c r="D51" s="7"/>
      <c r="E51" s="7"/>
      <c r="F51" s="7"/>
      <c r="G51" s="7"/>
      <c r="H51" s="7"/>
      <c r="I51" s="139"/>
      <c r="J51" s="7"/>
      <c r="K51" s="7"/>
      <c r="L51" s="7"/>
      <c r="M51" s="7"/>
      <c r="N51" s="7"/>
    </row>
    <row r="52" spans="1:14" x14ac:dyDescent="0.35">
      <c r="A52" s="5"/>
      <c r="B52" s="7"/>
      <c r="C52" s="8"/>
      <c r="D52" s="7"/>
      <c r="E52" s="7"/>
      <c r="F52" s="7"/>
      <c r="G52" s="7"/>
      <c r="H52" s="7"/>
      <c r="I52" s="139"/>
      <c r="J52" s="7"/>
      <c r="K52" s="7"/>
      <c r="L52" s="7"/>
      <c r="M52" s="7"/>
      <c r="N52" s="7"/>
    </row>
    <row r="53" spans="1:14" x14ac:dyDescent="0.35">
      <c r="A53" s="5"/>
      <c r="B53" s="7"/>
      <c r="C53" s="2"/>
      <c r="I53" s="140"/>
    </row>
    <row r="54" spans="1:14" x14ac:dyDescent="0.35">
      <c r="I54" s="140"/>
    </row>
    <row r="55" spans="1:14" x14ac:dyDescent="0.35">
      <c r="I55" s="140"/>
    </row>
    <row r="56" spans="1:14" x14ac:dyDescent="0.35">
      <c r="I56" s="140"/>
    </row>
    <row r="57" spans="1:14" x14ac:dyDescent="0.35">
      <c r="I57" s="140"/>
    </row>
    <row r="58" spans="1:14" x14ac:dyDescent="0.35">
      <c r="I58" s="140"/>
    </row>
    <row r="59" spans="1:14" x14ac:dyDescent="0.35">
      <c r="I59" s="140"/>
    </row>
    <row r="60" spans="1:14" x14ac:dyDescent="0.35">
      <c r="I60" s="140"/>
    </row>
    <row r="61" spans="1:14" x14ac:dyDescent="0.35">
      <c r="I61" s="140"/>
    </row>
    <row r="62" spans="1:14" x14ac:dyDescent="0.35">
      <c r="I62" s="140"/>
    </row>
    <row r="63" spans="1:14" x14ac:dyDescent="0.35">
      <c r="I63" s="140"/>
    </row>
    <row r="64" spans="1:14" x14ac:dyDescent="0.35">
      <c r="I64" s="140"/>
    </row>
    <row r="65" spans="9:9" x14ac:dyDescent="0.35">
      <c r="I65" s="140"/>
    </row>
    <row r="66" spans="9:9" x14ac:dyDescent="0.35">
      <c r="I66" s="140"/>
    </row>
    <row r="67" spans="9:9" x14ac:dyDescent="0.35">
      <c r="I67" s="140"/>
    </row>
    <row r="68" spans="9:9" x14ac:dyDescent="0.35">
      <c r="I68" s="140"/>
    </row>
    <row r="69" spans="9:9" x14ac:dyDescent="0.35">
      <c r="I69" s="140"/>
    </row>
    <row r="70" spans="9:9" x14ac:dyDescent="0.35">
      <c r="I70" s="140"/>
    </row>
    <row r="71" spans="9:9" x14ac:dyDescent="0.35">
      <c r="I71" s="140"/>
    </row>
    <row r="72" spans="9:9" x14ac:dyDescent="0.35">
      <c r="I72" s="140"/>
    </row>
    <row r="73" spans="9:9" x14ac:dyDescent="0.35">
      <c r="I73" s="140"/>
    </row>
    <row r="74" spans="9:9" x14ac:dyDescent="0.35">
      <c r="I74" s="140"/>
    </row>
    <row r="75" spans="9:9" x14ac:dyDescent="0.35">
      <c r="I75" s="140"/>
    </row>
    <row r="76" spans="9:9" x14ac:dyDescent="0.35">
      <c r="I76" s="140"/>
    </row>
    <row r="77" spans="9:9" x14ac:dyDescent="0.35">
      <c r="I77" s="140"/>
    </row>
    <row r="78" spans="9:9" x14ac:dyDescent="0.35">
      <c r="I78" s="140"/>
    </row>
    <row r="79" spans="9:9" x14ac:dyDescent="0.35">
      <c r="I79" s="140"/>
    </row>
    <row r="80" spans="9:9" x14ac:dyDescent="0.35">
      <c r="I80" s="140"/>
    </row>
    <row r="81" spans="9:9" x14ac:dyDescent="0.35">
      <c r="I81" s="140"/>
    </row>
    <row r="82" spans="9:9" x14ac:dyDescent="0.35">
      <c r="I82" s="140"/>
    </row>
    <row r="83" spans="9:9" x14ac:dyDescent="0.35">
      <c r="I83" s="140"/>
    </row>
    <row r="84" spans="9:9" x14ac:dyDescent="0.35">
      <c r="I84" s="140"/>
    </row>
    <row r="85" spans="9:9" x14ac:dyDescent="0.35">
      <c r="I85" s="140"/>
    </row>
    <row r="86" spans="9:9" x14ac:dyDescent="0.35">
      <c r="I86" s="140"/>
    </row>
    <row r="87" spans="9:9" x14ac:dyDescent="0.35">
      <c r="I87" s="140"/>
    </row>
    <row r="88" spans="9:9" x14ac:dyDescent="0.35">
      <c r="I88" s="140"/>
    </row>
    <row r="89" spans="9:9" x14ac:dyDescent="0.35">
      <c r="I89" s="140"/>
    </row>
    <row r="90" spans="9:9" x14ac:dyDescent="0.35">
      <c r="I90" s="140"/>
    </row>
    <row r="91" spans="9:9" x14ac:dyDescent="0.35">
      <c r="I91" s="140"/>
    </row>
    <row r="92" spans="9:9" x14ac:dyDescent="0.35">
      <c r="I92" s="140"/>
    </row>
    <row r="93" spans="9:9" x14ac:dyDescent="0.35">
      <c r="I93" s="140"/>
    </row>
    <row r="94" spans="9:9" x14ac:dyDescent="0.35">
      <c r="I94" s="140"/>
    </row>
    <row r="95" spans="9:9" x14ac:dyDescent="0.35">
      <c r="I95" s="140"/>
    </row>
    <row r="96" spans="9:9" x14ac:dyDescent="0.35">
      <c r="I96" s="140"/>
    </row>
    <row r="97" spans="9:9" x14ac:dyDescent="0.35">
      <c r="I97" s="140"/>
    </row>
    <row r="98" spans="9:9" x14ac:dyDescent="0.35">
      <c r="I98" s="140"/>
    </row>
    <row r="99" spans="9:9" x14ac:dyDescent="0.35">
      <c r="I99" s="140"/>
    </row>
    <row r="100" spans="9:9" x14ac:dyDescent="0.35">
      <c r="I100" s="140"/>
    </row>
  </sheetData>
  <mergeCells count="1">
    <mergeCell ref="C2:J2"/>
  </mergeCells>
  <conditionalFormatting sqref="C4:J999">
    <cfRule type="expression" dxfId="3" priority="1">
      <formula>AND($C4&lt;&gt;"",MOD(ROW(),2)=1)</formula>
    </cfRule>
    <cfRule type="expression" dxfId="2" priority="2">
      <formula>AND($C4&lt;&gt;"",MOD(ROW(),2)=0)</formula>
    </cfRule>
  </conditionalFormatting>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OrdersDB"/>
  <dimension ref="A1:AS773"/>
  <sheetViews>
    <sheetView zoomScale="85" zoomScaleNormal="85" workbookViewId="0">
      <selection activeCell="G502" sqref="G502"/>
    </sheetView>
  </sheetViews>
  <sheetFormatPr defaultRowHeight="14.5" x14ac:dyDescent="0.35"/>
  <cols>
    <col min="1" max="1" width="8.1796875" bestFit="1" customWidth="1"/>
    <col min="2" max="2" width="15" bestFit="1" customWidth="1"/>
    <col min="3" max="3" width="11" style="72" bestFit="1" customWidth="1"/>
    <col min="4" max="4" width="9.08984375" bestFit="1" customWidth="1"/>
    <col min="5" max="5" width="8.453125" bestFit="1" customWidth="1"/>
    <col min="6" max="6" width="13.26953125" bestFit="1" customWidth="1"/>
    <col min="7" max="7" width="9.90625" bestFit="1" customWidth="1"/>
    <col min="8" max="8" width="7.36328125" bestFit="1" customWidth="1"/>
    <col min="9" max="9" width="11" bestFit="1" customWidth="1"/>
    <col min="10" max="10" width="8.81640625" bestFit="1" customWidth="1"/>
    <col min="11" max="11" width="9.81640625" bestFit="1" customWidth="1"/>
    <col min="12" max="12" width="11" bestFit="1" customWidth="1"/>
    <col min="13" max="14" width="15.08984375" bestFit="1" customWidth="1"/>
    <col min="15" max="15" width="31.26953125" bestFit="1" customWidth="1"/>
    <col min="17" max="17" width="15.1796875" bestFit="1" customWidth="1"/>
    <col min="20" max="20" width="8.1796875" bestFit="1" customWidth="1"/>
    <col min="21" max="21" width="10.81640625" bestFit="1" customWidth="1"/>
    <col min="22" max="22" width="10.7265625" bestFit="1" customWidth="1"/>
    <col min="24" max="24" width="8.1796875" bestFit="1" customWidth="1"/>
    <col min="25" max="25" width="15" bestFit="1" customWidth="1"/>
    <col min="27" max="28" width="11" bestFit="1" customWidth="1"/>
    <col min="31" max="31" width="8.1796875" bestFit="1" customWidth="1"/>
    <col min="32" max="32" width="15" bestFit="1" customWidth="1"/>
    <col min="33" max="33" width="11" bestFit="1" customWidth="1"/>
    <col min="34" max="34" width="9.08984375" bestFit="1" customWidth="1"/>
    <col min="35" max="35" width="8.453125" bestFit="1" customWidth="1"/>
    <col min="36" max="36" width="13.26953125" bestFit="1" customWidth="1"/>
    <col min="37" max="37" width="9.90625" bestFit="1" customWidth="1"/>
    <col min="38" max="38" width="7.36328125" bestFit="1" customWidth="1"/>
    <col min="39" max="39" width="10.81640625" bestFit="1" customWidth="1"/>
    <col min="40" max="40" width="8.81640625" bestFit="1" customWidth="1"/>
    <col min="41" max="41" width="9.81640625" bestFit="1" customWidth="1"/>
    <col min="42" max="42" width="9.90625" bestFit="1" customWidth="1"/>
    <col min="43" max="44" width="15.08984375" bestFit="1" customWidth="1"/>
    <col min="45" max="45" width="31.26953125" bestFit="1" customWidth="1"/>
  </cols>
  <sheetData>
    <row r="1" spans="1:45" x14ac:dyDescent="0.35">
      <c r="A1" s="70" t="s">
        <v>342</v>
      </c>
      <c r="B1" s="70" t="s">
        <v>345</v>
      </c>
      <c r="C1" s="172" t="s">
        <v>346</v>
      </c>
      <c r="D1" s="70" t="s">
        <v>347</v>
      </c>
      <c r="E1" s="70" t="s">
        <v>348</v>
      </c>
      <c r="F1" s="70" t="s">
        <v>349</v>
      </c>
      <c r="G1" s="70" t="s">
        <v>350</v>
      </c>
      <c r="H1" s="70" t="s">
        <v>351</v>
      </c>
      <c r="I1" s="70" t="s">
        <v>438</v>
      </c>
      <c r="J1" s="70" t="s">
        <v>353</v>
      </c>
      <c r="K1" s="70" t="s">
        <v>352</v>
      </c>
      <c r="L1" s="70" t="s">
        <v>354</v>
      </c>
      <c r="M1" s="70" t="s">
        <v>355</v>
      </c>
      <c r="N1" s="70" t="s">
        <v>356</v>
      </c>
      <c r="O1" s="70" t="s">
        <v>357</v>
      </c>
      <c r="T1" s="222" t="s">
        <v>387</v>
      </c>
      <c r="U1" s="223"/>
      <c r="V1" s="85"/>
      <c r="X1" s="222" t="s">
        <v>388</v>
      </c>
      <c r="Y1" s="222"/>
      <c r="AA1" s="222" t="s">
        <v>419</v>
      </c>
      <c r="AB1" s="222"/>
      <c r="AE1" s="222" t="s">
        <v>420</v>
      </c>
      <c r="AF1" s="222"/>
      <c r="AG1" s="222"/>
      <c r="AH1" s="222"/>
      <c r="AI1" s="222"/>
      <c r="AJ1" s="222"/>
      <c r="AK1" s="222"/>
      <c r="AL1" s="222"/>
      <c r="AM1" s="222"/>
      <c r="AN1" s="222"/>
      <c r="AO1" s="222"/>
      <c r="AP1" s="222"/>
      <c r="AQ1" s="222"/>
      <c r="AR1" s="222"/>
      <c r="AS1" s="222"/>
    </row>
    <row r="2" spans="1:45" x14ac:dyDescent="0.35">
      <c r="A2" s="219" t="s">
        <v>300</v>
      </c>
      <c r="B2" s="220"/>
      <c r="C2" s="220"/>
      <c r="D2" s="220"/>
      <c r="E2" s="220"/>
      <c r="F2" s="220"/>
      <c r="G2" s="220"/>
      <c r="H2" s="220"/>
      <c r="I2" s="220"/>
      <c r="J2" s="220"/>
      <c r="K2" s="220"/>
      <c r="L2" s="220"/>
      <c r="M2" s="220"/>
      <c r="N2" s="220"/>
      <c r="O2" s="221"/>
      <c r="T2" s="4" t="str">
        <f>IF(Orders!F4="Equipment","Order ID",Orders!F4)</f>
        <v>Order ID</v>
      </c>
      <c r="U2" s="84" t="s">
        <v>389</v>
      </c>
      <c r="V2" s="85"/>
      <c r="X2" s="4" t="s">
        <v>325</v>
      </c>
      <c r="Y2" s="4" t="s">
        <v>304</v>
      </c>
      <c r="AA2" s="4" t="s">
        <v>343</v>
      </c>
      <c r="AB2" s="4" t="s">
        <v>343</v>
      </c>
      <c r="AE2" s="4" t="s">
        <v>325</v>
      </c>
      <c r="AF2" s="4" t="s">
        <v>304</v>
      </c>
      <c r="AG2" s="4" t="s">
        <v>343</v>
      </c>
      <c r="AH2" s="4" t="s">
        <v>0</v>
      </c>
      <c r="AI2" s="4" t="s">
        <v>61</v>
      </c>
      <c r="AJ2" s="4" t="s">
        <v>344</v>
      </c>
      <c r="AK2" s="4" t="s">
        <v>5</v>
      </c>
      <c r="AL2" s="4" t="s">
        <v>172</v>
      </c>
      <c r="AM2" s="4" t="s">
        <v>389</v>
      </c>
      <c r="AN2" s="4" t="s">
        <v>67</v>
      </c>
      <c r="AO2" s="4" t="s">
        <v>176</v>
      </c>
      <c r="AP2" s="4" t="s">
        <v>309</v>
      </c>
      <c r="AQ2" s="4" t="s">
        <v>311</v>
      </c>
      <c r="AR2" s="4" t="s">
        <v>312</v>
      </c>
      <c r="AS2" s="4" t="s">
        <v>73</v>
      </c>
    </row>
    <row r="3" spans="1:45" x14ac:dyDescent="0.35">
      <c r="A3" s="169" t="s">
        <v>325</v>
      </c>
      <c r="B3" s="169" t="s">
        <v>304</v>
      </c>
      <c r="C3" s="171" t="s">
        <v>343</v>
      </c>
      <c r="D3" s="169" t="s">
        <v>0</v>
      </c>
      <c r="E3" s="169" t="s">
        <v>61</v>
      </c>
      <c r="F3" s="169" t="s">
        <v>344</v>
      </c>
      <c r="G3" s="169" t="s">
        <v>5</v>
      </c>
      <c r="H3" s="169" t="s">
        <v>172</v>
      </c>
      <c r="I3" s="169" t="s">
        <v>389</v>
      </c>
      <c r="J3" s="169" t="s">
        <v>67</v>
      </c>
      <c r="K3" s="169" t="s">
        <v>176</v>
      </c>
      <c r="L3" s="169" t="s">
        <v>309</v>
      </c>
      <c r="M3" s="169" t="s">
        <v>311</v>
      </c>
      <c r="N3" s="169" t="s">
        <v>312</v>
      </c>
      <c r="O3" s="170" t="s">
        <v>73</v>
      </c>
      <c r="T3" s="81" t="str">
        <f>IF(OR(Orders!F5="Enter Search",Orders!F5=""),"&lt;&gt;",IF(Orders!F4="Customer","*"&amp;Orders!F5&amp;"*",Orders!F5))</f>
        <v>&lt;&gt;</v>
      </c>
      <c r="U3" s="81" t="str">
        <f>IF(Orders!B2=TRUE,"&lt;&gt;","=")</f>
        <v>&lt;&gt;</v>
      </c>
      <c r="V3" s="85"/>
      <c r="X3" s="151">
        <v>1</v>
      </c>
      <c r="Y3" s="152" t="s">
        <v>17</v>
      </c>
      <c r="AA3" s="81" t="str">
        <f>"&gt;="&amp;MonthStart</f>
        <v>&gt;=44593</v>
      </c>
      <c r="AB3" s="81" t="str">
        <f>"&lt;="&amp;EOMONTH(MonthStart,0)</f>
        <v>&lt;=44620</v>
      </c>
      <c r="AE3" s="151">
        <v>1</v>
      </c>
      <c r="AF3" s="152" t="s">
        <v>17</v>
      </c>
      <c r="AG3" s="153">
        <v>44593</v>
      </c>
      <c r="AH3" s="154">
        <v>0.25</v>
      </c>
      <c r="AI3" s="155">
        <v>7.2916667000000004E-2</v>
      </c>
      <c r="AJ3" s="152" t="s">
        <v>74</v>
      </c>
      <c r="AK3" s="152" t="s">
        <v>313</v>
      </c>
      <c r="AL3" s="152" t="s">
        <v>314</v>
      </c>
      <c r="AM3" s="156">
        <v>44603</v>
      </c>
      <c r="AN3" s="152">
        <v>1</v>
      </c>
      <c r="AO3" s="152" t="s">
        <v>376</v>
      </c>
      <c r="AP3" s="156">
        <v>44651</v>
      </c>
      <c r="AQ3" s="152" t="s">
        <v>446</v>
      </c>
      <c r="AR3" s="152" t="s">
        <v>450</v>
      </c>
      <c r="AS3" s="157" t="s">
        <v>384</v>
      </c>
    </row>
    <row r="4" spans="1:45" x14ac:dyDescent="0.35">
      <c r="A4" s="151">
        <v>1</v>
      </c>
      <c r="B4" s="152" t="s">
        <v>17</v>
      </c>
      <c r="C4" s="153">
        <v>44593</v>
      </c>
      <c r="D4" s="154">
        <v>0.25</v>
      </c>
      <c r="E4" s="155">
        <v>7.2916667000000004E-2</v>
      </c>
      <c r="F4" s="152" t="s">
        <v>74</v>
      </c>
      <c r="G4" s="152" t="s">
        <v>313</v>
      </c>
      <c r="H4" s="152" t="s">
        <v>314</v>
      </c>
      <c r="I4" s="156">
        <v>44603</v>
      </c>
      <c r="J4" s="152">
        <v>1</v>
      </c>
      <c r="K4" s="152" t="s">
        <v>376</v>
      </c>
      <c r="L4" s="156">
        <v>44651</v>
      </c>
      <c r="M4" s="152" t="s">
        <v>446</v>
      </c>
      <c r="N4" s="152" t="s">
        <v>450</v>
      </c>
      <c r="O4" s="157" t="s">
        <v>384</v>
      </c>
      <c r="T4" s="81" t="str">
        <f>IF(OR(Orders!F5="Enter Search",Orders!F5=""),"&lt;&gt;",IF(Orders!F4="Customer","*"&amp;Orders!F5&amp;"*",Orders!F5))</f>
        <v>&lt;&gt;</v>
      </c>
      <c r="U4" s="81" t="s">
        <v>392</v>
      </c>
      <c r="V4" s="85"/>
      <c r="X4" s="149">
        <v>2</v>
      </c>
      <c r="Y4" s="158" t="s">
        <v>22</v>
      </c>
      <c r="AE4" s="149">
        <v>26</v>
      </c>
      <c r="AF4" s="158" t="s">
        <v>74</v>
      </c>
      <c r="AG4" s="159">
        <v>44593</v>
      </c>
      <c r="AH4" s="160">
        <v>0.29166666666666669</v>
      </c>
      <c r="AI4" s="161">
        <v>7.2916666666666699E-2</v>
      </c>
      <c r="AJ4" s="158" t="s">
        <v>79</v>
      </c>
      <c r="AK4" s="158" t="s">
        <v>322</v>
      </c>
      <c r="AL4" s="158" t="s">
        <v>314</v>
      </c>
      <c r="AM4" s="159">
        <v>44603</v>
      </c>
      <c r="AN4" s="158">
        <v>6</v>
      </c>
      <c r="AO4" s="158" t="s">
        <v>377</v>
      </c>
      <c r="AP4" s="159">
        <v>44667</v>
      </c>
      <c r="AQ4" s="158" t="s">
        <v>453</v>
      </c>
      <c r="AR4" s="158" t="s">
        <v>448</v>
      </c>
      <c r="AS4" s="162" t="s">
        <v>384</v>
      </c>
    </row>
    <row r="5" spans="1:45" x14ac:dyDescent="0.35">
      <c r="A5" s="149">
        <v>2</v>
      </c>
      <c r="B5" s="158" t="s">
        <v>22</v>
      </c>
      <c r="C5" s="159">
        <v>44594</v>
      </c>
      <c r="D5" s="160">
        <v>0.29166666666666669</v>
      </c>
      <c r="E5" s="161">
        <v>7.2916666666666699E-2</v>
      </c>
      <c r="F5" s="158" t="s">
        <v>79</v>
      </c>
      <c r="G5" s="158" t="s">
        <v>322</v>
      </c>
      <c r="H5" s="158" t="s">
        <v>336</v>
      </c>
      <c r="I5" s="159">
        <f>Orders[[#This Row],[Sched. Date]]+10</f>
        <v>44604</v>
      </c>
      <c r="J5" s="158">
        <v>6</v>
      </c>
      <c r="K5" s="158" t="s">
        <v>377</v>
      </c>
      <c r="L5" s="159">
        <v>44653</v>
      </c>
      <c r="M5" s="158" t="s">
        <v>447</v>
      </c>
      <c r="N5" s="158" t="s">
        <v>451</v>
      </c>
      <c r="O5" s="162" t="s">
        <v>384</v>
      </c>
      <c r="X5" s="163">
        <v>3</v>
      </c>
      <c r="Y5" s="164" t="s">
        <v>27</v>
      </c>
      <c r="AE5" s="149">
        <v>2</v>
      </c>
      <c r="AF5" s="158" t="s">
        <v>22</v>
      </c>
      <c r="AG5" s="159">
        <v>44594</v>
      </c>
      <c r="AH5" s="160">
        <v>0.29166666666666669</v>
      </c>
      <c r="AI5" s="161">
        <v>7.2916666666666699E-2</v>
      </c>
      <c r="AJ5" s="158" t="s">
        <v>79</v>
      </c>
      <c r="AK5" s="158" t="s">
        <v>322</v>
      </c>
      <c r="AL5" s="158" t="s">
        <v>336</v>
      </c>
      <c r="AM5" s="159">
        <v>44604</v>
      </c>
      <c r="AN5" s="158">
        <v>6</v>
      </c>
      <c r="AO5" s="158" t="s">
        <v>377</v>
      </c>
      <c r="AP5" s="159">
        <v>44653</v>
      </c>
      <c r="AQ5" s="158" t="s">
        <v>447</v>
      </c>
      <c r="AR5" s="158" t="s">
        <v>451</v>
      </c>
      <c r="AS5" s="162" t="s">
        <v>384</v>
      </c>
    </row>
    <row r="6" spans="1:45" x14ac:dyDescent="0.35">
      <c r="A6" s="163">
        <v>3</v>
      </c>
      <c r="B6" s="164" t="s">
        <v>27</v>
      </c>
      <c r="C6" s="165">
        <v>44566</v>
      </c>
      <c r="D6" s="166">
        <v>0.37500000000000022</v>
      </c>
      <c r="E6" s="167">
        <v>0.13541666666666699</v>
      </c>
      <c r="F6" s="164" t="s">
        <v>85</v>
      </c>
      <c r="G6" s="164" t="s">
        <v>324</v>
      </c>
      <c r="H6" s="164" t="s">
        <v>337</v>
      </c>
      <c r="I6" s="165">
        <v>44576</v>
      </c>
      <c r="J6" s="164">
        <v>6</v>
      </c>
      <c r="K6" s="164" t="s">
        <v>377</v>
      </c>
      <c r="L6" s="165">
        <v>44655</v>
      </c>
      <c r="M6" s="164" t="s">
        <v>448</v>
      </c>
      <c r="N6" s="164" t="s">
        <v>452</v>
      </c>
      <c r="O6" s="168" t="s">
        <v>440</v>
      </c>
      <c r="X6" s="149">
        <v>4</v>
      </c>
      <c r="Y6" s="158" t="s">
        <v>32</v>
      </c>
      <c r="AE6" s="163">
        <v>27</v>
      </c>
      <c r="AF6" s="164" t="s">
        <v>17</v>
      </c>
      <c r="AG6" s="165">
        <v>44594</v>
      </c>
      <c r="AH6" s="166">
        <v>0.33333333333333331</v>
      </c>
      <c r="AI6" s="167">
        <v>7.2916666666666699E-2</v>
      </c>
      <c r="AJ6" s="164" t="s">
        <v>85</v>
      </c>
      <c r="AK6" s="164" t="s">
        <v>323</v>
      </c>
      <c r="AL6" s="164" t="s">
        <v>336</v>
      </c>
      <c r="AM6" s="165">
        <v>44604</v>
      </c>
      <c r="AN6" s="164">
        <v>1</v>
      </c>
      <c r="AO6" s="164" t="s">
        <v>377</v>
      </c>
      <c r="AP6" s="165">
        <v>44669</v>
      </c>
      <c r="AQ6" s="164" t="s">
        <v>443</v>
      </c>
      <c r="AR6" s="164" t="s">
        <v>449</v>
      </c>
      <c r="AS6" s="168" t="s">
        <v>384</v>
      </c>
    </row>
    <row r="7" spans="1:45" x14ac:dyDescent="0.35">
      <c r="A7" s="149">
        <v>4</v>
      </c>
      <c r="B7" s="158" t="s">
        <v>32</v>
      </c>
      <c r="C7" s="159">
        <v>44596</v>
      </c>
      <c r="D7" s="160">
        <v>0.375</v>
      </c>
      <c r="E7" s="161">
        <v>7.2916666666666699E-2</v>
      </c>
      <c r="F7" s="158" t="s">
        <v>91</v>
      </c>
      <c r="G7" s="158" t="s">
        <v>324</v>
      </c>
      <c r="H7" s="158" t="s">
        <v>338</v>
      </c>
      <c r="I7" s="159">
        <f>Orders[[#This Row],[Sched. Date]]+10</f>
        <v>44606</v>
      </c>
      <c r="J7" s="158">
        <v>2</v>
      </c>
      <c r="K7" s="158" t="s">
        <v>376</v>
      </c>
      <c r="L7" s="159">
        <v>44657</v>
      </c>
      <c r="M7" s="158" t="s">
        <v>449</v>
      </c>
      <c r="N7" s="158" t="s">
        <v>453</v>
      </c>
      <c r="O7" s="162" t="s">
        <v>384</v>
      </c>
      <c r="X7" s="163">
        <v>5</v>
      </c>
      <c r="Y7" s="164" t="s">
        <v>37</v>
      </c>
      <c r="AE7" s="149">
        <v>28</v>
      </c>
      <c r="AF7" s="158" t="s">
        <v>22</v>
      </c>
      <c r="AG7" s="159">
        <v>44595</v>
      </c>
      <c r="AH7" s="160">
        <v>0.375</v>
      </c>
      <c r="AI7" s="161">
        <v>7.2916666666666699E-2</v>
      </c>
      <c r="AJ7" s="158" t="s">
        <v>91</v>
      </c>
      <c r="AK7" s="158" t="s">
        <v>324</v>
      </c>
      <c r="AL7" s="158" t="s">
        <v>337</v>
      </c>
      <c r="AM7" s="159">
        <v>44605</v>
      </c>
      <c r="AN7" s="158">
        <v>2</v>
      </c>
      <c r="AO7" s="158" t="s">
        <v>376</v>
      </c>
      <c r="AP7" s="159">
        <v>44671</v>
      </c>
      <c r="AQ7" s="158" t="s">
        <v>446</v>
      </c>
      <c r="AR7" s="158" t="s">
        <v>450</v>
      </c>
      <c r="AS7" s="162" t="s">
        <v>440</v>
      </c>
    </row>
    <row r="8" spans="1:45" x14ac:dyDescent="0.35">
      <c r="A8" s="163">
        <v>5</v>
      </c>
      <c r="B8" s="164" t="s">
        <v>37</v>
      </c>
      <c r="C8" s="165">
        <v>44597</v>
      </c>
      <c r="D8" s="166">
        <v>0.54166666666666663</v>
      </c>
      <c r="E8" s="167">
        <v>7.2916666666666699E-2</v>
      </c>
      <c r="F8" s="164" t="s">
        <v>96</v>
      </c>
      <c r="G8" s="164" t="s">
        <v>313</v>
      </c>
      <c r="H8" s="164" t="s">
        <v>314</v>
      </c>
      <c r="I8" s="165"/>
      <c r="J8" s="164">
        <v>100</v>
      </c>
      <c r="K8" s="164" t="s">
        <v>370</v>
      </c>
      <c r="L8" s="165">
        <v>44659</v>
      </c>
      <c r="M8" s="164" t="s">
        <v>450</v>
      </c>
      <c r="N8" s="164" t="s">
        <v>443</v>
      </c>
      <c r="O8" s="168" t="s">
        <v>440</v>
      </c>
      <c r="X8" s="163">
        <v>7</v>
      </c>
      <c r="Y8" s="164" t="s">
        <v>47</v>
      </c>
      <c r="AE8" s="149">
        <v>498</v>
      </c>
      <c r="AF8" s="158" t="s">
        <v>37</v>
      </c>
      <c r="AG8" s="159">
        <v>44596</v>
      </c>
      <c r="AH8" s="160">
        <v>0.25</v>
      </c>
      <c r="AI8" s="161">
        <v>2.0833333333333332E-2</v>
      </c>
      <c r="AJ8" s="158"/>
      <c r="AK8" s="158"/>
      <c r="AL8" s="158"/>
      <c r="AM8" s="159"/>
      <c r="AN8" s="158"/>
      <c r="AO8" s="158"/>
      <c r="AP8" s="159"/>
      <c r="AQ8" s="158"/>
      <c r="AR8" s="158"/>
      <c r="AS8" s="162"/>
    </row>
    <row r="9" spans="1:45" x14ac:dyDescent="0.35">
      <c r="A9" s="163">
        <v>7</v>
      </c>
      <c r="B9" s="164" t="s">
        <v>47</v>
      </c>
      <c r="C9" s="165">
        <v>44599</v>
      </c>
      <c r="D9" s="166">
        <v>0.25</v>
      </c>
      <c r="E9" s="167">
        <v>7.2916666666666699E-2</v>
      </c>
      <c r="F9" s="164" t="s">
        <v>108</v>
      </c>
      <c r="G9" s="164" t="s">
        <v>323</v>
      </c>
      <c r="H9" s="164" t="s">
        <v>337</v>
      </c>
      <c r="I9" s="165"/>
      <c r="J9" s="164">
        <v>12</v>
      </c>
      <c r="K9" s="164" t="s">
        <v>377</v>
      </c>
      <c r="L9" s="165">
        <v>44663</v>
      </c>
      <c r="M9" s="164" t="s">
        <v>452</v>
      </c>
      <c r="N9" s="164" t="s">
        <v>447</v>
      </c>
      <c r="O9" s="168" t="s">
        <v>439</v>
      </c>
      <c r="X9" s="149">
        <v>8</v>
      </c>
      <c r="Y9" s="158" t="s">
        <v>52</v>
      </c>
      <c r="AE9" s="149">
        <v>498</v>
      </c>
      <c r="AF9" s="158" t="s">
        <v>37</v>
      </c>
      <c r="AG9" s="159">
        <v>44596</v>
      </c>
      <c r="AH9" s="160">
        <v>0.25</v>
      </c>
      <c r="AI9" s="161">
        <v>2.0833333333333332E-2</v>
      </c>
      <c r="AJ9" s="158"/>
      <c r="AK9" s="158" t="s">
        <v>322</v>
      </c>
      <c r="AL9" s="158" t="s">
        <v>336</v>
      </c>
      <c r="AM9" s="159"/>
      <c r="AN9" s="158"/>
      <c r="AO9" s="158"/>
      <c r="AP9" s="159"/>
      <c r="AQ9" s="158"/>
      <c r="AR9" s="158"/>
      <c r="AS9" s="162"/>
    </row>
    <row r="10" spans="1:45" x14ac:dyDescent="0.35">
      <c r="A10" s="149">
        <v>8</v>
      </c>
      <c r="B10" s="158" t="s">
        <v>52</v>
      </c>
      <c r="C10" s="159">
        <v>44600</v>
      </c>
      <c r="D10" s="160">
        <v>0.29166666666666669</v>
      </c>
      <c r="E10" s="161">
        <v>7.2916666666666699E-2</v>
      </c>
      <c r="F10" s="158" t="s">
        <v>114</v>
      </c>
      <c r="G10" s="158" t="s">
        <v>324</v>
      </c>
      <c r="H10" s="158" t="s">
        <v>338</v>
      </c>
      <c r="I10" s="159"/>
      <c r="J10" s="158">
        <v>1</v>
      </c>
      <c r="K10" s="158" t="s">
        <v>376</v>
      </c>
      <c r="L10" s="159">
        <v>44665</v>
      </c>
      <c r="M10" s="158" t="s">
        <v>453</v>
      </c>
      <c r="N10" s="158" t="s">
        <v>448</v>
      </c>
      <c r="O10" s="162" t="s">
        <v>384</v>
      </c>
      <c r="X10" s="163">
        <v>9</v>
      </c>
      <c r="Y10" s="164" t="s">
        <v>52</v>
      </c>
      <c r="AE10" s="149">
        <v>4</v>
      </c>
      <c r="AF10" s="158" t="s">
        <v>32</v>
      </c>
      <c r="AG10" s="159">
        <v>44596</v>
      </c>
      <c r="AH10" s="160">
        <v>0.375</v>
      </c>
      <c r="AI10" s="161">
        <v>7.2916666666666699E-2</v>
      </c>
      <c r="AJ10" s="158" t="s">
        <v>91</v>
      </c>
      <c r="AK10" s="158" t="s">
        <v>324</v>
      </c>
      <c r="AL10" s="158" t="s">
        <v>338</v>
      </c>
      <c r="AM10" s="159">
        <v>44606</v>
      </c>
      <c r="AN10" s="158">
        <v>2</v>
      </c>
      <c r="AO10" s="158" t="s">
        <v>376</v>
      </c>
      <c r="AP10" s="159">
        <v>44657</v>
      </c>
      <c r="AQ10" s="158" t="s">
        <v>449</v>
      </c>
      <c r="AR10" s="158" t="s">
        <v>453</v>
      </c>
      <c r="AS10" s="162" t="s">
        <v>384</v>
      </c>
    </row>
    <row r="11" spans="1:45" x14ac:dyDescent="0.35">
      <c r="A11" s="163">
        <v>9</v>
      </c>
      <c r="B11" s="164" t="s">
        <v>52</v>
      </c>
      <c r="C11" s="165">
        <v>44601</v>
      </c>
      <c r="D11" s="166">
        <v>0.33333333333333331</v>
      </c>
      <c r="E11" s="167">
        <v>7.2916666666666699E-2</v>
      </c>
      <c r="F11" s="164" t="s">
        <v>120</v>
      </c>
      <c r="G11" s="164" t="s">
        <v>313</v>
      </c>
      <c r="H11" s="164" t="s">
        <v>314</v>
      </c>
      <c r="I11" s="165"/>
      <c r="J11" s="164">
        <v>6</v>
      </c>
      <c r="K11" s="164" t="s">
        <v>377</v>
      </c>
      <c r="L11" s="165">
        <v>44667</v>
      </c>
      <c r="M11" s="164" t="s">
        <v>443</v>
      </c>
      <c r="N11" s="164" t="s">
        <v>449</v>
      </c>
      <c r="O11" s="168" t="s">
        <v>384</v>
      </c>
      <c r="X11" s="149">
        <v>10</v>
      </c>
      <c r="Y11" s="158" t="s">
        <v>17</v>
      </c>
      <c r="AE11" s="163">
        <v>29</v>
      </c>
      <c r="AF11" s="164" t="s">
        <v>27</v>
      </c>
      <c r="AG11" s="165">
        <v>44596</v>
      </c>
      <c r="AH11" s="166">
        <v>0.54166666666666663</v>
      </c>
      <c r="AI11" s="167">
        <v>7.2916666666666699E-2</v>
      </c>
      <c r="AJ11" s="164" t="s">
        <v>96</v>
      </c>
      <c r="AK11" s="164" t="s">
        <v>324</v>
      </c>
      <c r="AL11" s="164" t="s">
        <v>338</v>
      </c>
      <c r="AM11" s="165">
        <v>44606</v>
      </c>
      <c r="AN11" s="164">
        <v>100</v>
      </c>
      <c r="AO11" s="164" t="s">
        <v>370</v>
      </c>
      <c r="AP11" s="165">
        <v>44673</v>
      </c>
      <c r="AQ11" s="164" t="s">
        <v>447</v>
      </c>
      <c r="AR11" s="164" t="s">
        <v>451</v>
      </c>
      <c r="AS11" s="168" t="s">
        <v>384</v>
      </c>
    </row>
    <row r="12" spans="1:45" x14ac:dyDescent="0.35">
      <c r="A12" s="149">
        <v>10</v>
      </c>
      <c r="B12" s="158" t="s">
        <v>17</v>
      </c>
      <c r="C12" s="159">
        <v>44602</v>
      </c>
      <c r="D12" s="160">
        <v>0.375</v>
      </c>
      <c r="E12" s="161">
        <v>7.2916666666666699E-2</v>
      </c>
      <c r="F12" s="158" t="s">
        <v>124</v>
      </c>
      <c r="G12" s="158" t="s">
        <v>322</v>
      </c>
      <c r="H12" s="158" t="s">
        <v>336</v>
      </c>
      <c r="I12" s="159"/>
      <c r="J12" s="158">
        <v>1</v>
      </c>
      <c r="K12" s="158" t="s">
        <v>377</v>
      </c>
      <c r="L12" s="159">
        <v>44669</v>
      </c>
      <c r="M12" s="158" t="s">
        <v>446</v>
      </c>
      <c r="N12" s="158" t="s">
        <v>450</v>
      </c>
      <c r="O12" s="162" t="s">
        <v>440</v>
      </c>
      <c r="X12" s="163">
        <v>11</v>
      </c>
      <c r="Y12" s="164" t="s">
        <v>22</v>
      </c>
      <c r="AE12" s="163">
        <v>5</v>
      </c>
      <c r="AF12" s="164" t="s">
        <v>37</v>
      </c>
      <c r="AG12" s="165">
        <v>44597</v>
      </c>
      <c r="AH12" s="166">
        <v>0.54166666666666663</v>
      </c>
      <c r="AI12" s="167">
        <v>7.2916666666666699E-2</v>
      </c>
      <c r="AJ12" s="164" t="s">
        <v>96</v>
      </c>
      <c r="AK12" s="164" t="s">
        <v>313</v>
      </c>
      <c r="AL12" s="164" t="s">
        <v>314</v>
      </c>
      <c r="AM12" s="165"/>
      <c r="AN12" s="164">
        <v>100</v>
      </c>
      <c r="AO12" s="164" t="s">
        <v>370</v>
      </c>
      <c r="AP12" s="165">
        <v>44659</v>
      </c>
      <c r="AQ12" s="164" t="s">
        <v>450</v>
      </c>
      <c r="AR12" s="164" t="s">
        <v>443</v>
      </c>
      <c r="AS12" s="168" t="s">
        <v>440</v>
      </c>
    </row>
    <row r="13" spans="1:45" x14ac:dyDescent="0.35">
      <c r="A13" s="163">
        <v>11</v>
      </c>
      <c r="B13" s="164" t="s">
        <v>22</v>
      </c>
      <c r="C13" s="165">
        <v>44576</v>
      </c>
      <c r="D13" s="166">
        <v>0.54166666666666663</v>
      </c>
      <c r="E13" s="167">
        <v>7.2916666666666699E-2</v>
      </c>
      <c r="F13" s="164" t="s">
        <v>130</v>
      </c>
      <c r="G13" s="164" t="s">
        <v>323</v>
      </c>
      <c r="H13" s="164" t="s">
        <v>337</v>
      </c>
      <c r="I13" s="165"/>
      <c r="J13" s="164">
        <v>2</v>
      </c>
      <c r="K13" s="164" t="s">
        <v>376</v>
      </c>
      <c r="L13" s="165">
        <v>44671</v>
      </c>
      <c r="M13" s="164" t="s">
        <v>447</v>
      </c>
      <c r="N13" s="164" t="s">
        <v>451</v>
      </c>
      <c r="O13" s="168" t="s">
        <v>384</v>
      </c>
      <c r="X13" s="149">
        <v>12</v>
      </c>
      <c r="Y13" s="158" t="s">
        <v>27</v>
      </c>
      <c r="AE13" s="149">
        <v>30</v>
      </c>
      <c r="AF13" s="158" t="s">
        <v>32</v>
      </c>
      <c r="AG13" s="159">
        <v>44597</v>
      </c>
      <c r="AH13" s="160">
        <v>0.625</v>
      </c>
      <c r="AI13" s="161">
        <v>7.2916666666666699E-2</v>
      </c>
      <c r="AJ13" s="158" t="s">
        <v>102</v>
      </c>
      <c r="AK13" s="158" t="s">
        <v>313</v>
      </c>
      <c r="AL13" s="158" t="s">
        <v>314</v>
      </c>
      <c r="AM13" s="159">
        <v>44607</v>
      </c>
      <c r="AN13" s="158">
        <v>12</v>
      </c>
      <c r="AO13" s="158" t="s">
        <v>371</v>
      </c>
      <c r="AP13" s="159">
        <v>44675</v>
      </c>
      <c r="AQ13" s="158" t="s">
        <v>448</v>
      </c>
      <c r="AR13" s="158" t="s">
        <v>452</v>
      </c>
      <c r="AS13" s="162" t="s">
        <v>439</v>
      </c>
    </row>
    <row r="14" spans="1:45" x14ac:dyDescent="0.35">
      <c r="A14" s="149">
        <v>12</v>
      </c>
      <c r="B14" s="158" t="s">
        <v>27</v>
      </c>
      <c r="C14" s="159">
        <v>44604</v>
      </c>
      <c r="D14" s="160">
        <v>0.625</v>
      </c>
      <c r="E14" s="161">
        <v>7.2916666666666699E-2</v>
      </c>
      <c r="F14" s="158" t="s">
        <v>133</v>
      </c>
      <c r="G14" s="158" t="s">
        <v>324</v>
      </c>
      <c r="H14" s="158" t="s">
        <v>338</v>
      </c>
      <c r="I14" s="159"/>
      <c r="J14" s="158">
        <v>100</v>
      </c>
      <c r="K14" s="158" t="s">
        <v>370</v>
      </c>
      <c r="L14" s="159">
        <v>44673</v>
      </c>
      <c r="M14" s="158" t="s">
        <v>448</v>
      </c>
      <c r="N14" s="158" t="s">
        <v>452</v>
      </c>
      <c r="O14" s="162" t="s">
        <v>384</v>
      </c>
      <c r="X14" s="163">
        <v>13</v>
      </c>
      <c r="Y14" s="164" t="s">
        <v>32</v>
      </c>
      <c r="AE14" s="163">
        <v>31</v>
      </c>
      <c r="AF14" s="164" t="s">
        <v>37</v>
      </c>
      <c r="AG14" s="165">
        <v>44598</v>
      </c>
      <c r="AH14" s="166">
        <v>0.25</v>
      </c>
      <c r="AI14" s="167">
        <v>7.2916666666666699E-2</v>
      </c>
      <c r="AJ14" s="164" t="s">
        <v>108</v>
      </c>
      <c r="AK14" s="164" t="s">
        <v>322</v>
      </c>
      <c r="AL14" s="164" t="s">
        <v>336</v>
      </c>
      <c r="AM14" s="165">
        <v>44608</v>
      </c>
      <c r="AN14" s="164">
        <v>12</v>
      </c>
      <c r="AO14" s="164" t="s">
        <v>377</v>
      </c>
      <c r="AP14" s="165">
        <v>44677</v>
      </c>
      <c r="AQ14" s="164" t="s">
        <v>449</v>
      </c>
      <c r="AR14" s="164" t="s">
        <v>453</v>
      </c>
      <c r="AS14" s="168" t="s">
        <v>439</v>
      </c>
    </row>
    <row r="15" spans="1:45" x14ac:dyDescent="0.35">
      <c r="A15" s="163">
        <v>13</v>
      </c>
      <c r="B15" s="164" t="s">
        <v>32</v>
      </c>
      <c r="C15" s="165">
        <v>44605</v>
      </c>
      <c r="D15" s="166">
        <v>0.25</v>
      </c>
      <c r="E15" s="167">
        <v>7.2916666666666699E-2</v>
      </c>
      <c r="F15" s="164" t="s">
        <v>74</v>
      </c>
      <c r="G15" s="164" t="s">
        <v>324</v>
      </c>
      <c r="H15" s="164" t="s">
        <v>314</v>
      </c>
      <c r="I15" s="165"/>
      <c r="J15" s="164">
        <v>12</v>
      </c>
      <c r="K15" s="164" t="s">
        <v>371</v>
      </c>
      <c r="L15" s="165">
        <v>44675</v>
      </c>
      <c r="M15" s="164" t="s">
        <v>449</v>
      </c>
      <c r="N15" s="164" t="s">
        <v>453</v>
      </c>
      <c r="O15" s="168" t="s">
        <v>384</v>
      </c>
      <c r="X15" s="149">
        <v>14</v>
      </c>
      <c r="Y15" s="158" t="s">
        <v>37</v>
      </c>
      <c r="AE15" s="163">
        <v>7</v>
      </c>
      <c r="AF15" s="164" t="s">
        <v>47</v>
      </c>
      <c r="AG15" s="165">
        <v>44599</v>
      </c>
      <c r="AH15" s="166">
        <v>0.25</v>
      </c>
      <c r="AI15" s="167">
        <v>7.2916666666666699E-2</v>
      </c>
      <c r="AJ15" s="164" t="s">
        <v>108</v>
      </c>
      <c r="AK15" s="164" t="s">
        <v>323</v>
      </c>
      <c r="AL15" s="164" t="s">
        <v>337</v>
      </c>
      <c r="AM15" s="165"/>
      <c r="AN15" s="164">
        <v>12</v>
      </c>
      <c r="AO15" s="164" t="s">
        <v>377</v>
      </c>
      <c r="AP15" s="165">
        <v>44663</v>
      </c>
      <c r="AQ15" s="164" t="s">
        <v>452</v>
      </c>
      <c r="AR15" s="164" t="s">
        <v>447</v>
      </c>
      <c r="AS15" s="168" t="s">
        <v>439</v>
      </c>
    </row>
    <row r="16" spans="1:45" x14ac:dyDescent="0.35">
      <c r="A16" s="149">
        <v>14</v>
      </c>
      <c r="B16" s="158" t="s">
        <v>37</v>
      </c>
      <c r="C16" s="159">
        <v>44606</v>
      </c>
      <c r="D16" s="160">
        <v>0.29166666666666669</v>
      </c>
      <c r="E16" s="161">
        <v>7.2916666666666699E-2</v>
      </c>
      <c r="F16" s="158" t="s">
        <v>79</v>
      </c>
      <c r="G16" s="158" t="s">
        <v>322</v>
      </c>
      <c r="H16" s="158" t="s">
        <v>336</v>
      </c>
      <c r="I16" s="159"/>
      <c r="J16" s="158">
        <v>12</v>
      </c>
      <c r="K16" s="158" t="s">
        <v>377</v>
      </c>
      <c r="L16" s="159">
        <v>44677</v>
      </c>
      <c r="M16" s="158" t="s">
        <v>450</v>
      </c>
      <c r="N16" s="158" t="s">
        <v>443</v>
      </c>
      <c r="O16" s="162" t="s">
        <v>384</v>
      </c>
      <c r="X16" s="163">
        <v>15</v>
      </c>
      <c r="Y16" s="164" t="s">
        <v>42</v>
      </c>
      <c r="AE16" s="149">
        <v>32</v>
      </c>
      <c r="AF16" s="158" t="s">
        <v>42</v>
      </c>
      <c r="AG16" s="159">
        <v>44599</v>
      </c>
      <c r="AH16" s="160">
        <v>0.29166666666666669</v>
      </c>
      <c r="AI16" s="161">
        <v>7.2916666666666699E-2</v>
      </c>
      <c r="AJ16" s="158" t="s">
        <v>114</v>
      </c>
      <c r="AK16" s="158" t="s">
        <v>324</v>
      </c>
      <c r="AL16" s="158" t="s">
        <v>337</v>
      </c>
      <c r="AM16" s="159">
        <v>44609</v>
      </c>
      <c r="AN16" s="158">
        <v>1</v>
      </c>
      <c r="AO16" s="158" t="s">
        <v>376</v>
      </c>
      <c r="AP16" s="159">
        <v>44679</v>
      </c>
      <c r="AQ16" s="158" t="s">
        <v>450</v>
      </c>
      <c r="AR16" s="158" t="s">
        <v>443</v>
      </c>
      <c r="AS16" s="162" t="s">
        <v>384</v>
      </c>
    </row>
    <row r="17" spans="1:45" x14ac:dyDescent="0.35">
      <c r="A17" s="163">
        <v>15</v>
      </c>
      <c r="B17" s="164" t="s">
        <v>42</v>
      </c>
      <c r="C17" s="165">
        <v>44607</v>
      </c>
      <c r="D17" s="166">
        <v>0.33333333333333331</v>
      </c>
      <c r="E17" s="167">
        <v>7.2916666666666699E-2</v>
      </c>
      <c r="F17" s="164" t="s">
        <v>85</v>
      </c>
      <c r="G17" s="164" t="s">
        <v>323</v>
      </c>
      <c r="H17" s="164" t="s">
        <v>337</v>
      </c>
      <c r="I17" s="165"/>
      <c r="J17" s="164">
        <v>1</v>
      </c>
      <c r="K17" s="164" t="s">
        <v>376</v>
      </c>
      <c r="L17" s="165">
        <v>44679</v>
      </c>
      <c r="M17" s="164" t="s">
        <v>451</v>
      </c>
      <c r="N17" s="164" t="s">
        <v>446</v>
      </c>
      <c r="O17" s="168" t="s">
        <v>384</v>
      </c>
      <c r="X17" s="149">
        <v>16</v>
      </c>
      <c r="Y17" s="158" t="s">
        <v>47</v>
      </c>
      <c r="AE17" s="149">
        <v>8</v>
      </c>
      <c r="AF17" s="158" t="s">
        <v>52</v>
      </c>
      <c r="AG17" s="159">
        <v>44600</v>
      </c>
      <c r="AH17" s="160">
        <v>0.29166666666666669</v>
      </c>
      <c r="AI17" s="161">
        <v>7.2916666666666699E-2</v>
      </c>
      <c r="AJ17" s="158" t="s">
        <v>114</v>
      </c>
      <c r="AK17" s="158" t="s">
        <v>324</v>
      </c>
      <c r="AL17" s="158" t="s">
        <v>338</v>
      </c>
      <c r="AM17" s="159"/>
      <c r="AN17" s="158">
        <v>1</v>
      </c>
      <c r="AO17" s="158" t="s">
        <v>376</v>
      </c>
      <c r="AP17" s="159">
        <v>44665</v>
      </c>
      <c r="AQ17" s="158" t="s">
        <v>453</v>
      </c>
      <c r="AR17" s="158" t="s">
        <v>448</v>
      </c>
      <c r="AS17" s="162" t="s">
        <v>384</v>
      </c>
    </row>
    <row r="18" spans="1:45" x14ac:dyDescent="0.35">
      <c r="A18" s="149">
        <v>16</v>
      </c>
      <c r="B18" s="158" t="s">
        <v>47</v>
      </c>
      <c r="C18" s="159">
        <v>44608</v>
      </c>
      <c r="D18" s="160">
        <v>0.375</v>
      </c>
      <c r="E18" s="161">
        <v>7.2916666666666699E-2</v>
      </c>
      <c r="F18" s="158" t="s">
        <v>91</v>
      </c>
      <c r="G18" s="158" t="s">
        <v>324</v>
      </c>
      <c r="H18" s="158" t="s">
        <v>338</v>
      </c>
      <c r="I18" s="159"/>
      <c r="J18" s="158">
        <v>6</v>
      </c>
      <c r="K18" s="158" t="s">
        <v>377</v>
      </c>
      <c r="L18" s="159">
        <v>44681</v>
      </c>
      <c r="M18" s="158" t="s">
        <v>452</v>
      </c>
      <c r="N18" s="158" t="s">
        <v>447</v>
      </c>
      <c r="O18" s="162" t="s">
        <v>439</v>
      </c>
      <c r="X18" s="163">
        <v>17</v>
      </c>
      <c r="Y18" s="164" t="s">
        <v>52</v>
      </c>
      <c r="AE18" s="163">
        <v>33</v>
      </c>
      <c r="AF18" s="164" t="s">
        <v>47</v>
      </c>
      <c r="AG18" s="165">
        <v>44600</v>
      </c>
      <c r="AH18" s="166">
        <v>0.33333333333333331</v>
      </c>
      <c r="AI18" s="167">
        <v>7.2916666666666699E-2</v>
      </c>
      <c r="AJ18" s="164" t="s">
        <v>120</v>
      </c>
      <c r="AK18" s="164" t="s">
        <v>324</v>
      </c>
      <c r="AL18" s="164" t="s">
        <v>338</v>
      </c>
      <c r="AM18" s="165">
        <v>44610</v>
      </c>
      <c r="AN18" s="164">
        <v>6</v>
      </c>
      <c r="AO18" s="164" t="s">
        <v>377</v>
      </c>
      <c r="AP18" s="165">
        <v>44681</v>
      </c>
      <c r="AQ18" s="164" t="s">
        <v>451</v>
      </c>
      <c r="AR18" s="164" t="s">
        <v>446</v>
      </c>
      <c r="AS18" s="168" t="s">
        <v>384</v>
      </c>
    </row>
    <row r="19" spans="1:45" x14ac:dyDescent="0.35">
      <c r="A19" s="163">
        <v>17</v>
      </c>
      <c r="B19" s="164" t="s">
        <v>52</v>
      </c>
      <c r="C19" s="165">
        <v>44609</v>
      </c>
      <c r="D19" s="166">
        <v>0.54166666666666663</v>
      </c>
      <c r="E19" s="167">
        <v>7.2916666666666699E-2</v>
      </c>
      <c r="F19" s="164" t="s">
        <v>96</v>
      </c>
      <c r="G19" s="164" t="s">
        <v>324</v>
      </c>
      <c r="H19" s="164" t="s">
        <v>314</v>
      </c>
      <c r="I19" s="165"/>
      <c r="J19" s="164">
        <v>1</v>
      </c>
      <c r="K19" s="164" t="s">
        <v>377</v>
      </c>
      <c r="L19" s="165">
        <v>44683</v>
      </c>
      <c r="M19" s="164" t="s">
        <v>453</v>
      </c>
      <c r="N19" s="164" t="s">
        <v>448</v>
      </c>
      <c r="O19" s="168" t="s">
        <v>384</v>
      </c>
      <c r="X19" s="149">
        <v>18</v>
      </c>
      <c r="Y19" s="158" t="s">
        <v>17</v>
      </c>
      <c r="AE19" s="163">
        <v>9</v>
      </c>
      <c r="AF19" s="164" t="s">
        <v>52</v>
      </c>
      <c r="AG19" s="165">
        <v>44601</v>
      </c>
      <c r="AH19" s="166">
        <v>0.33333333333333331</v>
      </c>
      <c r="AI19" s="167">
        <v>7.2916666666666699E-2</v>
      </c>
      <c r="AJ19" s="164" t="s">
        <v>120</v>
      </c>
      <c r="AK19" s="164" t="s">
        <v>313</v>
      </c>
      <c r="AL19" s="164" t="s">
        <v>314</v>
      </c>
      <c r="AM19" s="165"/>
      <c r="AN19" s="164">
        <v>6</v>
      </c>
      <c r="AO19" s="164" t="s">
        <v>377</v>
      </c>
      <c r="AP19" s="165">
        <v>44667</v>
      </c>
      <c r="AQ19" s="164" t="s">
        <v>443</v>
      </c>
      <c r="AR19" s="164" t="s">
        <v>449</v>
      </c>
      <c r="AS19" s="168" t="s">
        <v>384</v>
      </c>
    </row>
    <row r="20" spans="1:45" x14ac:dyDescent="0.35">
      <c r="A20" s="149">
        <v>18</v>
      </c>
      <c r="B20" s="158" t="s">
        <v>17</v>
      </c>
      <c r="C20" s="159">
        <v>44581</v>
      </c>
      <c r="D20" s="160">
        <v>0.625</v>
      </c>
      <c r="E20" s="161">
        <v>7.2916666666666699E-2</v>
      </c>
      <c r="F20" s="158" t="s">
        <v>102</v>
      </c>
      <c r="G20" s="158" t="s">
        <v>322</v>
      </c>
      <c r="H20" s="158" t="s">
        <v>314</v>
      </c>
      <c r="I20" s="159">
        <f>Orders[[#This Row],[Sched. Date]]+10</f>
        <v>44591</v>
      </c>
      <c r="J20" s="158">
        <v>1</v>
      </c>
      <c r="K20" s="158" t="s">
        <v>376</v>
      </c>
      <c r="L20" s="159">
        <v>44651</v>
      </c>
      <c r="M20" s="158" t="s">
        <v>443</v>
      </c>
      <c r="N20" s="158" t="s">
        <v>449</v>
      </c>
      <c r="O20" s="162" t="s">
        <v>384</v>
      </c>
      <c r="X20" s="163">
        <v>19</v>
      </c>
      <c r="Y20" s="164" t="s">
        <v>22</v>
      </c>
      <c r="AE20" s="149">
        <v>34</v>
      </c>
      <c r="AF20" s="158" t="s">
        <v>52</v>
      </c>
      <c r="AG20" s="159">
        <v>44601</v>
      </c>
      <c r="AH20" s="160">
        <v>0.375</v>
      </c>
      <c r="AI20" s="161">
        <v>7.2916666666666699E-2</v>
      </c>
      <c r="AJ20" s="158" t="s">
        <v>124</v>
      </c>
      <c r="AK20" s="158" t="s">
        <v>313</v>
      </c>
      <c r="AL20" s="158" t="s">
        <v>314</v>
      </c>
      <c r="AM20" s="159">
        <v>44611</v>
      </c>
      <c r="AN20" s="158">
        <v>1</v>
      </c>
      <c r="AO20" s="158" t="s">
        <v>377</v>
      </c>
      <c r="AP20" s="159">
        <v>44683</v>
      </c>
      <c r="AQ20" s="158" t="s">
        <v>452</v>
      </c>
      <c r="AR20" s="158" t="s">
        <v>447</v>
      </c>
      <c r="AS20" s="162" t="s">
        <v>384</v>
      </c>
    </row>
    <row r="21" spans="1:45" x14ac:dyDescent="0.35">
      <c r="A21" s="163">
        <v>19</v>
      </c>
      <c r="B21" s="164" t="s">
        <v>22</v>
      </c>
      <c r="C21" s="165">
        <v>44576</v>
      </c>
      <c r="D21" s="166">
        <v>0.25</v>
      </c>
      <c r="E21" s="167">
        <v>7.2916666666666699E-2</v>
      </c>
      <c r="F21" s="164" t="s">
        <v>108</v>
      </c>
      <c r="G21" s="164" t="s">
        <v>323</v>
      </c>
      <c r="H21" s="164" t="s">
        <v>336</v>
      </c>
      <c r="I21" s="165">
        <f>Orders[[#This Row],[Sched. Date]]+10</f>
        <v>44586</v>
      </c>
      <c r="J21" s="164">
        <v>6</v>
      </c>
      <c r="K21" s="164" t="s">
        <v>377</v>
      </c>
      <c r="L21" s="165">
        <v>44653</v>
      </c>
      <c r="M21" s="164" t="s">
        <v>446</v>
      </c>
      <c r="N21" s="164" t="s">
        <v>450</v>
      </c>
      <c r="O21" s="168" t="s">
        <v>384</v>
      </c>
      <c r="X21" s="149">
        <v>20</v>
      </c>
      <c r="Y21" s="158" t="s">
        <v>27</v>
      </c>
      <c r="AE21" s="149">
        <v>10</v>
      </c>
      <c r="AF21" s="158" t="s">
        <v>17</v>
      </c>
      <c r="AG21" s="159">
        <v>44602</v>
      </c>
      <c r="AH21" s="160">
        <v>0.375</v>
      </c>
      <c r="AI21" s="161">
        <v>7.2916666666666699E-2</v>
      </c>
      <c r="AJ21" s="158" t="s">
        <v>124</v>
      </c>
      <c r="AK21" s="158" t="s">
        <v>322</v>
      </c>
      <c r="AL21" s="158" t="s">
        <v>336</v>
      </c>
      <c r="AM21" s="159"/>
      <c r="AN21" s="158">
        <v>1</v>
      </c>
      <c r="AO21" s="158" t="s">
        <v>377</v>
      </c>
      <c r="AP21" s="159">
        <v>44669</v>
      </c>
      <c r="AQ21" s="158" t="s">
        <v>446</v>
      </c>
      <c r="AR21" s="158" t="s">
        <v>450</v>
      </c>
      <c r="AS21" s="162" t="s">
        <v>440</v>
      </c>
    </row>
    <row r="22" spans="1:45" x14ac:dyDescent="0.35">
      <c r="A22" s="149">
        <v>20</v>
      </c>
      <c r="B22" s="158" t="s">
        <v>27</v>
      </c>
      <c r="C22" s="159">
        <v>44612</v>
      </c>
      <c r="D22" s="160">
        <v>0.29166666666666669</v>
      </c>
      <c r="E22" s="161">
        <v>7.2916666666666699E-2</v>
      </c>
      <c r="F22" s="158" t="s">
        <v>114</v>
      </c>
      <c r="G22" s="158" t="s">
        <v>324</v>
      </c>
      <c r="H22" s="158" t="s">
        <v>337</v>
      </c>
      <c r="I22" s="159">
        <f>Orders[[#This Row],[Sched. Date]]+10</f>
        <v>44622</v>
      </c>
      <c r="J22" s="158">
        <v>1</v>
      </c>
      <c r="K22" s="158" t="s">
        <v>377</v>
      </c>
      <c r="L22" s="159">
        <v>44655</v>
      </c>
      <c r="M22" s="158" t="s">
        <v>447</v>
      </c>
      <c r="N22" s="158" t="s">
        <v>451</v>
      </c>
      <c r="O22" s="162" t="s">
        <v>440</v>
      </c>
      <c r="X22" s="163">
        <v>21</v>
      </c>
      <c r="Y22" s="164" t="s">
        <v>32</v>
      </c>
      <c r="AE22" s="163">
        <v>35</v>
      </c>
      <c r="AF22" s="164" t="s">
        <v>17</v>
      </c>
      <c r="AG22" s="165">
        <v>44602</v>
      </c>
      <c r="AH22" s="166">
        <v>0.54166666666666663</v>
      </c>
      <c r="AI22" s="167">
        <v>7.2916666666666699E-2</v>
      </c>
      <c r="AJ22" s="164" t="s">
        <v>130</v>
      </c>
      <c r="AK22" s="164" t="s">
        <v>322</v>
      </c>
      <c r="AL22" s="164" t="s">
        <v>336</v>
      </c>
      <c r="AM22" s="165">
        <v>44612</v>
      </c>
      <c r="AN22" s="164">
        <v>12</v>
      </c>
      <c r="AO22" s="164" t="s">
        <v>371</v>
      </c>
      <c r="AP22" s="165">
        <v>44651</v>
      </c>
      <c r="AQ22" s="164" t="s">
        <v>453</v>
      </c>
      <c r="AR22" s="164" t="s">
        <v>448</v>
      </c>
      <c r="AS22" s="168" t="s">
        <v>384</v>
      </c>
    </row>
    <row r="23" spans="1:45" x14ac:dyDescent="0.35">
      <c r="A23" s="163">
        <v>21</v>
      </c>
      <c r="B23" s="164" t="s">
        <v>32</v>
      </c>
      <c r="C23" s="165">
        <v>44613</v>
      </c>
      <c r="D23" s="166">
        <v>0.33333333333333331</v>
      </c>
      <c r="E23" s="167">
        <v>7.2916666666666699E-2</v>
      </c>
      <c r="F23" s="164" t="s">
        <v>120</v>
      </c>
      <c r="G23" s="164" t="s">
        <v>313</v>
      </c>
      <c r="H23" s="164" t="s">
        <v>338</v>
      </c>
      <c r="I23" s="165">
        <f>Orders[[#This Row],[Sched. Date]]+10</f>
        <v>44623</v>
      </c>
      <c r="J23" s="164">
        <v>2</v>
      </c>
      <c r="K23" s="164" t="s">
        <v>376</v>
      </c>
      <c r="L23" s="165">
        <v>44657</v>
      </c>
      <c r="M23" s="164" t="s">
        <v>448</v>
      </c>
      <c r="N23" s="164" t="s">
        <v>452</v>
      </c>
      <c r="O23" s="168" t="s">
        <v>384</v>
      </c>
      <c r="X23" s="149">
        <v>22</v>
      </c>
      <c r="Y23" s="158" t="s">
        <v>37</v>
      </c>
      <c r="AE23" s="149">
        <v>36</v>
      </c>
      <c r="AF23" s="158" t="s">
        <v>22</v>
      </c>
      <c r="AG23" s="159">
        <v>44603</v>
      </c>
      <c r="AH23" s="160">
        <v>0.625</v>
      </c>
      <c r="AI23" s="161">
        <v>7.2916666666666699E-2</v>
      </c>
      <c r="AJ23" s="158" t="s">
        <v>133</v>
      </c>
      <c r="AK23" s="158" t="s">
        <v>323</v>
      </c>
      <c r="AL23" s="158" t="s">
        <v>337</v>
      </c>
      <c r="AM23" s="159">
        <v>44613</v>
      </c>
      <c r="AN23" s="158">
        <v>12</v>
      </c>
      <c r="AO23" s="158" t="s">
        <v>377</v>
      </c>
      <c r="AP23" s="159">
        <v>44653</v>
      </c>
      <c r="AQ23" s="158" t="s">
        <v>443</v>
      </c>
      <c r="AR23" s="158" t="s">
        <v>449</v>
      </c>
      <c r="AS23" s="162" t="s">
        <v>439</v>
      </c>
    </row>
    <row r="24" spans="1:45" x14ac:dyDescent="0.35">
      <c r="A24" s="149">
        <v>22</v>
      </c>
      <c r="B24" s="158" t="s">
        <v>37</v>
      </c>
      <c r="C24" s="159">
        <v>44614</v>
      </c>
      <c r="D24" s="160">
        <v>0.375</v>
      </c>
      <c r="E24" s="161">
        <v>7.2916666666666699E-2</v>
      </c>
      <c r="F24" s="158" t="s">
        <v>124</v>
      </c>
      <c r="G24" s="158" t="s">
        <v>322</v>
      </c>
      <c r="H24" s="158" t="s">
        <v>314</v>
      </c>
      <c r="I24" s="159">
        <f>Orders[[#This Row],[Sched. Date]]+10</f>
        <v>44624</v>
      </c>
      <c r="J24" s="158">
        <v>100</v>
      </c>
      <c r="K24" s="158" t="s">
        <v>370</v>
      </c>
      <c r="L24" s="159">
        <v>44659</v>
      </c>
      <c r="M24" s="158" t="s">
        <v>449</v>
      </c>
      <c r="N24" s="158" t="s">
        <v>453</v>
      </c>
      <c r="O24" s="162" t="s">
        <v>439</v>
      </c>
      <c r="X24" s="163">
        <v>23</v>
      </c>
      <c r="Y24" s="164" t="s">
        <v>42</v>
      </c>
      <c r="AE24" s="163">
        <v>37</v>
      </c>
      <c r="AF24" s="164" t="s">
        <v>27</v>
      </c>
      <c r="AG24" s="165">
        <v>44604</v>
      </c>
      <c r="AH24" s="166">
        <v>0.41666666666666669</v>
      </c>
      <c r="AI24" s="167">
        <v>7.2916666666666699E-2</v>
      </c>
      <c r="AJ24" s="164" t="s">
        <v>74</v>
      </c>
      <c r="AK24" s="164" t="s">
        <v>324</v>
      </c>
      <c r="AL24" s="164" t="s">
        <v>338</v>
      </c>
      <c r="AM24" s="165">
        <v>44614</v>
      </c>
      <c r="AN24" s="164">
        <v>1</v>
      </c>
      <c r="AO24" s="164" t="s">
        <v>376</v>
      </c>
      <c r="AP24" s="165">
        <v>44655</v>
      </c>
      <c r="AQ24" s="164" t="s">
        <v>446</v>
      </c>
      <c r="AR24" s="164" t="s">
        <v>450</v>
      </c>
      <c r="AS24" s="168" t="s">
        <v>384</v>
      </c>
    </row>
    <row r="25" spans="1:45" x14ac:dyDescent="0.35">
      <c r="A25" s="163">
        <v>23</v>
      </c>
      <c r="B25" s="164" t="s">
        <v>42</v>
      </c>
      <c r="C25" s="165">
        <v>44584</v>
      </c>
      <c r="D25" s="166">
        <v>0.54166666666666663</v>
      </c>
      <c r="E25" s="167">
        <v>7.2916666666666699E-2</v>
      </c>
      <c r="F25" s="164" t="s">
        <v>130</v>
      </c>
      <c r="G25" s="164" t="s">
        <v>323</v>
      </c>
      <c r="H25" s="164" t="s">
        <v>336</v>
      </c>
      <c r="I25" s="165">
        <f>Orders[[#This Row],[Sched. Date]]+10</f>
        <v>44594</v>
      </c>
      <c r="J25" s="164">
        <v>12</v>
      </c>
      <c r="K25" s="164" t="s">
        <v>371</v>
      </c>
      <c r="L25" s="165">
        <v>44661</v>
      </c>
      <c r="M25" s="164" t="s">
        <v>450</v>
      </c>
      <c r="N25" s="164" t="s">
        <v>443</v>
      </c>
      <c r="O25" s="168" t="s">
        <v>384</v>
      </c>
      <c r="X25" s="149">
        <v>24</v>
      </c>
      <c r="Y25" s="158" t="s">
        <v>47</v>
      </c>
      <c r="AE25" s="149">
        <v>12</v>
      </c>
      <c r="AF25" s="158" t="s">
        <v>27</v>
      </c>
      <c r="AG25" s="159">
        <v>44604</v>
      </c>
      <c r="AH25" s="160">
        <v>0.625</v>
      </c>
      <c r="AI25" s="161">
        <v>7.2916666666666699E-2</v>
      </c>
      <c r="AJ25" s="158" t="s">
        <v>133</v>
      </c>
      <c r="AK25" s="158" t="s">
        <v>324</v>
      </c>
      <c r="AL25" s="158" t="s">
        <v>338</v>
      </c>
      <c r="AM25" s="159"/>
      <c r="AN25" s="158">
        <v>100</v>
      </c>
      <c r="AO25" s="158" t="s">
        <v>370</v>
      </c>
      <c r="AP25" s="159">
        <v>44673</v>
      </c>
      <c r="AQ25" s="158" t="s">
        <v>448</v>
      </c>
      <c r="AR25" s="158" t="s">
        <v>452</v>
      </c>
      <c r="AS25" s="162" t="s">
        <v>384</v>
      </c>
    </row>
    <row r="26" spans="1:45" x14ac:dyDescent="0.35">
      <c r="A26" s="149">
        <v>24</v>
      </c>
      <c r="B26" s="158" t="s">
        <v>47</v>
      </c>
      <c r="C26" s="159">
        <v>44616</v>
      </c>
      <c r="D26" s="160">
        <v>0.625</v>
      </c>
      <c r="E26" s="161">
        <v>7.2916666666666699E-2</v>
      </c>
      <c r="F26" s="158" t="s">
        <v>133</v>
      </c>
      <c r="G26" s="158" t="s">
        <v>324</v>
      </c>
      <c r="H26" s="158" t="s">
        <v>337</v>
      </c>
      <c r="I26" s="159">
        <f>Orders[[#This Row],[Sched. Date]]+10</f>
        <v>44626</v>
      </c>
      <c r="J26" s="158">
        <v>12</v>
      </c>
      <c r="K26" s="158" t="s">
        <v>377</v>
      </c>
      <c r="L26" s="159">
        <v>44663</v>
      </c>
      <c r="M26" s="158" t="s">
        <v>451</v>
      </c>
      <c r="N26" s="158" t="s">
        <v>446</v>
      </c>
      <c r="O26" s="162" t="s">
        <v>384</v>
      </c>
      <c r="X26" s="163">
        <v>25</v>
      </c>
      <c r="Y26" s="164" t="s">
        <v>52</v>
      </c>
      <c r="AE26" s="163">
        <v>13</v>
      </c>
      <c r="AF26" s="164" t="s">
        <v>32</v>
      </c>
      <c r="AG26" s="165">
        <v>44605</v>
      </c>
      <c r="AH26" s="166">
        <v>0.25</v>
      </c>
      <c r="AI26" s="167">
        <v>7.2916666666666699E-2</v>
      </c>
      <c r="AJ26" s="164" t="s">
        <v>74</v>
      </c>
      <c r="AK26" s="164" t="s">
        <v>324</v>
      </c>
      <c r="AL26" s="164" t="s">
        <v>314</v>
      </c>
      <c r="AM26" s="165"/>
      <c r="AN26" s="164">
        <v>12</v>
      </c>
      <c r="AO26" s="164" t="s">
        <v>371</v>
      </c>
      <c r="AP26" s="165">
        <v>44675</v>
      </c>
      <c r="AQ26" s="164" t="s">
        <v>449</v>
      </c>
      <c r="AR26" s="164" t="s">
        <v>453</v>
      </c>
      <c r="AS26" s="168" t="s">
        <v>384</v>
      </c>
    </row>
    <row r="27" spans="1:45" x14ac:dyDescent="0.35">
      <c r="A27" s="163">
        <v>25</v>
      </c>
      <c r="B27" s="164" t="s">
        <v>52</v>
      </c>
      <c r="C27" s="165">
        <v>44617</v>
      </c>
      <c r="D27" s="166">
        <v>0.25</v>
      </c>
      <c r="E27" s="167">
        <v>7.2916666666666699E-2</v>
      </c>
      <c r="F27" s="164" t="s">
        <v>74</v>
      </c>
      <c r="G27" s="164" t="s">
        <v>324</v>
      </c>
      <c r="H27" s="164" t="s">
        <v>338</v>
      </c>
      <c r="I27" s="165">
        <f>Orders[[#This Row],[Sched. Date]]+10</f>
        <v>44627</v>
      </c>
      <c r="J27" s="164">
        <v>1</v>
      </c>
      <c r="K27" s="164" t="s">
        <v>376</v>
      </c>
      <c r="L27" s="165">
        <v>44665</v>
      </c>
      <c r="M27" s="164" t="s">
        <v>452</v>
      </c>
      <c r="N27" s="164" t="s">
        <v>447</v>
      </c>
      <c r="O27" s="168" t="s">
        <v>384</v>
      </c>
      <c r="X27" s="149">
        <v>26</v>
      </c>
      <c r="Y27" s="158" t="s">
        <v>74</v>
      </c>
      <c r="AE27" s="149">
        <v>38</v>
      </c>
      <c r="AF27" s="158" t="s">
        <v>32</v>
      </c>
      <c r="AG27" s="159">
        <v>44605</v>
      </c>
      <c r="AH27" s="160">
        <v>0.41666666666666669</v>
      </c>
      <c r="AI27" s="161">
        <v>7.2916666666666699E-2</v>
      </c>
      <c r="AJ27" s="158" t="s">
        <v>79</v>
      </c>
      <c r="AK27" s="158" t="s">
        <v>313</v>
      </c>
      <c r="AL27" s="158" t="s">
        <v>314</v>
      </c>
      <c r="AM27" s="159">
        <v>44615</v>
      </c>
      <c r="AN27" s="158">
        <v>6</v>
      </c>
      <c r="AO27" s="158" t="s">
        <v>377</v>
      </c>
      <c r="AP27" s="159">
        <v>44657</v>
      </c>
      <c r="AQ27" s="158" t="s">
        <v>447</v>
      </c>
      <c r="AR27" s="158" t="s">
        <v>451</v>
      </c>
      <c r="AS27" s="162" t="s">
        <v>384</v>
      </c>
    </row>
    <row r="28" spans="1:45" x14ac:dyDescent="0.35">
      <c r="A28" s="149">
        <v>26</v>
      </c>
      <c r="B28" s="158" t="s">
        <v>74</v>
      </c>
      <c r="C28" s="159">
        <v>44593</v>
      </c>
      <c r="D28" s="160">
        <v>0.29166666666666669</v>
      </c>
      <c r="E28" s="161">
        <v>7.2916666666666699E-2</v>
      </c>
      <c r="F28" s="158" t="s">
        <v>79</v>
      </c>
      <c r="G28" s="158" t="s">
        <v>322</v>
      </c>
      <c r="H28" s="158" t="s">
        <v>314</v>
      </c>
      <c r="I28" s="159">
        <f>Orders[[#This Row],[Sched. Date]]+10</f>
        <v>44603</v>
      </c>
      <c r="J28" s="158">
        <v>6</v>
      </c>
      <c r="K28" s="158" t="s">
        <v>377</v>
      </c>
      <c r="L28" s="159">
        <v>44667</v>
      </c>
      <c r="M28" s="158" t="s">
        <v>453</v>
      </c>
      <c r="N28" s="158" t="s">
        <v>448</v>
      </c>
      <c r="O28" s="162" t="s">
        <v>384</v>
      </c>
      <c r="X28" s="163">
        <v>27</v>
      </c>
      <c r="Y28" s="164" t="s">
        <v>17</v>
      </c>
      <c r="AE28" s="149">
        <v>14</v>
      </c>
      <c r="AF28" s="158" t="s">
        <v>37</v>
      </c>
      <c r="AG28" s="159">
        <v>44606</v>
      </c>
      <c r="AH28" s="160">
        <v>0.29166666666666669</v>
      </c>
      <c r="AI28" s="161">
        <v>7.2916666666666699E-2</v>
      </c>
      <c r="AJ28" s="158" t="s">
        <v>79</v>
      </c>
      <c r="AK28" s="158" t="s">
        <v>322</v>
      </c>
      <c r="AL28" s="158" t="s">
        <v>336</v>
      </c>
      <c r="AM28" s="159"/>
      <c r="AN28" s="158">
        <v>12</v>
      </c>
      <c r="AO28" s="158" t="s">
        <v>377</v>
      </c>
      <c r="AP28" s="159">
        <v>44677</v>
      </c>
      <c r="AQ28" s="158" t="s">
        <v>450</v>
      </c>
      <c r="AR28" s="158" t="s">
        <v>443</v>
      </c>
      <c r="AS28" s="162" t="s">
        <v>384</v>
      </c>
    </row>
    <row r="29" spans="1:45" x14ac:dyDescent="0.35">
      <c r="A29" s="163">
        <v>27</v>
      </c>
      <c r="B29" s="164" t="s">
        <v>17</v>
      </c>
      <c r="C29" s="165">
        <v>44594</v>
      </c>
      <c r="D29" s="166">
        <v>0.33333333333333331</v>
      </c>
      <c r="E29" s="167">
        <v>7.2916666666666699E-2</v>
      </c>
      <c r="F29" s="164" t="s">
        <v>85</v>
      </c>
      <c r="G29" s="164" t="s">
        <v>323</v>
      </c>
      <c r="H29" s="164" t="s">
        <v>336</v>
      </c>
      <c r="I29" s="165">
        <f>Orders[[#This Row],[Sched. Date]]+10</f>
        <v>44604</v>
      </c>
      <c r="J29" s="164">
        <v>1</v>
      </c>
      <c r="K29" s="164" t="s">
        <v>377</v>
      </c>
      <c r="L29" s="165">
        <v>44669</v>
      </c>
      <c r="M29" s="164" t="s">
        <v>443</v>
      </c>
      <c r="N29" s="164" t="s">
        <v>449</v>
      </c>
      <c r="O29" s="168" t="s">
        <v>384</v>
      </c>
      <c r="X29" s="149">
        <v>28</v>
      </c>
      <c r="Y29" s="158" t="s">
        <v>22</v>
      </c>
      <c r="AE29" s="163">
        <v>39</v>
      </c>
      <c r="AF29" s="164" t="s">
        <v>37</v>
      </c>
      <c r="AG29" s="165">
        <v>44606</v>
      </c>
      <c r="AH29" s="166">
        <v>0.66666666666666663</v>
      </c>
      <c r="AI29" s="167">
        <v>7.2916666666666699E-2</v>
      </c>
      <c r="AJ29" s="164" t="s">
        <v>85</v>
      </c>
      <c r="AK29" s="164" t="s">
        <v>322</v>
      </c>
      <c r="AL29" s="164" t="s">
        <v>336</v>
      </c>
      <c r="AM29" s="165">
        <v>44616</v>
      </c>
      <c r="AN29" s="164">
        <v>1</v>
      </c>
      <c r="AO29" s="164" t="s">
        <v>377</v>
      </c>
      <c r="AP29" s="165">
        <v>44659</v>
      </c>
      <c r="AQ29" s="164" t="s">
        <v>448</v>
      </c>
      <c r="AR29" s="164" t="s">
        <v>452</v>
      </c>
      <c r="AS29" s="168" t="s">
        <v>440</v>
      </c>
    </row>
    <row r="30" spans="1:45" x14ac:dyDescent="0.35">
      <c r="A30" s="149">
        <v>28</v>
      </c>
      <c r="B30" s="158" t="s">
        <v>22</v>
      </c>
      <c r="C30" s="159">
        <v>44595</v>
      </c>
      <c r="D30" s="160">
        <v>0.375</v>
      </c>
      <c r="E30" s="161">
        <v>7.2916666666666699E-2</v>
      </c>
      <c r="F30" s="158" t="s">
        <v>91</v>
      </c>
      <c r="G30" s="158" t="s">
        <v>324</v>
      </c>
      <c r="H30" s="158" t="s">
        <v>337</v>
      </c>
      <c r="I30" s="159">
        <f>Orders[[#This Row],[Sched. Date]]+10</f>
        <v>44605</v>
      </c>
      <c r="J30" s="158">
        <v>2</v>
      </c>
      <c r="K30" s="158" t="s">
        <v>376</v>
      </c>
      <c r="L30" s="159">
        <v>44671</v>
      </c>
      <c r="M30" s="158" t="s">
        <v>446</v>
      </c>
      <c r="N30" s="158" t="s">
        <v>450</v>
      </c>
      <c r="O30" s="162" t="s">
        <v>440</v>
      </c>
      <c r="X30" s="163">
        <v>29</v>
      </c>
      <c r="Y30" s="164" t="s">
        <v>27</v>
      </c>
      <c r="AE30" s="163">
        <v>15</v>
      </c>
      <c r="AF30" s="164" t="s">
        <v>42</v>
      </c>
      <c r="AG30" s="165">
        <v>44607</v>
      </c>
      <c r="AH30" s="166">
        <v>0.33333333333333331</v>
      </c>
      <c r="AI30" s="167">
        <v>7.2916666666666699E-2</v>
      </c>
      <c r="AJ30" s="164" t="s">
        <v>85</v>
      </c>
      <c r="AK30" s="164" t="s">
        <v>323</v>
      </c>
      <c r="AL30" s="164" t="s">
        <v>337</v>
      </c>
      <c r="AM30" s="165"/>
      <c r="AN30" s="164">
        <v>1</v>
      </c>
      <c r="AO30" s="164" t="s">
        <v>376</v>
      </c>
      <c r="AP30" s="165">
        <v>44679</v>
      </c>
      <c r="AQ30" s="164" t="s">
        <v>451</v>
      </c>
      <c r="AR30" s="164" t="s">
        <v>446</v>
      </c>
      <c r="AS30" s="168" t="s">
        <v>384</v>
      </c>
    </row>
    <row r="31" spans="1:45" x14ac:dyDescent="0.35">
      <c r="A31" s="163">
        <v>29</v>
      </c>
      <c r="B31" s="164" t="s">
        <v>27</v>
      </c>
      <c r="C31" s="165">
        <v>44596</v>
      </c>
      <c r="D31" s="166">
        <v>0.54166666666666663</v>
      </c>
      <c r="E31" s="167">
        <v>7.2916666666666699E-2</v>
      </c>
      <c r="F31" s="164" t="s">
        <v>96</v>
      </c>
      <c r="G31" s="164" t="s">
        <v>324</v>
      </c>
      <c r="H31" s="164" t="s">
        <v>338</v>
      </c>
      <c r="I31" s="165">
        <f>Orders[[#This Row],[Sched. Date]]+10</f>
        <v>44606</v>
      </c>
      <c r="J31" s="164">
        <v>100</v>
      </c>
      <c r="K31" s="164" t="s">
        <v>370</v>
      </c>
      <c r="L31" s="165">
        <v>44673</v>
      </c>
      <c r="M31" s="164" t="s">
        <v>447</v>
      </c>
      <c r="N31" s="164" t="s">
        <v>451</v>
      </c>
      <c r="O31" s="168" t="s">
        <v>384</v>
      </c>
      <c r="X31" s="149">
        <v>30</v>
      </c>
      <c r="Y31" s="158" t="s">
        <v>32</v>
      </c>
      <c r="AE31" s="149">
        <v>40</v>
      </c>
      <c r="AF31" s="158" t="s">
        <v>32</v>
      </c>
      <c r="AG31" s="159">
        <v>44607</v>
      </c>
      <c r="AH31" s="160">
        <v>0.91666666666666696</v>
      </c>
      <c r="AI31" s="161">
        <v>7.2916666666666699E-2</v>
      </c>
      <c r="AJ31" s="158" t="s">
        <v>91</v>
      </c>
      <c r="AK31" s="158" t="s">
        <v>323</v>
      </c>
      <c r="AL31" s="158" t="s">
        <v>337</v>
      </c>
      <c r="AM31" s="159">
        <v>44617</v>
      </c>
      <c r="AN31" s="158">
        <v>1</v>
      </c>
      <c r="AO31" s="158" t="s">
        <v>376</v>
      </c>
      <c r="AP31" s="159">
        <v>44661</v>
      </c>
      <c r="AQ31" s="158" t="s">
        <v>449</v>
      </c>
      <c r="AR31" s="158" t="s">
        <v>453</v>
      </c>
      <c r="AS31" s="162" t="s">
        <v>384</v>
      </c>
    </row>
    <row r="32" spans="1:45" x14ac:dyDescent="0.35">
      <c r="A32" s="149">
        <v>30</v>
      </c>
      <c r="B32" s="158" t="s">
        <v>32</v>
      </c>
      <c r="C32" s="159">
        <v>44597</v>
      </c>
      <c r="D32" s="160">
        <v>0.625</v>
      </c>
      <c r="E32" s="161">
        <v>7.2916666666666699E-2</v>
      </c>
      <c r="F32" s="158" t="s">
        <v>102</v>
      </c>
      <c r="G32" s="158" t="s">
        <v>313</v>
      </c>
      <c r="H32" s="158" t="s">
        <v>314</v>
      </c>
      <c r="I32" s="159">
        <f>Orders[[#This Row],[Sched. Date]]+10</f>
        <v>44607</v>
      </c>
      <c r="J32" s="158">
        <v>12</v>
      </c>
      <c r="K32" s="158" t="s">
        <v>371</v>
      </c>
      <c r="L32" s="159">
        <v>44675</v>
      </c>
      <c r="M32" s="158" t="s">
        <v>448</v>
      </c>
      <c r="N32" s="158" t="s">
        <v>452</v>
      </c>
      <c r="O32" s="162" t="s">
        <v>439</v>
      </c>
      <c r="X32" s="163">
        <v>31</v>
      </c>
      <c r="Y32" s="164" t="s">
        <v>37</v>
      </c>
      <c r="AE32" s="149">
        <v>16</v>
      </c>
      <c r="AF32" s="158" t="s">
        <v>47</v>
      </c>
      <c r="AG32" s="159">
        <v>44608</v>
      </c>
      <c r="AH32" s="160">
        <v>0.375</v>
      </c>
      <c r="AI32" s="161">
        <v>7.2916666666666699E-2</v>
      </c>
      <c r="AJ32" s="158" t="s">
        <v>91</v>
      </c>
      <c r="AK32" s="158" t="s">
        <v>324</v>
      </c>
      <c r="AL32" s="158" t="s">
        <v>338</v>
      </c>
      <c r="AM32" s="159"/>
      <c r="AN32" s="158">
        <v>6</v>
      </c>
      <c r="AO32" s="158" t="s">
        <v>377</v>
      </c>
      <c r="AP32" s="159">
        <v>44681</v>
      </c>
      <c r="AQ32" s="158" t="s">
        <v>452</v>
      </c>
      <c r="AR32" s="158" t="s">
        <v>447</v>
      </c>
      <c r="AS32" s="162" t="s">
        <v>439</v>
      </c>
    </row>
    <row r="33" spans="1:45" x14ac:dyDescent="0.35">
      <c r="A33" s="163">
        <v>31</v>
      </c>
      <c r="B33" s="164" t="s">
        <v>37</v>
      </c>
      <c r="C33" s="165">
        <v>44598</v>
      </c>
      <c r="D33" s="166">
        <v>0.25</v>
      </c>
      <c r="E33" s="167">
        <v>7.2916666666666699E-2</v>
      </c>
      <c r="F33" s="164" t="s">
        <v>108</v>
      </c>
      <c r="G33" s="164" t="s">
        <v>322</v>
      </c>
      <c r="H33" s="164" t="s">
        <v>336</v>
      </c>
      <c r="I33" s="165">
        <f>Orders[[#This Row],[Sched. Date]]+10</f>
        <v>44608</v>
      </c>
      <c r="J33" s="164">
        <v>12</v>
      </c>
      <c r="K33" s="164" t="s">
        <v>377</v>
      </c>
      <c r="L33" s="165">
        <v>44677</v>
      </c>
      <c r="M33" s="164" t="s">
        <v>449</v>
      </c>
      <c r="N33" s="164" t="s">
        <v>453</v>
      </c>
      <c r="O33" s="168" t="s">
        <v>439</v>
      </c>
      <c r="X33" s="149">
        <v>32</v>
      </c>
      <c r="Y33" s="158" t="s">
        <v>42</v>
      </c>
      <c r="AE33" s="163">
        <v>41</v>
      </c>
      <c r="AF33" s="164" t="s">
        <v>37</v>
      </c>
      <c r="AG33" s="165">
        <v>44608</v>
      </c>
      <c r="AH33" s="166">
        <v>1.1666666666666701</v>
      </c>
      <c r="AI33" s="167">
        <v>7.2916666666666699E-2</v>
      </c>
      <c r="AJ33" s="164" t="s">
        <v>96</v>
      </c>
      <c r="AK33" s="164" t="s">
        <v>324</v>
      </c>
      <c r="AL33" s="164" t="s">
        <v>338</v>
      </c>
      <c r="AM33" s="165">
        <v>44618</v>
      </c>
      <c r="AN33" s="164">
        <v>6</v>
      </c>
      <c r="AO33" s="164" t="s">
        <v>377</v>
      </c>
      <c r="AP33" s="165">
        <v>44663</v>
      </c>
      <c r="AQ33" s="164" t="s">
        <v>450</v>
      </c>
      <c r="AR33" s="164" t="s">
        <v>443</v>
      </c>
      <c r="AS33" s="168" t="s">
        <v>440</v>
      </c>
    </row>
    <row r="34" spans="1:45" x14ac:dyDescent="0.35">
      <c r="A34" s="149">
        <v>32</v>
      </c>
      <c r="B34" s="158" t="s">
        <v>42</v>
      </c>
      <c r="C34" s="159">
        <v>44599</v>
      </c>
      <c r="D34" s="160">
        <v>0.29166666666666669</v>
      </c>
      <c r="E34" s="161">
        <v>7.2916666666666699E-2</v>
      </c>
      <c r="F34" s="158" t="s">
        <v>114</v>
      </c>
      <c r="G34" s="158" t="s">
        <v>324</v>
      </c>
      <c r="H34" s="158" t="s">
        <v>337</v>
      </c>
      <c r="I34" s="159">
        <f>Orders[[#This Row],[Sched. Date]]+10</f>
        <v>44609</v>
      </c>
      <c r="J34" s="158">
        <v>1</v>
      </c>
      <c r="K34" s="158" t="s">
        <v>376</v>
      </c>
      <c r="L34" s="159">
        <v>44679</v>
      </c>
      <c r="M34" s="158" t="s">
        <v>450</v>
      </c>
      <c r="N34" s="158" t="s">
        <v>443</v>
      </c>
      <c r="O34" s="162" t="s">
        <v>384</v>
      </c>
      <c r="X34" s="163">
        <v>33</v>
      </c>
      <c r="Y34" s="164" t="s">
        <v>47</v>
      </c>
      <c r="AE34" s="163">
        <v>17</v>
      </c>
      <c r="AF34" s="164" t="s">
        <v>52</v>
      </c>
      <c r="AG34" s="165">
        <v>44609</v>
      </c>
      <c r="AH34" s="166">
        <v>0.54166666666666663</v>
      </c>
      <c r="AI34" s="167">
        <v>7.2916666666666699E-2</v>
      </c>
      <c r="AJ34" s="164" t="s">
        <v>96</v>
      </c>
      <c r="AK34" s="164" t="s">
        <v>324</v>
      </c>
      <c r="AL34" s="164" t="s">
        <v>314</v>
      </c>
      <c r="AM34" s="165"/>
      <c r="AN34" s="164">
        <v>1</v>
      </c>
      <c r="AO34" s="164" t="s">
        <v>377</v>
      </c>
      <c r="AP34" s="165">
        <v>44683</v>
      </c>
      <c r="AQ34" s="164" t="s">
        <v>453</v>
      </c>
      <c r="AR34" s="164" t="s">
        <v>448</v>
      </c>
      <c r="AS34" s="168" t="s">
        <v>384</v>
      </c>
    </row>
    <row r="35" spans="1:45" x14ac:dyDescent="0.35">
      <c r="A35" s="163">
        <v>33</v>
      </c>
      <c r="B35" s="164" t="s">
        <v>47</v>
      </c>
      <c r="C35" s="165">
        <v>44600</v>
      </c>
      <c r="D35" s="166">
        <v>0.33333333333333331</v>
      </c>
      <c r="E35" s="167">
        <v>7.2916666666666699E-2</v>
      </c>
      <c r="F35" s="164" t="s">
        <v>120</v>
      </c>
      <c r="G35" s="164" t="s">
        <v>324</v>
      </c>
      <c r="H35" s="164" t="s">
        <v>338</v>
      </c>
      <c r="I35" s="165">
        <f>Orders[[#This Row],[Sched. Date]]+10</f>
        <v>44610</v>
      </c>
      <c r="J35" s="164">
        <v>6</v>
      </c>
      <c r="K35" s="164" t="s">
        <v>377</v>
      </c>
      <c r="L35" s="165">
        <v>44681</v>
      </c>
      <c r="M35" s="164" t="s">
        <v>451</v>
      </c>
      <c r="N35" s="164" t="s">
        <v>446</v>
      </c>
      <c r="O35" s="168" t="s">
        <v>384</v>
      </c>
      <c r="X35" s="149">
        <v>34</v>
      </c>
      <c r="Y35" s="158" t="s">
        <v>52</v>
      </c>
      <c r="AE35" s="149">
        <v>42</v>
      </c>
      <c r="AF35" s="158" t="s">
        <v>32</v>
      </c>
      <c r="AG35" s="159">
        <v>44609</v>
      </c>
      <c r="AH35" s="160">
        <v>1.4166666666666701</v>
      </c>
      <c r="AI35" s="161">
        <v>7.2916666666666699E-2</v>
      </c>
      <c r="AJ35" s="158" t="s">
        <v>102</v>
      </c>
      <c r="AK35" s="158" t="s">
        <v>324</v>
      </c>
      <c r="AL35" s="158" t="s">
        <v>314</v>
      </c>
      <c r="AM35" s="159">
        <v>44619</v>
      </c>
      <c r="AN35" s="158">
        <v>1</v>
      </c>
      <c r="AO35" s="158" t="s">
        <v>377</v>
      </c>
      <c r="AP35" s="159">
        <v>44665</v>
      </c>
      <c r="AQ35" s="158" t="s">
        <v>451</v>
      </c>
      <c r="AR35" s="158" t="s">
        <v>446</v>
      </c>
      <c r="AS35" s="162" t="s">
        <v>384</v>
      </c>
    </row>
    <row r="36" spans="1:45" x14ac:dyDescent="0.35">
      <c r="A36" s="149">
        <v>34</v>
      </c>
      <c r="B36" s="158" t="s">
        <v>52</v>
      </c>
      <c r="C36" s="159">
        <v>44601</v>
      </c>
      <c r="D36" s="160">
        <v>0.375</v>
      </c>
      <c r="E36" s="161">
        <v>7.2916666666666699E-2</v>
      </c>
      <c r="F36" s="158" t="s">
        <v>124</v>
      </c>
      <c r="G36" s="158" t="s">
        <v>313</v>
      </c>
      <c r="H36" s="158" t="s">
        <v>314</v>
      </c>
      <c r="I36" s="159">
        <f>Orders[[#This Row],[Sched. Date]]+10</f>
        <v>44611</v>
      </c>
      <c r="J36" s="158">
        <v>1</v>
      </c>
      <c r="K36" s="158" t="s">
        <v>377</v>
      </c>
      <c r="L36" s="159">
        <v>44683</v>
      </c>
      <c r="M36" s="158" t="s">
        <v>452</v>
      </c>
      <c r="N36" s="158" t="s">
        <v>447</v>
      </c>
      <c r="O36" s="162" t="s">
        <v>384</v>
      </c>
      <c r="X36" s="163">
        <v>35</v>
      </c>
      <c r="Y36" s="164" t="s">
        <v>17</v>
      </c>
      <c r="AE36" s="163">
        <v>43</v>
      </c>
      <c r="AF36" s="164" t="s">
        <v>37</v>
      </c>
      <c r="AG36" s="165">
        <v>44610</v>
      </c>
      <c r="AH36" s="166">
        <v>1.6666666666666701</v>
      </c>
      <c r="AI36" s="167">
        <v>7.2916666666666699E-2</v>
      </c>
      <c r="AJ36" s="164" t="s">
        <v>108</v>
      </c>
      <c r="AK36" s="164" t="s">
        <v>322</v>
      </c>
      <c r="AL36" s="164" t="s">
        <v>336</v>
      </c>
      <c r="AM36" s="165">
        <v>44620</v>
      </c>
      <c r="AN36" s="164">
        <v>2</v>
      </c>
      <c r="AO36" s="164" t="s">
        <v>376</v>
      </c>
      <c r="AP36" s="165">
        <v>44667</v>
      </c>
      <c r="AQ36" s="164" t="s">
        <v>452</v>
      </c>
      <c r="AR36" s="164" t="s">
        <v>447</v>
      </c>
      <c r="AS36" s="168" t="s">
        <v>440</v>
      </c>
    </row>
    <row r="37" spans="1:45" x14ac:dyDescent="0.35">
      <c r="A37" s="163">
        <v>35</v>
      </c>
      <c r="B37" s="164" t="s">
        <v>17</v>
      </c>
      <c r="C37" s="165">
        <v>44602</v>
      </c>
      <c r="D37" s="166">
        <v>0.54166666666666663</v>
      </c>
      <c r="E37" s="167">
        <v>7.2916666666666699E-2</v>
      </c>
      <c r="F37" s="164" t="s">
        <v>130</v>
      </c>
      <c r="G37" s="164" t="s">
        <v>322</v>
      </c>
      <c r="H37" s="164" t="s">
        <v>336</v>
      </c>
      <c r="I37" s="165">
        <f>Orders[[#This Row],[Sched. Date]]+10</f>
        <v>44612</v>
      </c>
      <c r="J37" s="164">
        <v>12</v>
      </c>
      <c r="K37" s="164" t="s">
        <v>371</v>
      </c>
      <c r="L37" s="165">
        <v>44651</v>
      </c>
      <c r="M37" s="164" t="s">
        <v>453</v>
      </c>
      <c r="N37" s="164" t="s">
        <v>448</v>
      </c>
      <c r="O37" s="168" t="s">
        <v>384</v>
      </c>
      <c r="X37" s="149">
        <v>36</v>
      </c>
      <c r="Y37" s="158" t="s">
        <v>22</v>
      </c>
      <c r="AE37" s="149">
        <v>44</v>
      </c>
      <c r="AF37" s="158" t="s">
        <v>32</v>
      </c>
      <c r="AG37" s="159">
        <v>44611</v>
      </c>
      <c r="AH37" s="160">
        <v>1.9166666666666701</v>
      </c>
      <c r="AI37" s="161">
        <v>7.2916666666666699E-2</v>
      </c>
      <c r="AJ37" s="158" t="s">
        <v>114</v>
      </c>
      <c r="AK37" s="158" t="s">
        <v>323</v>
      </c>
      <c r="AL37" s="158" t="s">
        <v>337</v>
      </c>
      <c r="AM37" s="159">
        <v>44621</v>
      </c>
      <c r="AN37" s="158">
        <v>100</v>
      </c>
      <c r="AO37" s="158" t="s">
        <v>370</v>
      </c>
      <c r="AP37" s="159">
        <v>44669</v>
      </c>
      <c r="AQ37" s="158" t="s">
        <v>453</v>
      </c>
      <c r="AR37" s="158" t="s">
        <v>448</v>
      </c>
      <c r="AS37" s="162" t="s">
        <v>384</v>
      </c>
    </row>
    <row r="38" spans="1:45" x14ac:dyDescent="0.35">
      <c r="A38" s="149">
        <v>36</v>
      </c>
      <c r="B38" s="158" t="s">
        <v>22</v>
      </c>
      <c r="C38" s="159">
        <v>44603</v>
      </c>
      <c r="D38" s="160">
        <v>0.625</v>
      </c>
      <c r="E38" s="161">
        <v>7.2916666666666699E-2</v>
      </c>
      <c r="F38" s="158" t="s">
        <v>133</v>
      </c>
      <c r="G38" s="158" t="s">
        <v>323</v>
      </c>
      <c r="H38" s="158" t="s">
        <v>337</v>
      </c>
      <c r="I38" s="159">
        <f>Orders[[#This Row],[Sched. Date]]+10</f>
        <v>44613</v>
      </c>
      <c r="J38" s="158">
        <v>12</v>
      </c>
      <c r="K38" s="158" t="s">
        <v>377</v>
      </c>
      <c r="L38" s="159">
        <v>44653</v>
      </c>
      <c r="M38" s="158" t="s">
        <v>443</v>
      </c>
      <c r="N38" s="158" t="s">
        <v>449</v>
      </c>
      <c r="O38" s="162" t="s">
        <v>439</v>
      </c>
      <c r="X38" s="163">
        <v>37</v>
      </c>
      <c r="Y38" s="164" t="s">
        <v>27</v>
      </c>
      <c r="AE38" s="149">
        <v>20</v>
      </c>
      <c r="AF38" s="158" t="s">
        <v>27</v>
      </c>
      <c r="AG38" s="159">
        <v>44612</v>
      </c>
      <c r="AH38" s="160">
        <v>0.29166666666666669</v>
      </c>
      <c r="AI38" s="161">
        <v>7.2916666666666699E-2</v>
      </c>
      <c r="AJ38" s="158" t="s">
        <v>114</v>
      </c>
      <c r="AK38" s="158" t="s">
        <v>324</v>
      </c>
      <c r="AL38" s="158" t="s">
        <v>337</v>
      </c>
      <c r="AM38" s="159">
        <v>44622</v>
      </c>
      <c r="AN38" s="158">
        <v>1</v>
      </c>
      <c r="AO38" s="158" t="s">
        <v>377</v>
      </c>
      <c r="AP38" s="159">
        <v>44655</v>
      </c>
      <c r="AQ38" s="158" t="s">
        <v>447</v>
      </c>
      <c r="AR38" s="158" t="s">
        <v>451</v>
      </c>
      <c r="AS38" s="162" t="s">
        <v>440</v>
      </c>
    </row>
    <row r="39" spans="1:45" x14ac:dyDescent="0.35">
      <c r="A39" s="163">
        <v>37</v>
      </c>
      <c r="B39" s="164" t="s">
        <v>27</v>
      </c>
      <c r="C39" s="165">
        <v>44604</v>
      </c>
      <c r="D39" s="166">
        <v>0.41666666666666669</v>
      </c>
      <c r="E39" s="167">
        <v>7.2916666666666699E-2</v>
      </c>
      <c r="F39" s="164" t="s">
        <v>74</v>
      </c>
      <c r="G39" s="164" t="s">
        <v>324</v>
      </c>
      <c r="H39" s="164" t="s">
        <v>338</v>
      </c>
      <c r="I39" s="165">
        <f>Orders[[#This Row],[Sched. Date]]+10</f>
        <v>44614</v>
      </c>
      <c r="J39" s="164">
        <v>1</v>
      </c>
      <c r="K39" s="164" t="s">
        <v>376</v>
      </c>
      <c r="L39" s="165">
        <v>44655</v>
      </c>
      <c r="M39" s="164" t="s">
        <v>446</v>
      </c>
      <c r="N39" s="164" t="s">
        <v>450</v>
      </c>
      <c r="O39" s="168" t="s">
        <v>384</v>
      </c>
      <c r="X39" s="149">
        <v>38</v>
      </c>
      <c r="Y39" s="158" t="s">
        <v>32</v>
      </c>
      <c r="AE39" s="163">
        <v>45</v>
      </c>
      <c r="AF39" s="164" t="s">
        <v>37</v>
      </c>
      <c r="AG39" s="165">
        <v>44612</v>
      </c>
      <c r="AH39" s="166">
        <v>2.1666666666666701</v>
      </c>
      <c r="AI39" s="167">
        <v>7.2916666666666699E-2</v>
      </c>
      <c r="AJ39" s="164" t="s">
        <v>120</v>
      </c>
      <c r="AK39" s="164" t="s">
        <v>324</v>
      </c>
      <c r="AL39" s="164" t="s">
        <v>338</v>
      </c>
      <c r="AM39" s="165">
        <v>44622</v>
      </c>
      <c r="AN39" s="164">
        <v>12</v>
      </c>
      <c r="AO39" s="164" t="s">
        <v>371</v>
      </c>
      <c r="AP39" s="165">
        <v>44671</v>
      </c>
      <c r="AQ39" s="164" t="s">
        <v>443</v>
      </c>
      <c r="AR39" s="164" t="s">
        <v>449</v>
      </c>
      <c r="AS39" s="168" t="s">
        <v>440</v>
      </c>
    </row>
    <row r="40" spans="1:45" x14ac:dyDescent="0.35">
      <c r="A40" s="149">
        <v>38</v>
      </c>
      <c r="B40" s="158" t="s">
        <v>32</v>
      </c>
      <c r="C40" s="159">
        <v>44605</v>
      </c>
      <c r="D40" s="160">
        <v>0.41666666666666669</v>
      </c>
      <c r="E40" s="161">
        <v>7.2916666666666699E-2</v>
      </c>
      <c r="F40" s="158" t="s">
        <v>79</v>
      </c>
      <c r="G40" s="158" t="s">
        <v>313</v>
      </c>
      <c r="H40" s="158" t="s">
        <v>314</v>
      </c>
      <c r="I40" s="159">
        <f>Orders[[#This Row],[Sched. Date]]+10</f>
        <v>44615</v>
      </c>
      <c r="J40" s="158">
        <v>6</v>
      </c>
      <c r="K40" s="158" t="s">
        <v>377</v>
      </c>
      <c r="L40" s="159">
        <v>44657</v>
      </c>
      <c r="M40" s="158" t="s">
        <v>447</v>
      </c>
      <c r="N40" s="158" t="s">
        <v>451</v>
      </c>
      <c r="O40" s="162" t="s">
        <v>384</v>
      </c>
      <c r="X40" s="163">
        <v>39</v>
      </c>
      <c r="Y40" s="164" t="s">
        <v>37</v>
      </c>
      <c r="AE40" s="163">
        <v>21</v>
      </c>
      <c r="AF40" s="164" t="s">
        <v>32</v>
      </c>
      <c r="AG40" s="165">
        <v>44613</v>
      </c>
      <c r="AH40" s="166">
        <v>0.33333333333333331</v>
      </c>
      <c r="AI40" s="167">
        <v>7.2916666666666699E-2</v>
      </c>
      <c r="AJ40" s="164" t="s">
        <v>120</v>
      </c>
      <c r="AK40" s="164" t="s">
        <v>313</v>
      </c>
      <c r="AL40" s="164" t="s">
        <v>338</v>
      </c>
      <c r="AM40" s="165">
        <v>44623</v>
      </c>
      <c r="AN40" s="164">
        <v>2</v>
      </c>
      <c r="AO40" s="164" t="s">
        <v>376</v>
      </c>
      <c r="AP40" s="165">
        <v>44657</v>
      </c>
      <c r="AQ40" s="164" t="s">
        <v>448</v>
      </c>
      <c r="AR40" s="164" t="s">
        <v>452</v>
      </c>
      <c r="AS40" s="168" t="s">
        <v>384</v>
      </c>
    </row>
    <row r="41" spans="1:45" x14ac:dyDescent="0.35">
      <c r="A41" s="163">
        <v>39</v>
      </c>
      <c r="B41" s="164" t="s">
        <v>37</v>
      </c>
      <c r="C41" s="165">
        <v>44606</v>
      </c>
      <c r="D41" s="166">
        <v>0.66666666666666663</v>
      </c>
      <c r="E41" s="167">
        <v>7.2916666666666699E-2</v>
      </c>
      <c r="F41" s="164" t="s">
        <v>85</v>
      </c>
      <c r="G41" s="164" t="s">
        <v>322</v>
      </c>
      <c r="H41" s="164" t="s">
        <v>336</v>
      </c>
      <c r="I41" s="165">
        <f>Orders[[#This Row],[Sched. Date]]+10</f>
        <v>44616</v>
      </c>
      <c r="J41" s="164">
        <v>1</v>
      </c>
      <c r="K41" s="164" t="s">
        <v>377</v>
      </c>
      <c r="L41" s="165">
        <v>44659</v>
      </c>
      <c r="M41" s="164" t="s">
        <v>448</v>
      </c>
      <c r="N41" s="164" t="s">
        <v>452</v>
      </c>
      <c r="O41" s="168" t="s">
        <v>440</v>
      </c>
      <c r="X41" s="149">
        <v>40</v>
      </c>
      <c r="Y41" s="158" t="s">
        <v>32</v>
      </c>
      <c r="AE41" s="149">
        <v>46</v>
      </c>
      <c r="AF41" s="158" t="s">
        <v>32</v>
      </c>
      <c r="AG41" s="159">
        <v>44613</v>
      </c>
      <c r="AH41" s="160">
        <v>2.4166666666666701</v>
      </c>
      <c r="AI41" s="161">
        <v>7.2916666666666699E-2</v>
      </c>
      <c r="AJ41" s="158" t="s">
        <v>124</v>
      </c>
      <c r="AK41" s="158" t="s">
        <v>324</v>
      </c>
      <c r="AL41" s="158" t="s">
        <v>314</v>
      </c>
      <c r="AM41" s="159">
        <v>44623</v>
      </c>
      <c r="AN41" s="158">
        <v>12</v>
      </c>
      <c r="AO41" s="158" t="s">
        <v>377</v>
      </c>
      <c r="AP41" s="159">
        <v>44673</v>
      </c>
      <c r="AQ41" s="158" t="s">
        <v>446</v>
      </c>
      <c r="AR41" s="158" t="s">
        <v>450</v>
      </c>
      <c r="AS41" s="162" t="s">
        <v>384</v>
      </c>
    </row>
    <row r="42" spans="1:45" x14ac:dyDescent="0.35">
      <c r="A42" s="149">
        <v>40</v>
      </c>
      <c r="B42" s="158" t="s">
        <v>32</v>
      </c>
      <c r="C42" s="159">
        <v>44607</v>
      </c>
      <c r="D42" s="160">
        <v>0.91666666666666696</v>
      </c>
      <c r="E42" s="161">
        <v>7.2916666666666699E-2</v>
      </c>
      <c r="F42" s="158" t="s">
        <v>91</v>
      </c>
      <c r="G42" s="158" t="s">
        <v>323</v>
      </c>
      <c r="H42" s="158" t="s">
        <v>337</v>
      </c>
      <c r="I42" s="159">
        <f>Orders[[#This Row],[Sched. Date]]+10</f>
        <v>44617</v>
      </c>
      <c r="J42" s="158">
        <v>1</v>
      </c>
      <c r="K42" s="158" t="s">
        <v>376</v>
      </c>
      <c r="L42" s="159">
        <v>44661</v>
      </c>
      <c r="M42" s="158" t="s">
        <v>449</v>
      </c>
      <c r="N42" s="158" t="s">
        <v>453</v>
      </c>
      <c r="O42" s="162" t="s">
        <v>384</v>
      </c>
      <c r="X42" s="163">
        <v>41</v>
      </c>
      <c r="Y42" s="164" t="s">
        <v>37</v>
      </c>
      <c r="AE42" s="149">
        <v>22</v>
      </c>
      <c r="AF42" s="158" t="s">
        <v>37</v>
      </c>
      <c r="AG42" s="159">
        <v>44614</v>
      </c>
      <c r="AH42" s="160">
        <v>0.375</v>
      </c>
      <c r="AI42" s="161">
        <v>7.2916666666666699E-2</v>
      </c>
      <c r="AJ42" s="158" t="s">
        <v>124</v>
      </c>
      <c r="AK42" s="158" t="s">
        <v>322</v>
      </c>
      <c r="AL42" s="158" t="s">
        <v>314</v>
      </c>
      <c r="AM42" s="159">
        <v>44624</v>
      </c>
      <c r="AN42" s="158">
        <v>100</v>
      </c>
      <c r="AO42" s="158" t="s">
        <v>370</v>
      </c>
      <c r="AP42" s="159">
        <v>44659</v>
      </c>
      <c r="AQ42" s="158" t="s">
        <v>449</v>
      </c>
      <c r="AR42" s="158" t="s">
        <v>453</v>
      </c>
      <c r="AS42" s="162" t="s">
        <v>439</v>
      </c>
    </row>
    <row r="43" spans="1:45" x14ac:dyDescent="0.35">
      <c r="A43" s="163">
        <v>41</v>
      </c>
      <c r="B43" s="164" t="s">
        <v>37</v>
      </c>
      <c r="C43" s="165">
        <v>44608</v>
      </c>
      <c r="D43" s="166">
        <v>1.1666666666666701</v>
      </c>
      <c r="E43" s="167">
        <v>7.2916666666666699E-2</v>
      </c>
      <c r="F43" s="164" t="s">
        <v>96</v>
      </c>
      <c r="G43" s="164" t="s">
        <v>324</v>
      </c>
      <c r="H43" s="164" t="s">
        <v>338</v>
      </c>
      <c r="I43" s="165">
        <f>Orders[[#This Row],[Sched. Date]]+10</f>
        <v>44618</v>
      </c>
      <c r="J43" s="164">
        <v>6</v>
      </c>
      <c r="K43" s="164" t="s">
        <v>377</v>
      </c>
      <c r="L43" s="165">
        <v>44663</v>
      </c>
      <c r="M43" s="164" t="s">
        <v>450</v>
      </c>
      <c r="N43" s="164" t="s">
        <v>443</v>
      </c>
      <c r="O43" s="168" t="s">
        <v>440</v>
      </c>
      <c r="X43" s="149">
        <v>42</v>
      </c>
      <c r="Y43" s="158" t="s">
        <v>32</v>
      </c>
      <c r="AE43" s="163">
        <v>47</v>
      </c>
      <c r="AF43" s="164" t="s">
        <v>37</v>
      </c>
      <c r="AG43" s="165">
        <v>44614</v>
      </c>
      <c r="AH43" s="166">
        <v>2.6666666666666701</v>
      </c>
      <c r="AI43" s="167">
        <v>7.2916666666666699E-2</v>
      </c>
      <c r="AJ43" s="164" t="s">
        <v>130</v>
      </c>
      <c r="AK43" s="164" t="s">
        <v>322</v>
      </c>
      <c r="AL43" s="164" t="s">
        <v>336</v>
      </c>
      <c r="AM43" s="165"/>
      <c r="AN43" s="164">
        <v>1</v>
      </c>
      <c r="AO43" s="164" t="s">
        <v>376</v>
      </c>
      <c r="AP43" s="165">
        <v>44675</v>
      </c>
      <c r="AQ43" s="164" t="s">
        <v>447</v>
      </c>
      <c r="AR43" s="164" t="s">
        <v>451</v>
      </c>
      <c r="AS43" s="168" t="s">
        <v>440</v>
      </c>
    </row>
    <row r="44" spans="1:45" x14ac:dyDescent="0.35">
      <c r="A44" s="149">
        <v>42</v>
      </c>
      <c r="B44" s="158" t="s">
        <v>32</v>
      </c>
      <c r="C44" s="159">
        <v>44609</v>
      </c>
      <c r="D44" s="160">
        <v>1.4166666666666701</v>
      </c>
      <c r="E44" s="161">
        <v>7.2916666666666699E-2</v>
      </c>
      <c r="F44" s="158" t="s">
        <v>102</v>
      </c>
      <c r="G44" s="158" t="s">
        <v>324</v>
      </c>
      <c r="H44" s="158" t="s">
        <v>314</v>
      </c>
      <c r="I44" s="159">
        <f>Orders[[#This Row],[Sched. Date]]+10</f>
        <v>44619</v>
      </c>
      <c r="J44" s="158">
        <v>1</v>
      </c>
      <c r="K44" s="158" t="s">
        <v>377</v>
      </c>
      <c r="L44" s="159">
        <v>44665</v>
      </c>
      <c r="M44" s="158" t="s">
        <v>451</v>
      </c>
      <c r="N44" s="158" t="s">
        <v>446</v>
      </c>
      <c r="O44" s="162" t="s">
        <v>384</v>
      </c>
      <c r="X44" s="163">
        <v>43</v>
      </c>
      <c r="Y44" s="164" t="s">
        <v>37</v>
      </c>
      <c r="AE44" s="149">
        <v>48</v>
      </c>
      <c r="AF44" s="158" t="s">
        <v>32</v>
      </c>
      <c r="AG44" s="159">
        <v>44615</v>
      </c>
      <c r="AH44" s="160">
        <v>2.9166666666666701</v>
      </c>
      <c r="AI44" s="161">
        <v>7.2916666666666699E-2</v>
      </c>
      <c r="AJ44" s="158" t="s">
        <v>133</v>
      </c>
      <c r="AK44" s="158" t="s">
        <v>323</v>
      </c>
      <c r="AL44" s="158" t="s">
        <v>337</v>
      </c>
      <c r="AM44" s="159"/>
      <c r="AN44" s="158">
        <v>6</v>
      </c>
      <c r="AO44" s="158" t="s">
        <v>377</v>
      </c>
      <c r="AP44" s="159">
        <v>44677</v>
      </c>
      <c r="AQ44" s="158" t="s">
        <v>448</v>
      </c>
      <c r="AR44" s="158" t="s">
        <v>452</v>
      </c>
      <c r="AS44" s="162" t="s">
        <v>384</v>
      </c>
    </row>
    <row r="45" spans="1:45" x14ac:dyDescent="0.35">
      <c r="A45" s="163">
        <v>43</v>
      </c>
      <c r="B45" s="164" t="s">
        <v>37</v>
      </c>
      <c r="C45" s="165">
        <v>44610</v>
      </c>
      <c r="D45" s="166">
        <v>1.6666666666666701</v>
      </c>
      <c r="E45" s="167">
        <v>7.2916666666666699E-2</v>
      </c>
      <c r="F45" s="164" t="s">
        <v>108</v>
      </c>
      <c r="G45" s="164" t="s">
        <v>322</v>
      </c>
      <c r="H45" s="164" t="s">
        <v>336</v>
      </c>
      <c r="I45" s="165">
        <f>Orders[[#This Row],[Sched. Date]]+10</f>
        <v>44620</v>
      </c>
      <c r="J45" s="164">
        <v>2</v>
      </c>
      <c r="K45" s="164" t="s">
        <v>376</v>
      </c>
      <c r="L45" s="165">
        <v>44667</v>
      </c>
      <c r="M45" s="164" t="s">
        <v>452</v>
      </c>
      <c r="N45" s="164" t="s">
        <v>447</v>
      </c>
      <c r="O45" s="168" t="s">
        <v>440</v>
      </c>
      <c r="X45" s="149">
        <v>44</v>
      </c>
      <c r="Y45" s="158" t="s">
        <v>32</v>
      </c>
      <c r="AE45" s="149">
        <v>24</v>
      </c>
      <c r="AF45" s="158" t="s">
        <v>47</v>
      </c>
      <c r="AG45" s="159">
        <v>44616</v>
      </c>
      <c r="AH45" s="160">
        <v>0.625</v>
      </c>
      <c r="AI45" s="161">
        <v>7.2916666666666699E-2</v>
      </c>
      <c r="AJ45" s="158" t="s">
        <v>133</v>
      </c>
      <c r="AK45" s="158" t="s">
        <v>324</v>
      </c>
      <c r="AL45" s="158" t="s">
        <v>337</v>
      </c>
      <c r="AM45" s="159">
        <v>44626</v>
      </c>
      <c r="AN45" s="158">
        <v>12</v>
      </c>
      <c r="AO45" s="158" t="s">
        <v>377</v>
      </c>
      <c r="AP45" s="159">
        <v>44663</v>
      </c>
      <c r="AQ45" s="158" t="s">
        <v>451</v>
      </c>
      <c r="AR45" s="158" t="s">
        <v>446</v>
      </c>
      <c r="AS45" s="162" t="s">
        <v>384</v>
      </c>
    </row>
    <row r="46" spans="1:45" x14ac:dyDescent="0.35">
      <c r="A46" s="149">
        <v>44</v>
      </c>
      <c r="B46" s="158" t="s">
        <v>32</v>
      </c>
      <c r="C46" s="159">
        <v>44611</v>
      </c>
      <c r="D46" s="160">
        <v>1.9166666666666701</v>
      </c>
      <c r="E46" s="161">
        <v>7.2916666666666699E-2</v>
      </c>
      <c r="F46" s="158" t="s">
        <v>114</v>
      </c>
      <c r="G46" s="158" t="s">
        <v>323</v>
      </c>
      <c r="H46" s="158" t="s">
        <v>337</v>
      </c>
      <c r="I46" s="159">
        <f>Orders[[#This Row],[Sched. Date]]+10</f>
        <v>44621</v>
      </c>
      <c r="J46" s="158">
        <v>100</v>
      </c>
      <c r="K46" s="158" t="s">
        <v>370</v>
      </c>
      <c r="L46" s="159">
        <v>44669</v>
      </c>
      <c r="M46" s="158" t="s">
        <v>453</v>
      </c>
      <c r="N46" s="158" t="s">
        <v>448</v>
      </c>
      <c r="O46" s="162" t="s">
        <v>384</v>
      </c>
      <c r="X46" s="163">
        <v>45</v>
      </c>
      <c r="Y46" s="164" t="s">
        <v>37</v>
      </c>
      <c r="AE46" s="163">
        <v>49</v>
      </c>
      <c r="AF46" s="164" t="s">
        <v>37</v>
      </c>
      <c r="AG46" s="165">
        <v>44616</v>
      </c>
      <c r="AH46" s="166">
        <v>3.1666666666666701</v>
      </c>
      <c r="AI46" s="167">
        <v>7.2916666666666699E-2</v>
      </c>
      <c r="AJ46" s="164" t="s">
        <v>74</v>
      </c>
      <c r="AK46" s="164" t="s">
        <v>324</v>
      </c>
      <c r="AL46" s="164" t="s">
        <v>338</v>
      </c>
      <c r="AM46" s="165"/>
      <c r="AN46" s="164">
        <v>1</v>
      </c>
      <c r="AO46" s="164" t="s">
        <v>377</v>
      </c>
      <c r="AP46" s="165">
        <v>44679</v>
      </c>
      <c r="AQ46" s="164" t="s">
        <v>449</v>
      </c>
      <c r="AR46" s="164" t="s">
        <v>453</v>
      </c>
      <c r="AS46" s="168" t="s">
        <v>440</v>
      </c>
    </row>
    <row r="47" spans="1:45" x14ac:dyDescent="0.35">
      <c r="A47" s="163">
        <v>45</v>
      </c>
      <c r="B47" s="164" t="s">
        <v>37</v>
      </c>
      <c r="C47" s="165">
        <v>44612</v>
      </c>
      <c r="D47" s="166">
        <v>2.1666666666666701</v>
      </c>
      <c r="E47" s="167">
        <v>7.2916666666666699E-2</v>
      </c>
      <c r="F47" s="164" t="s">
        <v>120</v>
      </c>
      <c r="G47" s="164" t="s">
        <v>324</v>
      </c>
      <c r="H47" s="164" t="s">
        <v>338</v>
      </c>
      <c r="I47" s="165">
        <f>Orders[[#This Row],[Sched. Date]]+10</f>
        <v>44622</v>
      </c>
      <c r="J47" s="164">
        <v>12</v>
      </c>
      <c r="K47" s="164" t="s">
        <v>371</v>
      </c>
      <c r="L47" s="165">
        <v>44671</v>
      </c>
      <c r="M47" s="164" t="s">
        <v>443</v>
      </c>
      <c r="N47" s="164" t="s">
        <v>449</v>
      </c>
      <c r="O47" s="168" t="s">
        <v>440</v>
      </c>
      <c r="X47" s="149">
        <v>46</v>
      </c>
      <c r="Y47" s="158" t="s">
        <v>32</v>
      </c>
      <c r="AE47" s="163">
        <v>25</v>
      </c>
      <c r="AF47" s="164" t="s">
        <v>52</v>
      </c>
      <c r="AG47" s="165">
        <v>44617</v>
      </c>
      <c r="AH47" s="166">
        <v>0.25</v>
      </c>
      <c r="AI47" s="167">
        <v>7.2916666666666699E-2</v>
      </c>
      <c r="AJ47" s="164" t="s">
        <v>74</v>
      </c>
      <c r="AK47" s="164" t="s">
        <v>324</v>
      </c>
      <c r="AL47" s="164" t="s">
        <v>338</v>
      </c>
      <c r="AM47" s="165">
        <v>44627</v>
      </c>
      <c r="AN47" s="164">
        <v>1</v>
      </c>
      <c r="AO47" s="164" t="s">
        <v>376</v>
      </c>
      <c r="AP47" s="165">
        <v>44665</v>
      </c>
      <c r="AQ47" s="164" t="s">
        <v>452</v>
      </c>
      <c r="AR47" s="164" t="s">
        <v>447</v>
      </c>
      <c r="AS47" s="168" t="s">
        <v>384</v>
      </c>
    </row>
    <row r="48" spans="1:45" x14ac:dyDescent="0.35">
      <c r="A48" s="149">
        <v>46</v>
      </c>
      <c r="B48" s="158" t="s">
        <v>32</v>
      </c>
      <c r="C48" s="159">
        <v>44613</v>
      </c>
      <c r="D48" s="160">
        <v>2.4166666666666701</v>
      </c>
      <c r="E48" s="161">
        <v>7.2916666666666699E-2</v>
      </c>
      <c r="F48" s="158" t="s">
        <v>124</v>
      </c>
      <c r="G48" s="158" t="s">
        <v>324</v>
      </c>
      <c r="H48" s="158" t="s">
        <v>314</v>
      </c>
      <c r="I48" s="159">
        <f>Orders[[#This Row],[Sched. Date]]+10</f>
        <v>44623</v>
      </c>
      <c r="J48" s="158">
        <v>12</v>
      </c>
      <c r="K48" s="158" t="s">
        <v>377</v>
      </c>
      <c r="L48" s="159">
        <v>44673</v>
      </c>
      <c r="M48" s="158" t="s">
        <v>446</v>
      </c>
      <c r="N48" s="158" t="s">
        <v>450</v>
      </c>
      <c r="O48" s="162" t="s">
        <v>384</v>
      </c>
      <c r="X48" s="163">
        <v>47</v>
      </c>
      <c r="Y48" s="164" t="s">
        <v>37</v>
      </c>
      <c r="AE48" s="149">
        <v>50</v>
      </c>
      <c r="AF48" s="158" t="s">
        <v>32</v>
      </c>
      <c r="AG48" s="159">
        <v>44617</v>
      </c>
      <c r="AH48" s="160">
        <v>3.4166666666666701</v>
      </c>
      <c r="AI48" s="161">
        <v>7.2916666666666699E-2</v>
      </c>
      <c r="AJ48" s="158" t="s">
        <v>79</v>
      </c>
      <c r="AK48" s="158" t="s">
        <v>313</v>
      </c>
      <c r="AL48" s="158" t="s">
        <v>314</v>
      </c>
      <c r="AM48" s="159"/>
      <c r="AN48" s="158">
        <v>2</v>
      </c>
      <c r="AO48" s="158" t="s">
        <v>376</v>
      </c>
      <c r="AP48" s="159">
        <v>44681</v>
      </c>
      <c r="AQ48" s="158" t="s">
        <v>450</v>
      </c>
      <c r="AR48" s="158" t="s">
        <v>443</v>
      </c>
      <c r="AS48" s="162" t="s">
        <v>384</v>
      </c>
    </row>
    <row r="49" spans="1:45" x14ac:dyDescent="0.35">
      <c r="A49" s="163">
        <v>47</v>
      </c>
      <c r="B49" s="164" t="s">
        <v>37</v>
      </c>
      <c r="C49" s="165">
        <v>44614</v>
      </c>
      <c r="D49" s="166">
        <v>2.6666666666666701</v>
      </c>
      <c r="E49" s="167">
        <v>7.2916666666666699E-2</v>
      </c>
      <c r="F49" s="164" t="s">
        <v>130</v>
      </c>
      <c r="G49" s="164" t="s">
        <v>322</v>
      </c>
      <c r="H49" s="164" t="s">
        <v>336</v>
      </c>
      <c r="I49" s="165"/>
      <c r="J49" s="164">
        <v>1</v>
      </c>
      <c r="K49" s="164" t="s">
        <v>376</v>
      </c>
      <c r="L49" s="165">
        <v>44675</v>
      </c>
      <c r="M49" s="164" t="s">
        <v>447</v>
      </c>
      <c r="N49" s="164" t="s">
        <v>451</v>
      </c>
      <c r="O49" s="168" t="s">
        <v>440</v>
      </c>
      <c r="X49" s="149">
        <v>48</v>
      </c>
      <c r="Y49" s="158" t="s">
        <v>32</v>
      </c>
      <c r="AE49" s="163">
        <v>51</v>
      </c>
      <c r="AF49" s="164" t="s">
        <v>37</v>
      </c>
      <c r="AG49" s="165">
        <v>44618</v>
      </c>
      <c r="AH49" s="166">
        <v>3.6666666666666701</v>
      </c>
      <c r="AI49" s="167">
        <v>7.2916666666666699E-2</v>
      </c>
      <c r="AJ49" s="164" t="s">
        <v>85</v>
      </c>
      <c r="AK49" s="164" t="s">
        <v>322</v>
      </c>
      <c r="AL49" s="164" t="s">
        <v>314</v>
      </c>
      <c r="AM49" s="165"/>
      <c r="AN49" s="164">
        <v>100</v>
      </c>
      <c r="AO49" s="164" t="s">
        <v>370</v>
      </c>
      <c r="AP49" s="165">
        <v>44683</v>
      </c>
      <c r="AQ49" s="164" t="s">
        <v>451</v>
      </c>
      <c r="AR49" s="164" t="s">
        <v>446</v>
      </c>
      <c r="AS49" s="168" t="s">
        <v>440</v>
      </c>
    </row>
    <row r="50" spans="1:45" x14ac:dyDescent="0.35">
      <c r="A50" s="149">
        <v>48</v>
      </c>
      <c r="B50" s="158" t="s">
        <v>32</v>
      </c>
      <c r="C50" s="159">
        <v>44615</v>
      </c>
      <c r="D50" s="160">
        <v>2.9166666666666701</v>
      </c>
      <c r="E50" s="161">
        <v>7.2916666666666699E-2</v>
      </c>
      <c r="F50" s="158" t="s">
        <v>133</v>
      </c>
      <c r="G50" s="158" t="s">
        <v>323</v>
      </c>
      <c r="H50" s="158" t="s">
        <v>337</v>
      </c>
      <c r="I50" s="159"/>
      <c r="J50" s="158">
        <v>6</v>
      </c>
      <c r="K50" s="158" t="s">
        <v>377</v>
      </c>
      <c r="L50" s="159">
        <v>44677</v>
      </c>
      <c r="M50" s="158" t="s">
        <v>448</v>
      </c>
      <c r="N50" s="158" t="s">
        <v>452</v>
      </c>
      <c r="O50" s="162" t="s">
        <v>384</v>
      </c>
      <c r="X50" s="163">
        <v>49</v>
      </c>
      <c r="Y50" s="164" t="s">
        <v>37</v>
      </c>
      <c r="AE50" s="149">
        <v>52</v>
      </c>
      <c r="AF50" s="158" t="s">
        <v>32</v>
      </c>
      <c r="AG50" s="159">
        <v>44619</v>
      </c>
      <c r="AH50" s="191">
        <v>3.9166666666666701</v>
      </c>
      <c r="AI50" s="161">
        <v>7.2916666666666699E-2</v>
      </c>
      <c r="AJ50" s="158" t="s">
        <v>91</v>
      </c>
      <c r="AK50" s="158" t="s">
        <v>323</v>
      </c>
      <c r="AL50" s="158" t="s">
        <v>336</v>
      </c>
      <c r="AM50" s="159"/>
      <c r="AN50" s="158">
        <v>12</v>
      </c>
      <c r="AO50" s="158" t="s">
        <v>371</v>
      </c>
      <c r="AP50" s="159">
        <v>44685</v>
      </c>
      <c r="AQ50" s="158" t="s">
        <v>452</v>
      </c>
      <c r="AR50" s="158" t="s">
        <v>447</v>
      </c>
      <c r="AS50" s="162" t="s">
        <v>384</v>
      </c>
    </row>
    <row r="51" spans="1:45" x14ac:dyDescent="0.35">
      <c r="A51" s="163">
        <v>49</v>
      </c>
      <c r="B51" s="164" t="s">
        <v>37</v>
      </c>
      <c r="C51" s="165">
        <v>44616</v>
      </c>
      <c r="D51" s="166">
        <v>3.1666666666666701</v>
      </c>
      <c r="E51" s="167">
        <v>7.2916666666666699E-2</v>
      </c>
      <c r="F51" s="164" t="s">
        <v>74</v>
      </c>
      <c r="G51" s="164" t="s">
        <v>324</v>
      </c>
      <c r="H51" s="164" t="s">
        <v>338</v>
      </c>
      <c r="I51" s="165"/>
      <c r="J51" s="164">
        <v>1</v>
      </c>
      <c r="K51" s="164" t="s">
        <v>377</v>
      </c>
      <c r="L51" s="165">
        <v>44679</v>
      </c>
      <c r="M51" s="164" t="s">
        <v>449</v>
      </c>
      <c r="N51" s="164" t="s">
        <v>453</v>
      </c>
      <c r="O51" s="168" t="s">
        <v>440</v>
      </c>
      <c r="X51" s="149">
        <v>50</v>
      </c>
      <c r="Y51" s="158" t="s">
        <v>32</v>
      </c>
      <c r="AE51" s="163">
        <v>53</v>
      </c>
      <c r="AF51" s="164" t="s">
        <v>37</v>
      </c>
      <c r="AG51" s="165">
        <v>44620</v>
      </c>
      <c r="AH51" s="192">
        <v>4.1666666666666696</v>
      </c>
      <c r="AI51" s="167">
        <v>7.2916666666666699E-2</v>
      </c>
      <c r="AJ51" s="164" t="s">
        <v>96</v>
      </c>
      <c r="AK51" s="164" t="s">
        <v>324</v>
      </c>
      <c r="AL51" s="164" t="s">
        <v>337</v>
      </c>
      <c r="AM51" s="165"/>
      <c r="AN51" s="164">
        <v>12</v>
      </c>
      <c r="AO51" s="164" t="s">
        <v>377</v>
      </c>
      <c r="AP51" s="165">
        <v>44687</v>
      </c>
      <c r="AQ51" s="164" t="s">
        <v>453</v>
      </c>
      <c r="AR51" s="164" t="s">
        <v>448</v>
      </c>
      <c r="AS51" s="168" t="s">
        <v>440</v>
      </c>
    </row>
    <row r="52" spans="1:45" x14ac:dyDescent="0.35">
      <c r="A52" s="149">
        <v>50</v>
      </c>
      <c r="B52" s="158" t="s">
        <v>32</v>
      </c>
      <c r="C52" s="159">
        <v>44617</v>
      </c>
      <c r="D52" s="160">
        <v>3.4166666666666701</v>
      </c>
      <c r="E52" s="161">
        <v>7.2916666666666699E-2</v>
      </c>
      <c r="F52" s="158" t="s">
        <v>79</v>
      </c>
      <c r="G52" s="158" t="s">
        <v>313</v>
      </c>
      <c r="H52" s="158" t="s">
        <v>314</v>
      </c>
      <c r="I52" s="159"/>
      <c r="J52" s="158">
        <v>2</v>
      </c>
      <c r="K52" s="158" t="s">
        <v>376</v>
      </c>
      <c r="L52" s="159">
        <v>44681</v>
      </c>
      <c r="M52" s="158" t="s">
        <v>450</v>
      </c>
      <c r="N52" s="158" t="s">
        <v>443</v>
      </c>
      <c r="O52" s="162" t="s">
        <v>384</v>
      </c>
      <c r="X52" s="163">
        <v>51</v>
      </c>
      <c r="Y52" s="164" t="s">
        <v>37</v>
      </c>
      <c r="AG52" s="72"/>
    </row>
    <row r="53" spans="1:45" x14ac:dyDescent="0.35">
      <c r="A53" s="163">
        <v>51</v>
      </c>
      <c r="B53" s="164" t="s">
        <v>37</v>
      </c>
      <c r="C53" s="165">
        <v>44618</v>
      </c>
      <c r="D53" s="166">
        <v>3.6666666666666701</v>
      </c>
      <c r="E53" s="167">
        <v>7.2916666666666699E-2</v>
      </c>
      <c r="F53" s="164" t="s">
        <v>85</v>
      </c>
      <c r="G53" s="164" t="s">
        <v>322</v>
      </c>
      <c r="H53" s="164" t="s">
        <v>314</v>
      </c>
      <c r="I53" s="165"/>
      <c r="J53" s="164">
        <v>100</v>
      </c>
      <c r="K53" s="164" t="s">
        <v>370</v>
      </c>
      <c r="L53" s="165">
        <v>44683</v>
      </c>
      <c r="M53" s="164" t="s">
        <v>451</v>
      </c>
      <c r="N53" s="164" t="s">
        <v>446</v>
      </c>
      <c r="O53" s="168" t="s">
        <v>440</v>
      </c>
      <c r="X53" s="149">
        <v>52</v>
      </c>
      <c r="Y53" s="158" t="s">
        <v>32</v>
      </c>
      <c r="AG53" s="72"/>
    </row>
    <row r="54" spans="1:45" x14ac:dyDescent="0.35">
      <c r="A54" s="149">
        <v>52</v>
      </c>
      <c r="B54" s="158" t="s">
        <v>32</v>
      </c>
      <c r="C54" s="159">
        <v>44619</v>
      </c>
      <c r="D54" s="160">
        <v>3.9166666666666701</v>
      </c>
      <c r="E54" s="161">
        <v>7.2916666666666699E-2</v>
      </c>
      <c r="F54" s="158" t="s">
        <v>91</v>
      </c>
      <c r="G54" s="158" t="s">
        <v>323</v>
      </c>
      <c r="H54" s="158" t="s">
        <v>336</v>
      </c>
      <c r="I54" s="159"/>
      <c r="J54" s="158">
        <v>12</v>
      </c>
      <c r="K54" s="158" t="s">
        <v>371</v>
      </c>
      <c r="L54" s="159">
        <v>44685</v>
      </c>
      <c r="M54" s="158" t="s">
        <v>452</v>
      </c>
      <c r="N54" s="158" t="s">
        <v>447</v>
      </c>
      <c r="O54" s="162" t="s">
        <v>384</v>
      </c>
      <c r="X54" s="163">
        <v>53</v>
      </c>
      <c r="Y54" s="164" t="s">
        <v>37</v>
      </c>
      <c r="AG54" s="72"/>
    </row>
    <row r="55" spans="1:45" x14ac:dyDescent="0.35">
      <c r="A55" s="163">
        <v>53</v>
      </c>
      <c r="B55" s="164" t="s">
        <v>37</v>
      </c>
      <c r="C55" s="165">
        <v>44620</v>
      </c>
      <c r="D55" s="166">
        <v>4.1666666666666696</v>
      </c>
      <c r="E55" s="167">
        <v>7.2916666666666699E-2</v>
      </c>
      <c r="F55" s="164" t="s">
        <v>96</v>
      </c>
      <c r="G55" s="164" t="s">
        <v>324</v>
      </c>
      <c r="H55" s="164" t="s">
        <v>337</v>
      </c>
      <c r="I55" s="165"/>
      <c r="J55" s="164">
        <v>12</v>
      </c>
      <c r="K55" s="164" t="s">
        <v>377</v>
      </c>
      <c r="L55" s="165">
        <v>44687</v>
      </c>
      <c r="M55" s="164" t="s">
        <v>453</v>
      </c>
      <c r="N55" s="164" t="s">
        <v>448</v>
      </c>
      <c r="O55" s="168" t="s">
        <v>440</v>
      </c>
      <c r="X55" s="149">
        <v>54</v>
      </c>
      <c r="Y55" s="158" t="s">
        <v>32</v>
      </c>
      <c r="AG55" s="72"/>
    </row>
    <row r="56" spans="1:45" x14ac:dyDescent="0.35">
      <c r="A56" s="149">
        <v>54</v>
      </c>
      <c r="B56" s="158" t="s">
        <v>32</v>
      </c>
      <c r="C56" s="159">
        <v>44621</v>
      </c>
      <c r="D56" s="160">
        <v>0.41666666666666669</v>
      </c>
      <c r="E56" s="161">
        <v>7.2916666666666699E-2</v>
      </c>
      <c r="F56" s="158" t="s">
        <v>102</v>
      </c>
      <c r="G56" s="158" t="s">
        <v>324</v>
      </c>
      <c r="H56" s="158" t="s">
        <v>338</v>
      </c>
      <c r="I56" s="159"/>
      <c r="J56" s="158">
        <v>1</v>
      </c>
      <c r="K56" s="158" t="s">
        <v>376</v>
      </c>
      <c r="L56" s="159">
        <v>44689</v>
      </c>
      <c r="M56" s="158" t="s">
        <v>443</v>
      </c>
      <c r="N56" s="158" t="s">
        <v>449</v>
      </c>
      <c r="O56" s="162" t="s">
        <v>384</v>
      </c>
      <c r="X56" s="163">
        <v>55</v>
      </c>
      <c r="Y56" s="164" t="s">
        <v>37</v>
      </c>
      <c r="AG56" s="72"/>
    </row>
    <row r="57" spans="1:45" x14ac:dyDescent="0.35">
      <c r="A57" s="163">
        <v>55</v>
      </c>
      <c r="B57" s="164" t="s">
        <v>37</v>
      </c>
      <c r="C57" s="165">
        <v>44622</v>
      </c>
      <c r="D57" s="166">
        <v>0.66666666666666663</v>
      </c>
      <c r="E57" s="167">
        <v>7.2916666666666699E-2</v>
      </c>
      <c r="F57" s="164" t="s">
        <v>108</v>
      </c>
      <c r="G57" s="164" t="s">
        <v>322</v>
      </c>
      <c r="H57" s="164" t="s">
        <v>314</v>
      </c>
      <c r="I57" s="165"/>
      <c r="J57" s="164">
        <v>6</v>
      </c>
      <c r="K57" s="164" t="s">
        <v>377</v>
      </c>
      <c r="L57" s="165">
        <v>44691</v>
      </c>
      <c r="M57" s="164" t="s">
        <v>446</v>
      </c>
      <c r="N57" s="164" t="s">
        <v>450</v>
      </c>
      <c r="O57" s="168" t="s">
        <v>440</v>
      </c>
      <c r="X57" s="149">
        <v>56</v>
      </c>
      <c r="Y57" s="158" t="s">
        <v>32</v>
      </c>
      <c r="AG57" s="72"/>
    </row>
    <row r="58" spans="1:45" x14ac:dyDescent="0.35">
      <c r="A58" s="149">
        <v>56</v>
      </c>
      <c r="B58" s="158" t="s">
        <v>32</v>
      </c>
      <c r="C58" s="159">
        <v>44623</v>
      </c>
      <c r="D58" s="160">
        <v>0.91666666666666696</v>
      </c>
      <c r="E58" s="161">
        <v>7.2916666666666699E-2</v>
      </c>
      <c r="F58" s="158" t="s">
        <v>114</v>
      </c>
      <c r="G58" s="158" t="s">
        <v>323</v>
      </c>
      <c r="H58" s="158" t="s">
        <v>336</v>
      </c>
      <c r="I58" s="159"/>
      <c r="J58" s="158">
        <v>1</v>
      </c>
      <c r="K58" s="158" t="s">
        <v>377</v>
      </c>
      <c r="L58" s="159">
        <v>44693</v>
      </c>
      <c r="M58" s="158" t="s">
        <v>447</v>
      </c>
      <c r="N58" s="158" t="s">
        <v>451</v>
      </c>
      <c r="O58" s="162" t="s">
        <v>384</v>
      </c>
      <c r="X58" s="163">
        <v>57</v>
      </c>
      <c r="Y58" s="164" t="s">
        <v>37</v>
      </c>
      <c r="AG58" s="72"/>
    </row>
    <row r="59" spans="1:45" x14ac:dyDescent="0.35">
      <c r="A59" s="163">
        <v>57</v>
      </c>
      <c r="B59" s="164" t="s">
        <v>37</v>
      </c>
      <c r="C59" s="165">
        <v>44624</v>
      </c>
      <c r="D59" s="166">
        <v>1.1666666666666701</v>
      </c>
      <c r="E59" s="167">
        <v>7.2916666666666699E-2</v>
      </c>
      <c r="F59" s="164" t="s">
        <v>120</v>
      </c>
      <c r="G59" s="164" t="s">
        <v>324</v>
      </c>
      <c r="H59" s="164" t="s">
        <v>337</v>
      </c>
      <c r="I59" s="165">
        <f>Orders[[#This Row],[Sched. Date]]+10</f>
        <v>44634</v>
      </c>
      <c r="J59" s="164">
        <v>1</v>
      </c>
      <c r="K59" s="164" t="s">
        <v>376</v>
      </c>
      <c r="L59" s="165">
        <v>44695</v>
      </c>
      <c r="M59" s="164" t="s">
        <v>448</v>
      </c>
      <c r="N59" s="164" t="s">
        <v>452</v>
      </c>
      <c r="O59" s="168" t="s">
        <v>440</v>
      </c>
      <c r="X59" s="149">
        <v>58</v>
      </c>
      <c r="Y59" s="158" t="s">
        <v>32</v>
      </c>
      <c r="AG59" s="72"/>
    </row>
    <row r="60" spans="1:45" x14ac:dyDescent="0.35">
      <c r="A60" s="149">
        <v>58</v>
      </c>
      <c r="B60" s="158" t="s">
        <v>32</v>
      </c>
      <c r="C60" s="159">
        <v>44625</v>
      </c>
      <c r="D60" s="160">
        <v>1.4166666666666701</v>
      </c>
      <c r="E60" s="161">
        <v>7.2916666666666699E-2</v>
      </c>
      <c r="F60" s="158" t="s">
        <v>124</v>
      </c>
      <c r="G60" s="158" t="s">
        <v>324</v>
      </c>
      <c r="H60" s="158" t="s">
        <v>338</v>
      </c>
      <c r="I60" s="159">
        <f>Orders[[#This Row],[Sched. Date]]+10</f>
        <v>44635</v>
      </c>
      <c r="J60" s="158">
        <v>6</v>
      </c>
      <c r="K60" s="158" t="s">
        <v>377</v>
      </c>
      <c r="L60" s="159">
        <v>44697</v>
      </c>
      <c r="M60" s="158" t="s">
        <v>449</v>
      </c>
      <c r="N60" s="158" t="s">
        <v>453</v>
      </c>
      <c r="O60" s="162" t="s">
        <v>384</v>
      </c>
      <c r="X60" s="163">
        <v>59</v>
      </c>
      <c r="Y60" s="164" t="s">
        <v>37</v>
      </c>
      <c r="AG60" s="72"/>
    </row>
    <row r="61" spans="1:45" x14ac:dyDescent="0.35">
      <c r="A61" s="163">
        <v>59</v>
      </c>
      <c r="B61" s="164" t="s">
        <v>37</v>
      </c>
      <c r="C61" s="165">
        <v>44626</v>
      </c>
      <c r="D61" s="166">
        <v>1.6666666666666701</v>
      </c>
      <c r="E61" s="167">
        <v>7.2916666666666699E-2</v>
      </c>
      <c r="F61" s="164" t="s">
        <v>130</v>
      </c>
      <c r="G61" s="164" t="s">
        <v>313</v>
      </c>
      <c r="H61" s="164" t="s">
        <v>314</v>
      </c>
      <c r="I61" s="165">
        <f>Orders[[#This Row],[Sched. Date]]+10</f>
        <v>44636</v>
      </c>
      <c r="J61" s="164">
        <v>1</v>
      </c>
      <c r="K61" s="164" t="s">
        <v>377</v>
      </c>
      <c r="L61" s="165">
        <v>44699</v>
      </c>
      <c r="M61" s="164" t="s">
        <v>450</v>
      </c>
      <c r="N61" s="164" t="s">
        <v>443</v>
      </c>
      <c r="O61" s="168" t="s">
        <v>440</v>
      </c>
      <c r="X61" s="149">
        <v>60</v>
      </c>
      <c r="Y61" s="158" t="s">
        <v>32</v>
      </c>
      <c r="AG61" s="72"/>
    </row>
    <row r="62" spans="1:45" x14ac:dyDescent="0.35">
      <c r="A62" s="149">
        <v>60</v>
      </c>
      <c r="B62" s="158" t="s">
        <v>32</v>
      </c>
      <c r="C62" s="159">
        <v>44627</v>
      </c>
      <c r="D62" s="160">
        <v>1.9166666666666701</v>
      </c>
      <c r="E62" s="161">
        <v>7.2916666666666699E-2</v>
      </c>
      <c r="F62" s="158" t="s">
        <v>133</v>
      </c>
      <c r="G62" s="158" t="s">
        <v>322</v>
      </c>
      <c r="H62" s="158" t="s">
        <v>336</v>
      </c>
      <c r="I62" s="159">
        <f>Orders[[#This Row],[Sched. Date]]+10</f>
        <v>44637</v>
      </c>
      <c r="J62" s="158">
        <v>2</v>
      </c>
      <c r="K62" s="158" t="s">
        <v>376</v>
      </c>
      <c r="L62" s="159">
        <v>44701</v>
      </c>
      <c r="M62" s="158" t="s">
        <v>451</v>
      </c>
      <c r="N62" s="158" t="s">
        <v>446</v>
      </c>
      <c r="O62" s="162" t="s">
        <v>384</v>
      </c>
      <c r="X62" s="163">
        <v>61</v>
      </c>
      <c r="Y62" s="164" t="s">
        <v>37</v>
      </c>
      <c r="AG62" s="72"/>
    </row>
    <row r="63" spans="1:45" x14ac:dyDescent="0.35">
      <c r="A63" s="163">
        <v>61</v>
      </c>
      <c r="B63" s="164" t="s">
        <v>37</v>
      </c>
      <c r="C63" s="165">
        <v>44628</v>
      </c>
      <c r="D63" s="166">
        <v>2.1666666666666701</v>
      </c>
      <c r="E63" s="167">
        <v>7.2916666666666699E-2</v>
      </c>
      <c r="F63" s="164" t="s">
        <v>74</v>
      </c>
      <c r="G63" s="164" t="s">
        <v>324</v>
      </c>
      <c r="H63" s="164" t="s">
        <v>337</v>
      </c>
      <c r="I63" s="165">
        <f>Orders[[#This Row],[Sched. Date]]+10</f>
        <v>44638</v>
      </c>
      <c r="J63" s="164">
        <v>100</v>
      </c>
      <c r="K63" s="164" t="s">
        <v>370</v>
      </c>
      <c r="L63" s="165">
        <v>44703</v>
      </c>
      <c r="M63" s="164" t="s">
        <v>452</v>
      </c>
      <c r="N63" s="164" t="s">
        <v>447</v>
      </c>
      <c r="O63" s="168" t="s">
        <v>440</v>
      </c>
      <c r="X63" s="149">
        <v>62</v>
      </c>
      <c r="Y63" s="158" t="s">
        <v>32</v>
      </c>
      <c r="AG63" s="72"/>
    </row>
    <row r="64" spans="1:45" x14ac:dyDescent="0.35">
      <c r="A64" s="149">
        <v>62</v>
      </c>
      <c r="B64" s="158" t="s">
        <v>32</v>
      </c>
      <c r="C64" s="159">
        <v>44629</v>
      </c>
      <c r="D64" s="160">
        <v>2.4166666666666701</v>
      </c>
      <c r="E64" s="161">
        <v>7.2916666666666699E-2</v>
      </c>
      <c r="F64" s="158" t="s">
        <v>79</v>
      </c>
      <c r="G64" s="158" t="s">
        <v>324</v>
      </c>
      <c r="H64" s="158" t="s">
        <v>338</v>
      </c>
      <c r="I64" s="159">
        <f>Orders[[#This Row],[Sched. Date]]+10</f>
        <v>44639</v>
      </c>
      <c r="J64" s="158">
        <v>12</v>
      </c>
      <c r="K64" s="158" t="s">
        <v>371</v>
      </c>
      <c r="L64" s="159">
        <v>44705</v>
      </c>
      <c r="M64" s="158" t="s">
        <v>453</v>
      </c>
      <c r="N64" s="158" t="s">
        <v>448</v>
      </c>
      <c r="O64" s="162" t="s">
        <v>384</v>
      </c>
      <c r="X64" s="163">
        <v>63</v>
      </c>
      <c r="Y64" s="164" t="s">
        <v>37</v>
      </c>
      <c r="AG64" s="72"/>
    </row>
    <row r="65" spans="1:33" x14ac:dyDescent="0.35">
      <c r="A65" s="163">
        <v>63</v>
      </c>
      <c r="B65" s="164" t="s">
        <v>37</v>
      </c>
      <c r="C65" s="165">
        <v>44630</v>
      </c>
      <c r="D65" s="166">
        <v>2.6666666666666701</v>
      </c>
      <c r="E65" s="167">
        <v>7.2916666666666699E-2</v>
      </c>
      <c r="F65" s="164" t="s">
        <v>85</v>
      </c>
      <c r="G65" s="164" t="s">
        <v>313</v>
      </c>
      <c r="H65" s="164" t="s">
        <v>314</v>
      </c>
      <c r="I65" s="165">
        <f>Orders[[#This Row],[Sched. Date]]+10</f>
        <v>44640</v>
      </c>
      <c r="J65" s="164">
        <v>12</v>
      </c>
      <c r="K65" s="164" t="s">
        <v>377</v>
      </c>
      <c r="L65" s="165">
        <v>44707</v>
      </c>
      <c r="M65" s="164" t="s">
        <v>443</v>
      </c>
      <c r="N65" s="164" t="s">
        <v>449</v>
      </c>
      <c r="O65" s="168" t="s">
        <v>440</v>
      </c>
      <c r="X65" s="149">
        <v>64</v>
      </c>
      <c r="Y65" s="158" t="s">
        <v>32</v>
      </c>
      <c r="AG65" s="72"/>
    </row>
    <row r="66" spans="1:33" x14ac:dyDescent="0.35">
      <c r="A66" s="149">
        <v>64</v>
      </c>
      <c r="B66" s="158" t="s">
        <v>32</v>
      </c>
      <c r="C66" s="159">
        <v>44631</v>
      </c>
      <c r="D66" s="160">
        <v>2.9166666666666701</v>
      </c>
      <c r="E66" s="161">
        <v>7.2916666666666699E-2</v>
      </c>
      <c r="F66" s="158" t="s">
        <v>91</v>
      </c>
      <c r="G66" s="158" t="s">
        <v>322</v>
      </c>
      <c r="H66" s="158" t="s">
        <v>336</v>
      </c>
      <c r="I66" s="159">
        <f>Orders[[#This Row],[Sched. Date]]+10</f>
        <v>44641</v>
      </c>
      <c r="J66" s="158">
        <v>1</v>
      </c>
      <c r="K66" s="158" t="s">
        <v>376</v>
      </c>
      <c r="L66" s="159">
        <v>44709</v>
      </c>
      <c r="M66" s="158" t="s">
        <v>446</v>
      </c>
      <c r="N66" s="158" t="s">
        <v>450</v>
      </c>
      <c r="O66" s="162" t="s">
        <v>384</v>
      </c>
      <c r="X66" s="163">
        <v>65</v>
      </c>
      <c r="Y66" s="164" t="s">
        <v>37</v>
      </c>
      <c r="AG66" s="72"/>
    </row>
    <row r="67" spans="1:33" x14ac:dyDescent="0.35">
      <c r="A67" s="163">
        <v>65</v>
      </c>
      <c r="B67" s="164" t="s">
        <v>37</v>
      </c>
      <c r="C67" s="165">
        <v>44632</v>
      </c>
      <c r="D67" s="166">
        <v>3.1666666666666701</v>
      </c>
      <c r="E67" s="167">
        <v>7.2916666666666699E-2</v>
      </c>
      <c r="F67" s="164" t="s">
        <v>96</v>
      </c>
      <c r="G67" s="164" t="s">
        <v>323</v>
      </c>
      <c r="H67" s="164" t="s">
        <v>337</v>
      </c>
      <c r="I67" s="165">
        <f>Orders[[#This Row],[Sched. Date]]+10</f>
        <v>44642</v>
      </c>
      <c r="J67" s="164">
        <v>6</v>
      </c>
      <c r="K67" s="164" t="s">
        <v>377</v>
      </c>
      <c r="L67" s="165">
        <v>44711</v>
      </c>
      <c r="M67" s="164" t="s">
        <v>447</v>
      </c>
      <c r="N67" s="164" t="s">
        <v>451</v>
      </c>
      <c r="O67" s="168" t="s">
        <v>440</v>
      </c>
      <c r="X67" s="149">
        <v>66</v>
      </c>
      <c r="Y67" s="158" t="s">
        <v>32</v>
      </c>
      <c r="AG67" s="72"/>
    </row>
    <row r="68" spans="1:33" x14ac:dyDescent="0.35">
      <c r="A68" s="149">
        <v>66</v>
      </c>
      <c r="B68" s="158" t="s">
        <v>32</v>
      </c>
      <c r="C68" s="159">
        <v>44633</v>
      </c>
      <c r="D68" s="160">
        <v>3.4166666666666701</v>
      </c>
      <c r="E68" s="161">
        <v>7.2916666666666699E-2</v>
      </c>
      <c r="F68" s="158" t="s">
        <v>130</v>
      </c>
      <c r="G68" s="158" t="s">
        <v>324</v>
      </c>
      <c r="H68" s="158" t="s">
        <v>338</v>
      </c>
      <c r="I68" s="159">
        <f>Orders[[#This Row],[Sched. Date]]+10</f>
        <v>44643</v>
      </c>
      <c r="J68" s="158">
        <v>1</v>
      </c>
      <c r="K68" s="158" t="s">
        <v>377</v>
      </c>
      <c r="L68" s="159">
        <v>44713</v>
      </c>
      <c r="M68" s="158" t="s">
        <v>448</v>
      </c>
      <c r="N68" s="158" t="s">
        <v>452</v>
      </c>
      <c r="O68" s="162" t="s">
        <v>384</v>
      </c>
      <c r="X68" s="163">
        <v>67</v>
      </c>
      <c r="Y68" s="164" t="s">
        <v>37</v>
      </c>
      <c r="AG68" s="72"/>
    </row>
    <row r="69" spans="1:33" x14ac:dyDescent="0.35">
      <c r="A69" s="163">
        <v>67</v>
      </c>
      <c r="B69" s="164" t="s">
        <v>37</v>
      </c>
      <c r="C69" s="165">
        <v>44634</v>
      </c>
      <c r="D69" s="166">
        <v>3.6666666666666701</v>
      </c>
      <c r="E69" s="167">
        <v>7.2916666666666699E-2</v>
      </c>
      <c r="F69" s="164" t="s">
        <v>133</v>
      </c>
      <c r="G69" s="164" t="s">
        <v>313</v>
      </c>
      <c r="H69" s="164" t="s">
        <v>314</v>
      </c>
      <c r="I69" s="165">
        <f>Orders[[#This Row],[Sched. Date]]+10</f>
        <v>44644</v>
      </c>
      <c r="J69" s="164">
        <v>2</v>
      </c>
      <c r="K69" s="164" t="s">
        <v>376</v>
      </c>
      <c r="L69" s="165">
        <v>44715</v>
      </c>
      <c r="M69" s="164" t="s">
        <v>449</v>
      </c>
      <c r="N69" s="164" t="s">
        <v>453</v>
      </c>
      <c r="O69" s="168" t="s">
        <v>440</v>
      </c>
      <c r="X69" s="149">
        <v>68</v>
      </c>
      <c r="Y69" s="158" t="s">
        <v>32</v>
      </c>
      <c r="AG69" s="72"/>
    </row>
    <row r="70" spans="1:33" x14ac:dyDescent="0.35">
      <c r="A70" s="149">
        <v>68</v>
      </c>
      <c r="B70" s="158" t="s">
        <v>32</v>
      </c>
      <c r="C70" s="159">
        <v>44635</v>
      </c>
      <c r="D70" s="160">
        <v>3.9166666666666701</v>
      </c>
      <c r="E70" s="161">
        <v>7.2916666666666699E-2</v>
      </c>
      <c r="F70" s="158" t="s">
        <v>74</v>
      </c>
      <c r="G70" s="158" t="s">
        <v>322</v>
      </c>
      <c r="H70" s="158" t="s">
        <v>336</v>
      </c>
      <c r="I70" s="159">
        <f>Orders[[#This Row],[Sched. Date]]+10</f>
        <v>44645</v>
      </c>
      <c r="J70" s="158">
        <v>100</v>
      </c>
      <c r="K70" s="158" t="s">
        <v>370</v>
      </c>
      <c r="L70" s="159">
        <v>44717</v>
      </c>
      <c r="M70" s="158" t="s">
        <v>450</v>
      </c>
      <c r="N70" s="158" t="s">
        <v>443</v>
      </c>
      <c r="O70" s="162" t="s">
        <v>384</v>
      </c>
      <c r="X70" s="163">
        <v>69</v>
      </c>
      <c r="Y70" s="164" t="s">
        <v>37</v>
      </c>
      <c r="AG70" s="72"/>
    </row>
    <row r="71" spans="1:33" x14ac:dyDescent="0.35">
      <c r="A71" s="163">
        <v>69</v>
      </c>
      <c r="B71" s="164" t="s">
        <v>37</v>
      </c>
      <c r="C71" s="165">
        <v>44636</v>
      </c>
      <c r="D71" s="166">
        <v>4.1666666666666696</v>
      </c>
      <c r="E71" s="167">
        <v>7.2916666666666699E-2</v>
      </c>
      <c r="F71" s="164" t="s">
        <v>79</v>
      </c>
      <c r="G71" s="164" t="s">
        <v>323</v>
      </c>
      <c r="H71" s="164" t="s">
        <v>337</v>
      </c>
      <c r="I71" s="165">
        <f>Orders[[#This Row],[Sched. Date]]+10</f>
        <v>44646</v>
      </c>
      <c r="J71" s="164">
        <v>12</v>
      </c>
      <c r="K71" s="164" t="s">
        <v>371</v>
      </c>
      <c r="L71" s="165">
        <v>44719</v>
      </c>
      <c r="M71" s="164" t="s">
        <v>451</v>
      </c>
      <c r="N71" s="164" t="s">
        <v>446</v>
      </c>
      <c r="O71" s="168" t="s">
        <v>440</v>
      </c>
      <c r="X71" s="149">
        <v>70</v>
      </c>
      <c r="Y71" s="158" t="s">
        <v>32</v>
      </c>
      <c r="AG71" s="72"/>
    </row>
    <row r="72" spans="1:33" x14ac:dyDescent="0.35">
      <c r="A72" s="149">
        <v>70</v>
      </c>
      <c r="B72" s="158" t="s">
        <v>32</v>
      </c>
      <c r="C72" s="159">
        <v>44637</v>
      </c>
      <c r="D72" s="160">
        <v>0.41666666666666669</v>
      </c>
      <c r="E72" s="161">
        <v>7.2916666666666699E-2</v>
      </c>
      <c r="F72" s="158" t="s">
        <v>85</v>
      </c>
      <c r="G72" s="158" t="s">
        <v>324</v>
      </c>
      <c r="H72" s="158" t="s">
        <v>338</v>
      </c>
      <c r="I72" s="159">
        <f>Orders[[#This Row],[Sched. Date]]+10</f>
        <v>44647</v>
      </c>
      <c r="J72" s="158">
        <v>12</v>
      </c>
      <c r="K72" s="158" t="s">
        <v>377</v>
      </c>
      <c r="L72" s="159">
        <v>44721</v>
      </c>
      <c r="M72" s="158" t="s">
        <v>452</v>
      </c>
      <c r="N72" s="158" t="s">
        <v>447</v>
      </c>
      <c r="O72" s="162" t="s">
        <v>384</v>
      </c>
      <c r="X72" s="163">
        <v>71</v>
      </c>
      <c r="Y72" s="164" t="s">
        <v>37</v>
      </c>
      <c r="AG72" s="72"/>
    </row>
    <row r="73" spans="1:33" x14ac:dyDescent="0.35">
      <c r="A73" s="163">
        <v>71</v>
      </c>
      <c r="B73" s="164" t="s">
        <v>37</v>
      </c>
      <c r="C73" s="165">
        <v>44638</v>
      </c>
      <c r="D73" s="166">
        <v>0.66666666666666663</v>
      </c>
      <c r="E73" s="167">
        <v>7.2916666666666699E-2</v>
      </c>
      <c r="F73" s="164" t="s">
        <v>91</v>
      </c>
      <c r="G73" s="164" t="s">
        <v>324</v>
      </c>
      <c r="H73" s="164" t="s">
        <v>314</v>
      </c>
      <c r="I73" s="165">
        <f>Orders[[#This Row],[Sched. Date]]+10</f>
        <v>44648</v>
      </c>
      <c r="J73" s="164">
        <v>1</v>
      </c>
      <c r="K73" s="164" t="s">
        <v>376</v>
      </c>
      <c r="L73" s="165">
        <v>44723</v>
      </c>
      <c r="M73" s="164" t="s">
        <v>453</v>
      </c>
      <c r="N73" s="164" t="s">
        <v>448</v>
      </c>
      <c r="O73" s="168" t="s">
        <v>440</v>
      </c>
      <c r="X73" s="149">
        <v>72</v>
      </c>
      <c r="Y73" s="158" t="s">
        <v>32</v>
      </c>
      <c r="AG73" s="72"/>
    </row>
    <row r="74" spans="1:33" x14ac:dyDescent="0.35">
      <c r="A74" s="149">
        <v>72</v>
      </c>
      <c r="B74" s="158" t="s">
        <v>32</v>
      </c>
      <c r="C74" s="159">
        <v>44639</v>
      </c>
      <c r="D74" s="160">
        <v>0.91666666666666696</v>
      </c>
      <c r="E74" s="161">
        <v>7.2916666666666699E-2</v>
      </c>
      <c r="F74" s="158" t="s">
        <v>96</v>
      </c>
      <c r="G74" s="158" t="s">
        <v>322</v>
      </c>
      <c r="H74" s="158" t="s">
        <v>336</v>
      </c>
      <c r="I74" s="159">
        <f>Orders[[#This Row],[Sched. Date]]+10</f>
        <v>44649</v>
      </c>
      <c r="J74" s="158">
        <v>6</v>
      </c>
      <c r="K74" s="158" t="s">
        <v>377</v>
      </c>
      <c r="L74" s="159">
        <v>44725</v>
      </c>
      <c r="M74" s="158" t="s">
        <v>443</v>
      </c>
      <c r="N74" s="158" t="s">
        <v>449</v>
      </c>
      <c r="O74" s="162" t="s">
        <v>384</v>
      </c>
      <c r="X74" s="163">
        <v>73</v>
      </c>
      <c r="Y74" s="164" t="s">
        <v>37</v>
      </c>
      <c r="AG74" s="72"/>
    </row>
    <row r="75" spans="1:33" x14ac:dyDescent="0.35">
      <c r="A75" s="163">
        <v>73</v>
      </c>
      <c r="B75" s="164" t="s">
        <v>37</v>
      </c>
      <c r="C75" s="165">
        <v>44640</v>
      </c>
      <c r="D75" s="166">
        <v>1.1666666666666701</v>
      </c>
      <c r="E75" s="167">
        <v>7.2916666666666699E-2</v>
      </c>
      <c r="F75" s="164" t="s">
        <v>102</v>
      </c>
      <c r="G75" s="164" t="s">
        <v>323</v>
      </c>
      <c r="H75" s="164" t="s">
        <v>337</v>
      </c>
      <c r="I75" s="165">
        <f>Orders[[#This Row],[Sched. Date]]+10</f>
        <v>44650</v>
      </c>
      <c r="J75" s="164">
        <v>1</v>
      </c>
      <c r="K75" s="164" t="s">
        <v>377</v>
      </c>
      <c r="L75" s="165">
        <v>44727</v>
      </c>
      <c r="M75" s="164" t="s">
        <v>446</v>
      </c>
      <c r="N75" s="164" t="s">
        <v>450</v>
      </c>
      <c r="O75" s="168" t="s">
        <v>440</v>
      </c>
      <c r="X75" s="149">
        <v>74</v>
      </c>
      <c r="Y75" s="158" t="s">
        <v>32</v>
      </c>
      <c r="AG75" s="72"/>
    </row>
    <row r="76" spans="1:33" x14ac:dyDescent="0.35">
      <c r="A76" s="149">
        <v>74</v>
      </c>
      <c r="B76" s="158" t="s">
        <v>32</v>
      </c>
      <c r="C76" s="159">
        <v>44641</v>
      </c>
      <c r="D76" s="160">
        <v>1.4166666666666701</v>
      </c>
      <c r="E76" s="161">
        <v>7.2916666666666699E-2</v>
      </c>
      <c r="F76" s="158" t="s">
        <v>108</v>
      </c>
      <c r="G76" s="158" t="s">
        <v>324</v>
      </c>
      <c r="H76" s="158" t="s">
        <v>338</v>
      </c>
      <c r="I76" s="159">
        <f>Orders[[#This Row],[Sched. Date]]+10</f>
        <v>44651</v>
      </c>
      <c r="J76" s="158">
        <v>12</v>
      </c>
      <c r="K76" s="158" t="s">
        <v>371</v>
      </c>
      <c r="L76" s="159">
        <v>44729</v>
      </c>
      <c r="M76" s="158" t="s">
        <v>447</v>
      </c>
      <c r="N76" s="158" t="s">
        <v>451</v>
      </c>
      <c r="O76" s="162" t="s">
        <v>384</v>
      </c>
      <c r="X76" s="163">
        <v>75</v>
      </c>
      <c r="Y76" s="164" t="s">
        <v>37</v>
      </c>
      <c r="AG76" s="72"/>
    </row>
    <row r="77" spans="1:33" x14ac:dyDescent="0.35">
      <c r="A77" s="163">
        <v>75</v>
      </c>
      <c r="B77" s="164" t="s">
        <v>37</v>
      </c>
      <c r="C77" s="165">
        <v>44642</v>
      </c>
      <c r="D77" s="166">
        <v>1.6666666666666701</v>
      </c>
      <c r="E77" s="167">
        <v>7.2916666666666699E-2</v>
      </c>
      <c r="F77" s="164" t="s">
        <v>114</v>
      </c>
      <c r="G77" s="164" t="s">
        <v>324</v>
      </c>
      <c r="H77" s="164" t="s">
        <v>314</v>
      </c>
      <c r="I77" s="165">
        <f>Orders[[#This Row],[Sched. Date]]+10</f>
        <v>44652</v>
      </c>
      <c r="J77" s="164">
        <v>12</v>
      </c>
      <c r="K77" s="164" t="s">
        <v>377</v>
      </c>
      <c r="L77" s="165">
        <v>44731</v>
      </c>
      <c r="M77" s="164" t="s">
        <v>448</v>
      </c>
      <c r="N77" s="164" t="s">
        <v>452</v>
      </c>
      <c r="O77" s="168" t="s">
        <v>440</v>
      </c>
      <c r="X77" s="149">
        <v>76</v>
      </c>
      <c r="Y77" s="158" t="s">
        <v>32</v>
      </c>
      <c r="AG77" s="72"/>
    </row>
    <row r="78" spans="1:33" x14ac:dyDescent="0.35">
      <c r="A78" s="149">
        <v>76</v>
      </c>
      <c r="B78" s="158" t="s">
        <v>32</v>
      </c>
      <c r="C78" s="159">
        <v>44643</v>
      </c>
      <c r="D78" s="160">
        <v>1.9166666666666701</v>
      </c>
      <c r="E78" s="161">
        <v>7.2916666666666699E-2</v>
      </c>
      <c r="F78" s="158" t="s">
        <v>120</v>
      </c>
      <c r="G78" s="158" t="s">
        <v>322</v>
      </c>
      <c r="H78" s="158" t="s">
        <v>336</v>
      </c>
      <c r="I78" s="159">
        <f>Orders[[#This Row],[Sched. Date]]+10</f>
        <v>44653</v>
      </c>
      <c r="J78" s="158">
        <v>1</v>
      </c>
      <c r="K78" s="158" t="s">
        <v>376</v>
      </c>
      <c r="L78" s="159">
        <v>44733</v>
      </c>
      <c r="M78" s="158" t="s">
        <v>449</v>
      </c>
      <c r="N78" s="158" t="s">
        <v>453</v>
      </c>
      <c r="O78" s="162" t="s">
        <v>384</v>
      </c>
      <c r="X78" s="163">
        <v>77</v>
      </c>
      <c r="Y78" s="164" t="s">
        <v>37</v>
      </c>
      <c r="AG78" s="72"/>
    </row>
    <row r="79" spans="1:33" x14ac:dyDescent="0.35">
      <c r="A79" s="163">
        <v>77</v>
      </c>
      <c r="B79" s="164" t="s">
        <v>37</v>
      </c>
      <c r="C79" s="165">
        <v>44644</v>
      </c>
      <c r="D79" s="166">
        <v>2.1666666666666701</v>
      </c>
      <c r="E79" s="167">
        <v>7.2916666666666699E-2</v>
      </c>
      <c r="F79" s="164" t="s">
        <v>124</v>
      </c>
      <c r="G79" s="164" t="s">
        <v>323</v>
      </c>
      <c r="H79" s="164" t="s">
        <v>337</v>
      </c>
      <c r="I79" s="165">
        <f>Orders[[#This Row],[Sched. Date]]+10</f>
        <v>44654</v>
      </c>
      <c r="J79" s="164">
        <v>6</v>
      </c>
      <c r="K79" s="164" t="s">
        <v>377</v>
      </c>
      <c r="L79" s="165">
        <v>44735</v>
      </c>
      <c r="M79" s="164" t="s">
        <v>450</v>
      </c>
      <c r="N79" s="164" t="s">
        <v>443</v>
      </c>
      <c r="O79" s="168" t="s">
        <v>440</v>
      </c>
      <c r="X79" s="149">
        <v>78</v>
      </c>
      <c r="Y79" s="158" t="s">
        <v>32</v>
      </c>
      <c r="AG79" s="72"/>
    </row>
    <row r="80" spans="1:33" x14ac:dyDescent="0.35">
      <c r="A80" s="149">
        <v>78</v>
      </c>
      <c r="B80" s="158" t="s">
        <v>32</v>
      </c>
      <c r="C80" s="159">
        <v>44645</v>
      </c>
      <c r="D80" s="160">
        <v>2.4166666666666701</v>
      </c>
      <c r="E80" s="161">
        <v>7.2916666666666699E-2</v>
      </c>
      <c r="F80" s="158" t="s">
        <v>130</v>
      </c>
      <c r="G80" s="158" t="s">
        <v>324</v>
      </c>
      <c r="H80" s="158" t="s">
        <v>338</v>
      </c>
      <c r="I80" s="159">
        <f>Orders[[#This Row],[Sched. Date]]+10</f>
        <v>44655</v>
      </c>
      <c r="J80" s="158">
        <v>1</v>
      </c>
      <c r="K80" s="158" t="s">
        <v>377</v>
      </c>
      <c r="L80" s="159">
        <v>44737</v>
      </c>
      <c r="M80" s="158" t="s">
        <v>451</v>
      </c>
      <c r="N80" s="158" t="s">
        <v>446</v>
      </c>
      <c r="O80" s="162" t="s">
        <v>384</v>
      </c>
      <c r="X80" s="163">
        <v>79</v>
      </c>
      <c r="Y80" s="164" t="s">
        <v>37</v>
      </c>
      <c r="AG80" s="72"/>
    </row>
    <row r="81" spans="1:33" x14ac:dyDescent="0.35">
      <c r="A81" s="163">
        <v>79</v>
      </c>
      <c r="B81" s="164" t="s">
        <v>37</v>
      </c>
      <c r="C81" s="165">
        <v>44646</v>
      </c>
      <c r="D81" s="166">
        <v>2.6666666666666701</v>
      </c>
      <c r="E81" s="167">
        <v>7.2916666666666699E-2</v>
      </c>
      <c r="F81" s="164" t="s">
        <v>133</v>
      </c>
      <c r="G81" s="164" t="s">
        <v>313</v>
      </c>
      <c r="H81" s="164" t="s">
        <v>314</v>
      </c>
      <c r="I81" s="165">
        <f>Orders[[#This Row],[Sched. Date]]+10</f>
        <v>44656</v>
      </c>
      <c r="J81" s="164">
        <v>1</v>
      </c>
      <c r="K81" s="164" t="s">
        <v>376</v>
      </c>
      <c r="L81" s="165">
        <v>44739</v>
      </c>
      <c r="M81" s="164" t="s">
        <v>452</v>
      </c>
      <c r="N81" s="164" t="s">
        <v>447</v>
      </c>
      <c r="O81" s="168" t="s">
        <v>440</v>
      </c>
      <c r="X81" s="149">
        <v>80</v>
      </c>
      <c r="Y81" s="158" t="s">
        <v>32</v>
      </c>
      <c r="AG81" s="72"/>
    </row>
    <row r="82" spans="1:33" x14ac:dyDescent="0.35">
      <c r="A82" s="149">
        <v>80</v>
      </c>
      <c r="B82" s="158" t="s">
        <v>32</v>
      </c>
      <c r="C82" s="159">
        <v>44647</v>
      </c>
      <c r="D82" s="160">
        <v>2.9166666666666701</v>
      </c>
      <c r="E82" s="161">
        <v>7.2916666666666699E-2</v>
      </c>
      <c r="F82" s="158" t="s">
        <v>74</v>
      </c>
      <c r="G82" s="158" t="s">
        <v>322</v>
      </c>
      <c r="H82" s="158" t="s">
        <v>336</v>
      </c>
      <c r="I82" s="159">
        <f>Orders[[#This Row],[Sched. Date]]+10</f>
        <v>44657</v>
      </c>
      <c r="J82" s="158">
        <v>6</v>
      </c>
      <c r="K82" s="158" t="s">
        <v>377</v>
      </c>
      <c r="L82" s="159">
        <v>44741</v>
      </c>
      <c r="M82" s="158" t="s">
        <v>453</v>
      </c>
      <c r="N82" s="158" t="s">
        <v>448</v>
      </c>
      <c r="O82" s="162" t="s">
        <v>384</v>
      </c>
      <c r="X82" s="163">
        <v>81</v>
      </c>
      <c r="Y82" s="164" t="s">
        <v>37</v>
      </c>
    </row>
    <row r="83" spans="1:33" x14ac:dyDescent="0.35">
      <c r="A83" s="163">
        <v>81</v>
      </c>
      <c r="B83" s="164" t="s">
        <v>37</v>
      </c>
      <c r="C83" s="165">
        <v>44648</v>
      </c>
      <c r="D83" s="166">
        <v>3.1666666666666701</v>
      </c>
      <c r="E83" s="167">
        <v>7.2916666666666699E-2</v>
      </c>
      <c r="F83" s="164" t="s">
        <v>120</v>
      </c>
      <c r="G83" s="164" t="s">
        <v>323</v>
      </c>
      <c r="H83" s="164" t="s">
        <v>337</v>
      </c>
      <c r="I83" s="165">
        <f>Orders[[#This Row],[Sched. Date]]+10</f>
        <v>44658</v>
      </c>
      <c r="J83" s="164">
        <v>1</v>
      </c>
      <c r="K83" s="164" t="s">
        <v>377</v>
      </c>
      <c r="L83" s="165">
        <v>44743</v>
      </c>
      <c r="M83" s="164" t="s">
        <v>443</v>
      </c>
      <c r="N83" s="164" t="s">
        <v>449</v>
      </c>
      <c r="O83" s="168" t="s">
        <v>440</v>
      </c>
      <c r="X83" s="149">
        <v>82</v>
      </c>
      <c r="Y83" s="158" t="s">
        <v>32</v>
      </c>
    </row>
    <row r="84" spans="1:33" x14ac:dyDescent="0.35">
      <c r="A84" s="149">
        <v>82</v>
      </c>
      <c r="B84" s="158" t="s">
        <v>32</v>
      </c>
      <c r="C84" s="159">
        <v>44649</v>
      </c>
      <c r="D84" s="160">
        <v>3.4166666666666701</v>
      </c>
      <c r="E84" s="161">
        <v>7.2916666666666699E-2</v>
      </c>
      <c r="F84" s="158" t="s">
        <v>124</v>
      </c>
      <c r="G84" s="158" t="s">
        <v>324</v>
      </c>
      <c r="H84" s="158" t="s">
        <v>338</v>
      </c>
      <c r="I84" s="159">
        <f>Orders[[#This Row],[Sched. Date]]+10</f>
        <v>44659</v>
      </c>
      <c r="J84" s="158">
        <v>2</v>
      </c>
      <c r="K84" s="158" t="s">
        <v>376</v>
      </c>
      <c r="L84" s="159">
        <v>44745</v>
      </c>
      <c r="M84" s="158" t="s">
        <v>446</v>
      </c>
      <c r="N84" s="158" t="s">
        <v>450</v>
      </c>
      <c r="O84" s="162" t="s">
        <v>384</v>
      </c>
      <c r="X84" s="163">
        <v>83</v>
      </c>
      <c r="Y84" s="164" t="s">
        <v>37</v>
      </c>
    </row>
    <row r="85" spans="1:33" x14ac:dyDescent="0.35">
      <c r="A85" s="163">
        <v>83</v>
      </c>
      <c r="B85" s="164" t="s">
        <v>37</v>
      </c>
      <c r="C85" s="165">
        <v>44650</v>
      </c>
      <c r="D85" s="166">
        <v>3.6666666666666701</v>
      </c>
      <c r="E85" s="167">
        <v>7.2916666666666699E-2</v>
      </c>
      <c r="F85" s="164" t="s">
        <v>130</v>
      </c>
      <c r="G85" s="164" t="s">
        <v>324</v>
      </c>
      <c r="H85" s="164" t="s">
        <v>314</v>
      </c>
      <c r="I85" s="165">
        <f>Orders[[#This Row],[Sched. Date]]+10</f>
        <v>44660</v>
      </c>
      <c r="J85" s="164">
        <v>100</v>
      </c>
      <c r="K85" s="164" t="s">
        <v>370</v>
      </c>
      <c r="L85" s="165">
        <v>44747</v>
      </c>
      <c r="M85" s="164" t="s">
        <v>447</v>
      </c>
      <c r="N85" s="164" t="s">
        <v>451</v>
      </c>
      <c r="O85" s="168" t="s">
        <v>440</v>
      </c>
      <c r="X85" s="149">
        <v>84</v>
      </c>
      <c r="Y85" s="158" t="s">
        <v>32</v>
      </c>
    </row>
    <row r="86" spans="1:33" x14ac:dyDescent="0.35">
      <c r="A86" s="149">
        <v>84</v>
      </c>
      <c r="B86" s="158" t="s">
        <v>32</v>
      </c>
      <c r="C86" s="159">
        <v>44651</v>
      </c>
      <c r="D86" s="160">
        <v>3.9166666666666701</v>
      </c>
      <c r="E86" s="161">
        <v>7.2916666666666699E-2</v>
      </c>
      <c r="F86" s="158" t="s">
        <v>133</v>
      </c>
      <c r="G86" s="158" t="s">
        <v>322</v>
      </c>
      <c r="H86" s="158" t="s">
        <v>314</v>
      </c>
      <c r="I86" s="159">
        <f>Orders[[#This Row],[Sched. Date]]+10</f>
        <v>44661</v>
      </c>
      <c r="J86" s="158">
        <v>12</v>
      </c>
      <c r="K86" s="158" t="s">
        <v>371</v>
      </c>
      <c r="L86" s="159">
        <v>44749</v>
      </c>
      <c r="M86" s="158" t="s">
        <v>448</v>
      </c>
      <c r="N86" s="158" t="s">
        <v>452</v>
      </c>
      <c r="O86" s="162" t="s">
        <v>384</v>
      </c>
      <c r="X86" s="163">
        <v>85</v>
      </c>
      <c r="Y86" s="164" t="s">
        <v>37</v>
      </c>
    </row>
    <row r="87" spans="1:33" x14ac:dyDescent="0.35">
      <c r="A87" s="163">
        <v>85</v>
      </c>
      <c r="B87" s="164" t="s">
        <v>37</v>
      </c>
      <c r="C87" s="165">
        <v>44652</v>
      </c>
      <c r="D87" s="166">
        <v>4.1666666666666696</v>
      </c>
      <c r="E87" s="167">
        <v>7.2916666666666699E-2</v>
      </c>
      <c r="F87" s="164" t="s">
        <v>74</v>
      </c>
      <c r="G87" s="164" t="s">
        <v>323</v>
      </c>
      <c r="H87" s="164" t="s">
        <v>336</v>
      </c>
      <c r="I87" s="165">
        <f>Orders[[#This Row],[Sched. Date]]+10</f>
        <v>44662</v>
      </c>
      <c r="J87" s="164">
        <v>12</v>
      </c>
      <c r="K87" s="164" t="s">
        <v>377</v>
      </c>
      <c r="L87" s="165">
        <v>44751</v>
      </c>
      <c r="M87" s="164" t="s">
        <v>449</v>
      </c>
      <c r="N87" s="164" t="s">
        <v>453</v>
      </c>
      <c r="O87" s="168" t="s">
        <v>440</v>
      </c>
      <c r="X87" s="149">
        <v>86</v>
      </c>
      <c r="Y87" s="158" t="s">
        <v>32</v>
      </c>
    </row>
    <row r="88" spans="1:33" x14ac:dyDescent="0.35">
      <c r="A88" s="149">
        <v>86</v>
      </c>
      <c r="B88" s="158" t="s">
        <v>32</v>
      </c>
      <c r="C88" s="159">
        <v>44653</v>
      </c>
      <c r="D88" s="160">
        <v>0.41666666666666669</v>
      </c>
      <c r="E88" s="161">
        <v>7.2916666666666699E-2</v>
      </c>
      <c r="F88" s="158" t="s">
        <v>79</v>
      </c>
      <c r="G88" s="158" t="s">
        <v>324</v>
      </c>
      <c r="H88" s="158" t="s">
        <v>337</v>
      </c>
      <c r="I88" s="159">
        <f>Orders[[#This Row],[Sched. Date]]+10</f>
        <v>44663</v>
      </c>
      <c r="J88" s="158">
        <v>1</v>
      </c>
      <c r="K88" s="158" t="s">
        <v>376</v>
      </c>
      <c r="L88" s="159">
        <v>44753</v>
      </c>
      <c r="M88" s="158" t="s">
        <v>450</v>
      </c>
      <c r="N88" s="158" t="s">
        <v>443</v>
      </c>
      <c r="O88" s="162" t="s">
        <v>384</v>
      </c>
      <c r="X88" s="163">
        <v>87</v>
      </c>
      <c r="Y88" s="164" t="s">
        <v>37</v>
      </c>
    </row>
    <row r="89" spans="1:33" x14ac:dyDescent="0.35">
      <c r="A89" s="163">
        <v>87</v>
      </c>
      <c r="B89" s="164" t="s">
        <v>37</v>
      </c>
      <c r="C89" s="165">
        <v>44654</v>
      </c>
      <c r="D89" s="166">
        <v>0.66666666666666663</v>
      </c>
      <c r="E89" s="167">
        <v>7.2916666666666699E-2</v>
      </c>
      <c r="F89" s="164" t="s">
        <v>85</v>
      </c>
      <c r="G89" s="164" t="s">
        <v>324</v>
      </c>
      <c r="H89" s="164" t="s">
        <v>338</v>
      </c>
      <c r="I89" s="165">
        <f>Orders[[#This Row],[Sched. Date]]+10</f>
        <v>44664</v>
      </c>
      <c r="J89" s="164">
        <v>6</v>
      </c>
      <c r="K89" s="164" t="s">
        <v>377</v>
      </c>
      <c r="L89" s="165">
        <v>44755</v>
      </c>
      <c r="M89" s="164" t="s">
        <v>451</v>
      </c>
      <c r="N89" s="164" t="s">
        <v>446</v>
      </c>
      <c r="O89" s="168" t="s">
        <v>440</v>
      </c>
      <c r="X89" s="149">
        <v>88</v>
      </c>
      <c r="Y89" s="158" t="s">
        <v>32</v>
      </c>
    </row>
    <row r="90" spans="1:33" x14ac:dyDescent="0.35">
      <c r="A90" s="149">
        <v>88</v>
      </c>
      <c r="B90" s="158" t="s">
        <v>32</v>
      </c>
      <c r="C90" s="159">
        <v>44655</v>
      </c>
      <c r="D90" s="160">
        <v>0.91666666666666696</v>
      </c>
      <c r="E90" s="161">
        <v>7.2916666666666699E-2</v>
      </c>
      <c r="F90" s="158" t="s">
        <v>91</v>
      </c>
      <c r="G90" s="158" t="s">
        <v>313</v>
      </c>
      <c r="H90" s="158" t="s">
        <v>314</v>
      </c>
      <c r="I90" s="159">
        <f>Orders[[#This Row],[Sched. Date]]+10</f>
        <v>44665</v>
      </c>
      <c r="J90" s="158">
        <v>1</v>
      </c>
      <c r="K90" s="158" t="s">
        <v>377</v>
      </c>
      <c r="L90" s="159">
        <v>44757</v>
      </c>
      <c r="M90" s="158" t="s">
        <v>452</v>
      </c>
      <c r="N90" s="158" t="s">
        <v>447</v>
      </c>
      <c r="O90" s="162" t="s">
        <v>384</v>
      </c>
      <c r="X90" s="163">
        <v>89</v>
      </c>
      <c r="Y90" s="164" t="s">
        <v>37</v>
      </c>
    </row>
    <row r="91" spans="1:33" x14ac:dyDescent="0.35">
      <c r="A91" s="163">
        <v>89</v>
      </c>
      <c r="B91" s="164" t="s">
        <v>37</v>
      </c>
      <c r="C91" s="165">
        <v>44656</v>
      </c>
      <c r="D91" s="166">
        <v>1.1666666666666701</v>
      </c>
      <c r="E91" s="167">
        <v>7.2916666666666699E-2</v>
      </c>
      <c r="F91" s="164" t="s">
        <v>96</v>
      </c>
      <c r="G91" s="164" t="s">
        <v>322</v>
      </c>
      <c r="H91" s="164" t="s">
        <v>336</v>
      </c>
      <c r="I91" s="165">
        <f>Orders[[#This Row],[Sched. Date]]+10</f>
        <v>44666</v>
      </c>
      <c r="J91" s="164">
        <v>2</v>
      </c>
      <c r="K91" s="164" t="s">
        <v>376</v>
      </c>
      <c r="L91" s="165">
        <v>44759</v>
      </c>
      <c r="M91" s="164" t="s">
        <v>453</v>
      </c>
      <c r="N91" s="164" t="s">
        <v>448</v>
      </c>
      <c r="O91" s="168" t="s">
        <v>440</v>
      </c>
      <c r="X91" s="149">
        <v>90</v>
      </c>
      <c r="Y91" s="158" t="s">
        <v>32</v>
      </c>
    </row>
    <row r="92" spans="1:33" x14ac:dyDescent="0.35">
      <c r="A92" s="149">
        <v>90</v>
      </c>
      <c r="B92" s="158" t="s">
        <v>32</v>
      </c>
      <c r="C92" s="159">
        <v>44657</v>
      </c>
      <c r="D92" s="160">
        <v>1.4166666666666701</v>
      </c>
      <c r="E92" s="161">
        <v>7.2916666666666699E-2</v>
      </c>
      <c r="F92" s="158" t="s">
        <v>130</v>
      </c>
      <c r="G92" s="158" t="s">
        <v>324</v>
      </c>
      <c r="H92" s="158" t="s">
        <v>337</v>
      </c>
      <c r="I92" s="159">
        <f>Orders[[#This Row],[Sched. Date]]+10</f>
        <v>44667</v>
      </c>
      <c r="J92" s="158">
        <v>100</v>
      </c>
      <c r="K92" s="158" t="s">
        <v>370</v>
      </c>
      <c r="L92" s="159">
        <v>44761</v>
      </c>
      <c r="M92" s="158" t="s">
        <v>443</v>
      </c>
      <c r="N92" s="158" t="s">
        <v>449</v>
      </c>
      <c r="O92" s="162" t="s">
        <v>384</v>
      </c>
      <c r="X92" s="163">
        <v>91</v>
      </c>
      <c r="Y92" s="164" t="s">
        <v>37</v>
      </c>
    </row>
    <row r="93" spans="1:33" x14ac:dyDescent="0.35">
      <c r="A93" s="163">
        <v>91</v>
      </c>
      <c r="B93" s="164" t="s">
        <v>37</v>
      </c>
      <c r="C93" s="165">
        <v>44658</v>
      </c>
      <c r="D93" s="166">
        <v>1.6666666666666701</v>
      </c>
      <c r="E93" s="167">
        <v>7.2916666666666699E-2</v>
      </c>
      <c r="F93" s="164" t="s">
        <v>133</v>
      </c>
      <c r="G93" s="164" t="s">
        <v>324</v>
      </c>
      <c r="H93" s="164" t="s">
        <v>338</v>
      </c>
      <c r="I93" s="165">
        <f>Orders[[#This Row],[Sched. Date]]+10</f>
        <v>44668</v>
      </c>
      <c r="J93" s="164">
        <v>12</v>
      </c>
      <c r="K93" s="164" t="s">
        <v>371</v>
      </c>
      <c r="L93" s="165">
        <v>44763</v>
      </c>
      <c r="M93" s="164" t="s">
        <v>446</v>
      </c>
      <c r="N93" s="164" t="s">
        <v>450</v>
      </c>
      <c r="O93" s="168" t="s">
        <v>440</v>
      </c>
      <c r="X93" s="149">
        <v>92</v>
      </c>
      <c r="Y93" s="158" t="s">
        <v>32</v>
      </c>
    </row>
    <row r="94" spans="1:33" x14ac:dyDescent="0.35">
      <c r="A94" s="149">
        <v>92</v>
      </c>
      <c r="B94" s="158" t="s">
        <v>32</v>
      </c>
      <c r="C94" s="159">
        <v>44659</v>
      </c>
      <c r="D94" s="160">
        <v>1.9166666666666701</v>
      </c>
      <c r="E94" s="161">
        <v>7.2916666666666699E-2</v>
      </c>
      <c r="F94" s="158" t="s">
        <v>74</v>
      </c>
      <c r="G94" s="158" t="s">
        <v>313</v>
      </c>
      <c r="H94" s="158" t="s">
        <v>314</v>
      </c>
      <c r="I94" s="159">
        <f>Orders[[#This Row],[Sched. Date]]+10</f>
        <v>44669</v>
      </c>
      <c r="J94" s="158">
        <v>12</v>
      </c>
      <c r="K94" s="158" t="s">
        <v>377</v>
      </c>
      <c r="L94" s="159">
        <v>44765</v>
      </c>
      <c r="M94" s="158" t="s">
        <v>447</v>
      </c>
      <c r="N94" s="158" t="s">
        <v>451</v>
      </c>
      <c r="O94" s="162" t="s">
        <v>384</v>
      </c>
      <c r="X94" s="163">
        <v>93</v>
      </c>
      <c r="Y94" s="164" t="s">
        <v>37</v>
      </c>
    </row>
    <row r="95" spans="1:33" x14ac:dyDescent="0.35">
      <c r="A95" s="163">
        <v>93</v>
      </c>
      <c r="B95" s="164" t="s">
        <v>37</v>
      </c>
      <c r="C95" s="165">
        <v>44660</v>
      </c>
      <c r="D95" s="166">
        <v>2.1666666666666701</v>
      </c>
      <c r="E95" s="167">
        <v>7.2916666666666699E-2</v>
      </c>
      <c r="F95" s="164" t="s">
        <v>79</v>
      </c>
      <c r="G95" s="164" t="s">
        <v>322</v>
      </c>
      <c r="H95" s="164" t="s">
        <v>336</v>
      </c>
      <c r="I95" s="165">
        <f>Orders[[#This Row],[Sched. Date]]+10</f>
        <v>44670</v>
      </c>
      <c r="J95" s="164">
        <v>1</v>
      </c>
      <c r="K95" s="164" t="s">
        <v>376</v>
      </c>
      <c r="L95" s="165">
        <v>44767</v>
      </c>
      <c r="M95" s="164" t="s">
        <v>448</v>
      </c>
      <c r="N95" s="164" t="s">
        <v>452</v>
      </c>
      <c r="O95" s="168" t="s">
        <v>440</v>
      </c>
      <c r="X95" s="149">
        <v>94</v>
      </c>
      <c r="Y95" s="158" t="s">
        <v>32</v>
      </c>
    </row>
    <row r="96" spans="1:33" x14ac:dyDescent="0.35">
      <c r="A96" s="149">
        <v>94</v>
      </c>
      <c r="B96" s="158" t="s">
        <v>32</v>
      </c>
      <c r="C96" s="159">
        <v>44661</v>
      </c>
      <c r="D96" s="160">
        <v>2.4166666666666701</v>
      </c>
      <c r="E96" s="161">
        <v>7.2916666666666699E-2</v>
      </c>
      <c r="F96" s="158" t="s">
        <v>85</v>
      </c>
      <c r="G96" s="158" t="s">
        <v>323</v>
      </c>
      <c r="H96" s="158" t="s">
        <v>337</v>
      </c>
      <c r="I96" s="159">
        <f>Orders[[#This Row],[Sched. Date]]+10</f>
        <v>44671</v>
      </c>
      <c r="J96" s="158">
        <v>6</v>
      </c>
      <c r="K96" s="158" t="s">
        <v>377</v>
      </c>
      <c r="L96" s="159">
        <v>44769</v>
      </c>
      <c r="M96" s="158" t="s">
        <v>449</v>
      </c>
      <c r="N96" s="158" t="s">
        <v>453</v>
      </c>
      <c r="O96" s="162" t="s">
        <v>384</v>
      </c>
      <c r="X96" s="163">
        <v>95</v>
      </c>
      <c r="Y96" s="164" t="s">
        <v>37</v>
      </c>
    </row>
    <row r="97" spans="1:25" x14ac:dyDescent="0.35">
      <c r="A97" s="163">
        <v>95</v>
      </c>
      <c r="B97" s="164" t="s">
        <v>37</v>
      </c>
      <c r="C97" s="165">
        <v>44662</v>
      </c>
      <c r="D97" s="166">
        <v>2.6666666666666701</v>
      </c>
      <c r="E97" s="167">
        <v>7.2916666666666699E-2</v>
      </c>
      <c r="F97" s="164" t="s">
        <v>120</v>
      </c>
      <c r="G97" s="164" t="s">
        <v>324</v>
      </c>
      <c r="H97" s="164" t="s">
        <v>338</v>
      </c>
      <c r="I97" s="165">
        <f>Orders[[#This Row],[Sched. Date]]+10</f>
        <v>44672</v>
      </c>
      <c r="J97" s="164">
        <v>1</v>
      </c>
      <c r="K97" s="164" t="s">
        <v>377</v>
      </c>
      <c r="L97" s="165">
        <v>44771</v>
      </c>
      <c r="M97" s="164" t="s">
        <v>450</v>
      </c>
      <c r="N97" s="164" t="s">
        <v>443</v>
      </c>
      <c r="O97" s="168" t="s">
        <v>440</v>
      </c>
      <c r="X97" s="149">
        <v>96</v>
      </c>
      <c r="Y97" s="158" t="s">
        <v>32</v>
      </c>
    </row>
    <row r="98" spans="1:25" x14ac:dyDescent="0.35">
      <c r="A98" s="149">
        <v>96</v>
      </c>
      <c r="B98" s="158" t="s">
        <v>32</v>
      </c>
      <c r="C98" s="159">
        <v>44663</v>
      </c>
      <c r="D98" s="160">
        <v>2.9166666666666701</v>
      </c>
      <c r="E98" s="161">
        <v>7.2916666666666699E-2</v>
      </c>
      <c r="F98" s="158" t="s">
        <v>124</v>
      </c>
      <c r="G98" s="158" t="s">
        <v>313</v>
      </c>
      <c r="H98" s="158" t="s">
        <v>314</v>
      </c>
      <c r="I98" s="159">
        <f>Orders[[#This Row],[Sched. Date]]+10</f>
        <v>44673</v>
      </c>
      <c r="J98" s="158">
        <v>1</v>
      </c>
      <c r="K98" s="158" t="s">
        <v>376</v>
      </c>
      <c r="L98" s="159">
        <v>44773</v>
      </c>
      <c r="M98" s="158" t="s">
        <v>451</v>
      </c>
      <c r="N98" s="158" t="s">
        <v>446</v>
      </c>
      <c r="O98" s="162" t="s">
        <v>384</v>
      </c>
      <c r="X98" s="163">
        <v>97</v>
      </c>
      <c r="Y98" s="164" t="s">
        <v>37</v>
      </c>
    </row>
    <row r="99" spans="1:25" x14ac:dyDescent="0.35">
      <c r="A99" s="163">
        <v>97</v>
      </c>
      <c r="B99" s="164" t="s">
        <v>37</v>
      </c>
      <c r="C99" s="165">
        <v>44664</v>
      </c>
      <c r="D99" s="166">
        <v>3.1666666666666701</v>
      </c>
      <c r="E99" s="167">
        <v>7.2916666666666699E-2</v>
      </c>
      <c r="F99" s="164" t="s">
        <v>130</v>
      </c>
      <c r="G99" s="164" t="s">
        <v>322</v>
      </c>
      <c r="H99" s="164" t="s">
        <v>336</v>
      </c>
      <c r="I99" s="165">
        <f>Orders[[#This Row],[Sched. Date]]+10</f>
        <v>44674</v>
      </c>
      <c r="J99" s="164">
        <v>6</v>
      </c>
      <c r="K99" s="164" t="s">
        <v>377</v>
      </c>
      <c r="L99" s="165">
        <v>44775</v>
      </c>
      <c r="M99" s="164" t="s">
        <v>452</v>
      </c>
      <c r="N99" s="164" t="s">
        <v>447</v>
      </c>
      <c r="O99" s="168" t="s">
        <v>440</v>
      </c>
      <c r="X99" s="149">
        <v>98</v>
      </c>
      <c r="Y99" s="158" t="s">
        <v>32</v>
      </c>
    </row>
    <row r="100" spans="1:25" x14ac:dyDescent="0.35">
      <c r="A100" s="149">
        <v>98</v>
      </c>
      <c r="B100" s="158" t="s">
        <v>32</v>
      </c>
      <c r="C100" s="159">
        <v>44665</v>
      </c>
      <c r="D100" s="160">
        <v>3.4166666666666701</v>
      </c>
      <c r="E100" s="161">
        <v>7.2916666666666699E-2</v>
      </c>
      <c r="F100" s="158" t="s">
        <v>133</v>
      </c>
      <c r="G100" s="158" t="s">
        <v>323</v>
      </c>
      <c r="H100" s="158" t="s">
        <v>337</v>
      </c>
      <c r="I100" s="159">
        <f>Orders[[#This Row],[Sched. Date]]+10</f>
        <v>44675</v>
      </c>
      <c r="J100" s="158">
        <v>1</v>
      </c>
      <c r="K100" s="158" t="s">
        <v>377</v>
      </c>
      <c r="L100" s="159">
        <v>44777</v>
      </c>
      <c r="M100" s="158" t="s">
        <v>453</v>
      </c>
      <c r="N100" s="158" t="s">
        <v>448</v>
      </c>
      <c r="O100" s="162" t="s">
        <v>384</v>
      </c>
      <c r="X100" s="163">
        <v>99</v>
      </c>
      <c r="Y100" s="164" t="s">
        <v>37</v>
      </c>
    </row>
    <row r="101" spans="1:25" x14ac:dyDescent="0.35">
      <c r="A101" s="163">
        <v>99</v>
      </c>
      <c r="B101" s="164" t="s">
        <v>37</v>
      </c>
      <c r="C101" s="165">
        <v>44666</v>
      </c>
      <c r="D101" s="166">
        <v>3.6666666666666701</v>
      </c>
      <c r="E101" s="167">
        <v>7.2916666666666699E-2</v>
      </c>
      <c r="F101" s="164" t="s">
        <v>74</v>
      </c>
      <c r="G101" s="164" t="s">
        <v>324</v>
      </c>
      <c r="H101" s="164" t="s">
        <v>338</v>
      </c>
      <c r="I101" s="165">
        <f>Orders[[#This Row],[Sched. Date]]+10</f>
        <v>44676</v>
      </c>
      <c r="J101" s="164">
        <v>2</v>
      </c>
      <c r="K101" s="164" t="s">
        <v>376</v>
      </c>
      <c r="L101" s="165">
        <v>44779</v>
      </c>
      <c r="M101" s="164" t="s">
        <v>443</v>
      </c>
      <c r="N101" s="164" t="s">
        <v>449</v>
      </c>
      <c r="O101" s="168" t="s">
        <v>440</v>
      </c>
      <c r="X101" s="149">
        <v>100</v>
      </c>
      <c r="Y101" s="158" t="s">
        <v>32</v>
      </c>
    </row>
    <row r="102" spans="1:25" x14ac:dyDescent="0.35">
      <c r="A102" s="149">
        <v>100</v>
      </c>
      <c r="B102" s="158" t="s">
        <v>32</v>
      </c>
      <c r="C102" s="159">
        <v>44667</v>
      </c>
      <c r="D102" s="160">
        <v>3.9166666666666701</v>
      </c>
      <c r="E102" s="161">
        <v>7.2916666666666699E-2</v>
      </c>
      <c r="F102" s="158" t="s">
        <v>79</v>
      </c>
      <c r="G102" s="158" t="s">
        <v>324</v>
      </c>
      <c r="H102" s="158" t="s">
        <v>314</v>
      </c>
      <c r="I102" s="159">
        <f>Orders[[#This Row],[Sched. Date]]+10</f>
        <v>44677</v>
      </c>
      <c r="J102" s="158">
        <v>100</v>
      </c>
      <c r="K102" s="158" t="s">
        <v>370</v>
      </c>
      <c r="L102" s="159">
        <v>44781</v>
      </c>
      <c r="M102" s="158" t="s">
        <v>446</v>
      </c>
      <c r="N102" s="158" t="s">
        <v>450</v>
      </c>
      <c r="O102" s="162" t="s">
        <v>384</v>
      </c>
      <c r="X102" s="163">
        <v>101</v>
      </c>
      <c r="Y102" s="164" t="s">
        <v>37</v>
      </c>
    </row>
    <row r="103" spans="1:25" x14ac:dyDescent="0.35">
      <c r="A103" s="163">
        <v>101</v>
      </c>
      <c r="B103" s="164" t="s">
        <v>37</v>
      </c>
      <c r="C103" s="165">
        <v>44668</v>
      </c>
      <c r="D103" s="166">
        <v>4.1666666666666696</v>
      </c>
      <c r="E103" s="167">
        <v>7.2916666666666699E-2</v>
      </c>
      <c r="F103" s="164" t="s">
        <v>85</v>
      </c>
      <c r="G103" s="164" t="s">
        <v>322</v>
      </c>
      <c r="H103" s="164" t="s">
        <v>336</v>
      </c>
      <c r="I103" s="165">
        <f>Orders[[#This Row],[Sched. Date]]+10</f>
        <v>44678</v>
      </c>
      <c r="J103" s="164">
        <v>12</v>
      </c>
      <c r="K103" s="164" t="s">
        <v>371</v>
      </c>
      <c r="L103" s="165">
        <v>44783</v>
      </c>
      <c r="M103" s="164" t="s">
        <v>447</v>
      </c>
      <c r="N103" s="164" t="s">
        <v>451</v>
      </c>
      <c r="O103" s="168" t="s">
        <v>440</v>
      </c>
      <c r="X103" s="149">
        <v>102</v>
      </c>
      <c r="Y103" s="158" t="s">
        <v>32</v>
      </c>
    </row>
    <row r="104" spans="1:25" x14ac:dyDescent="0.35">
      <c r="A104" s="149">
        <v>102</v>
      </c>
      <c r="B104" s="158" t="s">
        <v>32</v>
      </c>
      <c r="C104" s="159">
        <v>44669</v>
      </c>
      <c r="D104" s="160">
        <v>0.41666666666666669</v>
      </c>
      <c r="E104" s="161">
        <v>7.2916666666666699E-2</v>
      </c>
      <c r="F104" s="158" t="s">
        <v>91</v>
      </c>
      <c r="G104" s="158" t="s">
        <v>323</v>
      </c>
      <c r="H104" s="158" t="s">
        <v>337</v>
      </c>
      <c r="I104" s="159">
        <f>Orders[[#This Row],[Sched. Date]]+10</f>
        <v>44679</v>
      </c>
      <c r="J104" s="158">
        <v>12</v>
      </c>
      <c r="K104" s="158" t="s">
        <v>377</v>
      </c>
      <c r="L104" s="159">
        <v>44785</v>
      </c>
      <c r="M104" s="158" t="s">
        <v>448</v>
      </c>
      <c r="N104" s="158" t="s">
        <v>452</v>
      </c>
      <c r="O104" s="162" t="s">
        <v>384</v>
      </c>
      <c r="X104" s="163">
        <v>103</v>
      </c>
      <c r="Y104" s="164" t="s">
        <v>37</v>
      </c>
    </row>
    <row r="105" spans="1:25" x14ac:dyDescent="0.35">
      <c r="A105" s="163">
        <v>103</v>
      </c>
      <c r="B105" s="164" t="s">
        <v>37</v>
      </c>
      <c r="C105" s="165">
        <v>44670</v>
      </c>
      <c r="D105" s="166">
        <v>0.66666666666666663</v>
      </c>
      <c r="E105" s="167">
        <v>7.2916666666666699E-2</v>
      </c>
      <c r="F105" s="164" t="s">
        <v>96</v>
      </c>
      <c r="G105" s="164" t="s">
        <v>324</v>
      </c>
      <c r="H105" s="164" t="s">
        <v>338</v>
      </c>
      <c r="I105" s="165">
        <f>Orders[[#This Row],[Sched. Date]]+10</f>
        <v>44680</v>
      </c>
      <c r="J105" s="164">
        <v>1</v>
      </c>
      <c r="K105" s="164" t="s">
        <v>376</v>
      </c>
      <c r="L105" s="165">
        <v>44787</v>
      </c>
      <c r="M105" s="164" t="s">
        <v>449</v>
      </c>
      <c r="N105" s="164" t="s">
        <v>453</v>
      </c>
      <c r="O105" s="168" t="s">
        <v>440</v>
      </c>
      <c r="X105" s="149">
        <v>104</v>
      </c>
      <c r="Y105" s="158" t="s">
        <v>32</v>
      </c>
    </row>
    <row r="106" spans="1:25" x14ac:dyDescent="0.35">
      <c r="A106" s="149">
        <v>104</v>
      </c>
      <c r="B106" s="158" t="s">
        <v>32</v>
      </c>
      <c r="C106" s="159">
        <v>44671</v>
      </c>
      <c r="D106" s="160">
        <v>0.91666666666666696</v>
      </c>
      <c r="E106" s="161">
        <v>7.2916666666666699E-2</v>
      </c>
      <c r="F106" s="158" t="s">
        <v>130</v>
      </c>
      <c r="G106" s="158" t="s">
        <v>324</v>
      </c>
      <c r="H106" s="158" t="s">
        <v>314</v>
      </c>
      <c r="I106" s="159">
        <f>Orders[[#This Row],[Sched. Date]]+10</f>
        <v>44681</v>
      </c>
      <c r="J106" s="158">
        <v>6</v>
      </c>
      <c r="K106" s="158" t="s">
        <v>377</v>
      </c>
      <c r="L106" s="159">
        <v>44789</v>
      </c>
      <c r="M106" s="158" t="s">
        <v>450</v>
      </c>
      <c r="N106" s="158" t="s">
        <v>443</v>
      </c>
      <c r="O106" s="162" t="s">
        <v>384</v>
      </c>
      <c r="X106" s="163">
        <v>105</v>
      </c>
      <c r="Y106" s="164" t="s">
        <v>37</v>
      </c>
    </row>
    <row r="107" spans="1:25" x14ac:dyDescent="0.35">
      <c r="A107" s="163">
        <v>105</v>
      </c>
      <c r="B107" s="164" t="s">
        <v>37</v>
      </c>
      <c r="C107" s="165">
        <v>44672</v>
      </c>
      <c r="D107" s="166">
        <v>1.1666666666666701</v>
      </c>
      <c r="E107" s="167">
        <v>7.2916666666666699E-2</v>
      </c>
      <c r="F107" s="164" t="s">
        <v>133</v>
      </c>
      <c r="G107" s="164" t="s">
        <v>322</v>
      </c>
      <c r="H107" s="164" t="s">
        <v>336</v>
      </c>
      <c r="I107" s="165">
        <f>Orders[[#This Row],[Sched. Date]]+10</f>
        <v>44682</v>
      </c>
      <c r="J107" s="164">
        <v>1</v>
      </c>
      <c r="K107" s="164" t="s">
        <v>377</v>
      </c>
      <c r="L107" s="165">
        <v>44791</v>
      </c>
      <c r="M107" s="164" t="s">
        <v>451</v>
      </c>
      <c r="N107" s="164" t="s">
        <v>446</v>
      </c>
      <c r="O107" s="168" t="s">
        <v>440</v>
      </c>
      <c r="X107" s="149">
        <v>106</v>
      </c>
      <c r="Y107" s="158" t="s">
        <v>32</v>
      </c>
    </row>
    <row r="108" spans="1:25" x14ac:dyDescent="0.35">
      <c r="A108" s="149">
        <v>106</v>
      </c>
      <c r="B108" s="158" t="s">
        <v>32</v>
      </c>
      <c r="C108" s="159">
        <v>44673</v>
      </c>
      <c r="D108" s="160">
        <v>1.4166666666666701</v>
      </c>
      <c r="E108" s="161">
        <v>7.2916666666666699E-2</v>
      </c>
      <c r="F108" s="158" t="s">
        <v>74</v>
      </c>
      <c r="G108" s="158" t="s">
        <v>323</v>
      </c>
      <c r="H108" s="158" t="s">
        <v>337</v>
      </c>
      <c r="I108" s="159">
        <f>Orders[[#This Row],[Sched. Date]]+10</f>
        <v>44683</v>
      </c>
      <c r="J108" s="158">
        <v>2</v>
      </c>
      <c r="K108" s="158" t="s">
        <v>376</v>
      </c>
      <c r="L108" s="159">
        <v>44793</v>
      </c>
      <c r="M108" s="158" t="s">
        <v>452</v>
      </c>
      <c r="N108" s="158" t="s">
        <v>447</v>
      </c>
      <c r="O108" s="162" t="s">
        <v>384</v>
      </c>
      <c r="X108" s="163">
        <v>107</v>
      </c>
      <c r="Y108" s="164" t="s">
        <v>37</v>
      </c>
    </row>
    <row r="109" spans="1:25" x14ac:dyDescent="0.35">
      <c r="A109" s="163">
        <v>107</v>
      </c>
      <c r="B109" s="164" t="s">
        <v>37</v>
      </c>
      <c r="C109" s="165">
        <v>44674</v>
      </c>
      <c r="D109" s="166">
        <v>1.6666666666666701</v>
      </c>
      <c r="E109" s="167">
        <v>7.2916666666666699E-2</v>
      </c>
      <c r="F109" s="164" t="s">
        <v>79</v>
      </c>
      <c r="G109" s="164" t="s">
        <v>324</v>
      </c>
      <c r="H109" s="164" t="s">
        <v>338</v>
      </c>
      <c r="I109" s="165">
        <f>Orders[[#This Row],[Sched. Date]]+10</f>
        <v>44684</v>
      </c>
      <c r="J109" s="164">
        <v>100</v>
      </c>
      <c r="K109" s="164" t="s">
        <v>370</v>
      </c>
      <c r="L109" s="165">
        <v>44795</v>
      </c>
      <c r="M109" s="164" t="s">
        <v>453</v>
      </c>
      <c r="N109" s="164" t="s">
        <v>448</v>
      </c>
      <c r="O109" s="168" t="s">
        <v>440</v>
      </c>
      <c r="X109" s="149">
        <v>108</v>
      </c>
      <c r="Y109" s="158" t="s">
        <v>32</v>
      </c>
    </row>
    <row r="110" spans="1:25" x14ac:dyDescent="0.35">
      <c r="A110" s="149">
        <v>108</v>
      </c>
      <c r="B110" s="158" t="s">
        <v>32</v>
      </c>
      <c r="C110" s="159">
        <v>44675</v>
      </c>
      <c r="D110" s="160">
        <v>1.9166666666666701</v>
      </c>
      <c r="E110" s="161">
        <v>7.2916666666666699E-2</v>
      </c>
      <c r="F110" s="158" t="s">
        <v>85</v>
      </c>
      <c r="G110" s="158" t="s">
        <v>313</v>
      </c>
      <c r="H110" s="158" t="s">
        <v>314</v>
      </c>
      <c r="I110" s="159">
        <f>Orders[[#This Row],[Sched. Date]]+10</f>
        <v>44685</v>
      </c>
      <c r="J110" s="158">
        <v>12</v>
      </c>
      <c r="K110" s="158" t="s">
        <v>371</v>
      </c>
      <c r="L110" s="159">
        <v>44797</v>
      </c>
      <c r="M110" s="158" t="s">
        <v>443</v>
      </c>
      <c r="N110" s="158" t="s">
        <v>449</v>
      </c>
      <c r="O110" s="162" t="s">
        <v>384</v>
      </c>
      <c r="X110" s="163">
        <v>109</v>
      </c>
      <c r="Y110" s="164" t="s">
        <v>37</v>
      </c>
    </row>
    <row r="111" spans="1:25" x14ac:dyDescent="0.35">
      <c r="A111" s="163">
        <v>109</v>
      </c>
      <c r="B111" s="164" t="s">
        <v>37</v>
      </c>
      <c r="C111" s="165">
        <v>44676</v>
      </c>
      <c r="D111" s="166">
        <v>2.1666666666666701</v>
      </c>
      <c r="E111" s="167">
        <v>7.2916666666666699E-2</v>
      </c>
      <c r="F111" s="164" t="s">
        <v>120</v>
      </c>
      <c r="G111" s="164" t="s">
        <v>322</v>
      </c>
      <c r="H111" s="164" t="s">
        <v>336</v>
      </c>
      <c r="I111" s="165">
        <f>Orders[[#This Row],[Sched. Date]]+10</f>
        <v>44686</v>
      </c>
      <c r="J111" s="164">
        <v>12</v>
      </c>
      <c r="K111" s="164" t="s">
        <v>377</v>
      </c>
      <c r="L111" s="165">
        <v>44799</v>
      </c>
      <c r="M111" s="164" t="s">
        <v>446</v>
      </c>
      <c r="N111" s="164" t="s">
        <v>450</v>
      </c>
      <c r="O111" s="168" t="s">
        <v>440</v>
      </c>
      <c r="X111" s="149">
        <v>110</v>
      </c>
      <c r="Y111" s="158" t="s">
        <v>32</v>
      </c>
    </row>
    <row r="112" spans="1:25" x14ac:dyDescent="0.35">
      <c r="A112" s="149">
        <v>110</v>
      </c>
      <c r="B112" s="158" t="s">
        <v>32</v>
      </c>
      <c r="C112" s="159">
        <v>44677</v>
      </c>
      <c r="D112" s="160">
        <v>2.4166666666666701</v>
      </c>
      <c r="E112" s="161">
        <v>7.2916666666666699E-2</v>
      </c>
      <c r="F112" s="158" t="s">
        <v>124</v>
      </c>
      <c r="G112" s="158" t="s">
        <v>323</v>
      </c>
      <c r="H112" s="158" t="s">
        <v>337</v>
      </c>
      <c r="I112" s="159">
        <f>Orders[[#This Row],[Sched. Date]]+10</f>
        <v>44687</v>
      </c>
      <c r="J112" s="158">
        <v>1</v>
      </c>
      <c r="K112" s="158" t="s">
        <v>376</v>
      </c>
      <c r="L112" s="159">
        <v>44801</v>
      </c>
      <c r="M112" s="158" t="s">
        <v>447</v>
      </c>
      <c r="N112" s="158" t="s">
        <v>451</v>
      </c>
      <c r="O112" s="162" t="s">
        <v>384</v>
      </c>
      <c r="X112" s="163">
        <v>111</v>
      </c>
      <c r="Y112" s="164" t="s">
        <v>37</v>
      </c>
    </row>
    <row r="113" spans="1:25" x14ac:dyDescent="0.35">
      <c r="A113" s="163">
        <v>111</v>
      </c>
      <c r="B113" s="164" t="s">
        <v>37</v>
      </c>
      <c r="C113" s="165">
        <v>44678</v>
      </c>
      <c r="D113" s="166">
        <v>2.6666666666666701</v>
      </c>
      <c r="E113" s="167">
        <v>7.2916666666666699E-2</v>
      </c>
      <c r="F113" s="164" t="s">
        <v>130</v>
      </c>
      <c r="G113" s="164" t="s">
        <v>324</v>
      </c>
      <c r="H113" s="164" t="s">
        <v>338</v>
      </c>
      <c r="I113" s="165">
        <f>Orders[[#This Row],[Sched. Date]]+10</f>
        <v>44688</v>
      </c>
      <c r="J113" s="164">
        <v>6</v>
      </c>
      <c r="K113" s="164" t="s">
        <v>377</v>
      </c>
      <c r="L113" s="165">
        <v>44803</v>
      </c>
      <c r="M113" s="164" t="s">
        <v>448</v>
      </c>
      <c r="N113" s="164" t="s">
        <v>452</v>
      </c>
      <c r="O113" s="168" t="s">
        <v>440</v>
      </c>
      <c r="X113" s="149">
        <v>112</v>
      </c>
      <c r="Y113" s="158" t="s">
        <v>32</v>
      </c>
    </row>
    <row r="114" spans="1:25" x14ac:dyDescent="0.35">
      <c r="A114" s="149">
        <v>112</v>
      </c>
      <c r="B114" s="158" t="s">
        <v>32</v>
      </c>
      <c r="C114" s="159">
        <v>44679</v>
      </c>
      <c r="D114" s="160">
        <v>2.9166666666666701</v>
      </c>
      <c r="E114" s="161">
        <v>7.2916666666666699E-2</v>
      </c>
      <c r="F114" s="158" t="s">
        <v>133</v>
      </c>
      <c r="G114" s="158" t="s">
        <v>324</v>
      </c>
      <c r="H114" s="158" t="s">
        <v>314</v>
      </c>
      <c r="I114" s="159">
        <f>Orders[[#This Row],[Sched. Date]]+10</f>
        <v>44689</v>
      </c>
      <c r="J114" s="158">
        <v>1</v>
      </c>
      <c r="K114" s="158" t="s">
        <v>377</v>
      </c>
      <c r="L114" s="159">
        <v>44805</v>
      </c>
      <c r="M114" s="158" t="s">
        <v>449</v>
      </c>
      <c r="N114" s="158" t="s">
        <v>453</v>
      </c>
      <c r="O114" s="162" t="s">
        <v>384</v>
      </c>
      <c r="X114" s="163">
        <v>113</v>
      </c>
      <c r="Y114" s="164" t="s">
        <v>37</v>
      </c>
    </row>
    <row r="115" spans="1:25" x14ac:dyDescent="0.35">
      <c r="A115" s="163">
        <v>113</v>
      </c>
      <c r="B115" s="164" t="s">
        <v>37</v>
      </c>
      <c r="C115" s="165">
        <v>44680</v>
      </c>
      <c r="D115" s="166">
        <v>3.1666666666666701</v>
      </c>
      <c r="E115" s="167">
        <v>7.2916666666666699E-2</v>
      </c>
      <c r="F115" s="164" t="s">
        <v>74</v>
      </c>
      <c r="G115" s="164" t="s">
        <v>322</v>
      </c>
      <c r="H115" s="164" t="s">
        <v>336</v>
      </c>
      <c r="I115" s="165">
        <f>Orders[[#This Row],[Sched. Date]]+10</f>
        <v>44690</v>
      </c>
      <c r="J115" s="164">
        <v>12</v>
      </c>
      <c r="K115" s="164" t="s">
        <v>371</v>
      </c>
      <c r="L115" s="165"/>
      <c r="M115" s="164" t="s">
        <v>450</v>
      </c>
      <c r="N115" s="164" t="s">
        <v>443</v>
      </c>
      <c r="O115" s="168" t="s">
        <v>440</v>
      </c>
      <c r="X115" s="149">
        <v>114</v>
      </c>
      <c r="Y115" s="158" t="s">
        <v>32</v>
      </c>
    </row>
    <row r="116" spans="1:25" x14ac:dyDescent="0.35">
      <c r="A116" s="149">
        <v>114</v>
      </c>
      <c r="B116" s="158" t="s">
        <v>32</v>
      </c>
      <c r="C116" s="159">
        <v>44681</v>
      </c>
      <c r="D116" s="160">
        <v>3.4166666666666701</v>
      </c>
      <c r="E116" s="161">
        <v>7.2916666666666699E-2</v>
      </c>
      <c r="F116" s="158" t="s">
        <v>79</v>
      </c>
      <c r="G116" s="158" t="s">
        <v>323</v>
      </c>
      <c r="H116" s="158" t="s">
        <v>337</v>
      </c>
      <c r="I116" s="159">
        <f>Orders[[#This Row],[Sched. Date]]+10</f>
        <v>44691</v>
      </c>
      <c r="J116" s="158">
        <v>12</v>
      </c>
      <c r="K116" s="158" t="s">
        <v>377</v>
      </c>
      <c r="L116" s="159"/>
      <c r="M116" s="158" t="s">
        <v>451</v>
      </c>
      <c r="N116" s="158" t="s">
        <v>446</v>
      </c>
      <c r="O116" s="162" t="s">
        <v>384</v>
      </c>
      <c r="X116" s="163">
        <v>115</v>
      </c>
      <c r="Y116" s="164" t="s">
        <v>37</v>
      </c>
    </row>
    <row r="117" spans="1:25" x14ac:dyDescent="0.35">
      <c r="A117" s="163">
        <v>115</v>
      </c>
      <c r="B117" s="164" t="s">
        <v>37</v>
      </c>
      <c r="C117" s="165">
        <v>44682</v>
      </c>
      <c r="D117" s="166">
        <v>3.6666666666666701</v>
      </c>
      <c r="E117" s="167">
        <v>7.2916666666666699E-2</v>
      </c>
      <c r="F117" s="164" t="s">
        <v>85</v>
      </c>
      <c r="G117" s="164" t="s">
        <v>324</v>
      </c>
      <c r="H117" s="164" t="s">
        <v>338</v>
      </c>
      <c r="I117" s="165">
        <f>Orders[[#This Row],[Sched. Date]]+10</f>
        <v>44692</v>
      </c>
      <c r="J117" s="164">
        <v>1</v>
      </c>
      <c r="K117" s="164" t="s">
        <v>376</v>
      </c>
      <c r="L117" s="165"/>
      <c r="M117" s="164" t="s">
        <v>452</v>
      </c>
      <c r="N117" s="164" t="s">
        <v>447</v>
      </c>
      <c r="O117" s="168" t="s">
        <v>440</v>
      </c>
      <c r="X117" s="149">
        <v>116</v>
      </c>
      <c r="Y117" s="158" t="s">
        <v>32</v>
      </c>
    </row>
    <row r="118" spans="1:25" x14ac:dyDescent="0.35">
      <c r="A118" s="149">
        <v>116</v>
      </c>
      <c r="B118" s="158" t="s">
        <v>32</v>
      </c>
      <c r="C118" s="159">
        <v>44683</v>
      </c>
      <c r="D118" s="160">
        <v>3.9166666666666701</v>
      </c>
      <c r="E118" s="161">
        <v>7.2916666666666699E-2</v>
      </c>
      <c r="F118" s="158" t="s">
        <v>91</v>
      </c>
      <c r="G118" s="158" t="s">
        <v>324</v>
      </c>
      <c r="H118" s="158" t="s">
        <v>314</v>
      </c>
      <c r="I118" s="159"/>
      <c r="J118" s="158">
        <v>6</v>
      </c>
      <c r="K118" s="158" t="s">
        <v>377</v>
      </c>
      <c r="L118" s="159"/>
      <c r="M118" s="158" t="s">
        <v>453</v>
      </c>
      <c r="N118" s="158" t="s">
        <v>448</v>
      </c>
      <c r="O118" s="162" t="s">
        <v>384</v>
      </c>
      <c r="X118" s="163">
        <v>117</v>
      </c>
      <c r="Y118" s="164" t="s">
        <v>37</v>
      </c>
    </row>
    <row r="119" spans="1:25" x14ac:dyDescent="0.35">
      <c r="A119" s="163">
        <v>117</v>
      </c>
      <c r="B119" s="164" t="s">
        <v>37</v>
      </c>
      <c r="C119" s="165">
        <v>44684</v>
      </c>
      <c r="D119" s="166">
        <v>4.1666666666666696</v>
      </c>
      <c r="E119" s="167">
        <v>7.2916666666666699E-2</v>
      </c>
      <c r="F119" s="164" t="s">
        <v>96</v>
      </c>
      <c r="G119" s="164" t="s">
        <v>313</v>
      </c>
      <c r="H119" s="164" t="s">
        <v>314</v>
      </c>
      <c r="I119" s="165"/>
      <c r="J119" s="164">
        <v>1</v>
      </c>
      <c r="K119" s="164" t="s">
        <v>377</v>
      </c>
      <c r="L119" s="165"/>
      <c r="M119" s="164" t="s">
        <v>443</v>
      </c>
      <c r="N119" s="164" t="s">
        <v>449</v>
      </c>
      <c r="O119" s="168" t="s">
        <v>440</v>
      </c>
      <c r="X119" s="149">
        <v>118</v>
      </c>
      <c r="Y119" s="158" t="s">
        <v>32</v>
      </c>
    </row>
    <row r="120" spans="1:25" x14ac:dyDescent="0.35">
      <c r="A120" s="149">
        <v>118</v>
      </c>
      <c r="B120" s="158" t="s">
        <v>32</v>
      </c>
      <c r="C120" s="159">
        <v>44685</v>
      </c>
      <c r="D120" s="160">
        <v>0.41666666666666669</v>
      </c>
      <c r="E120" s="161">
        <v>7.2916666666666699E-2</v>
      </c>
      <c r="F120" s="158" t="s">
        <v>130</v>
      </c>
      <c r="G120" s="158" t="s">
        <v>322</v>
      </c>
      <c r="H120" s="158" t="s">
        <v>336</v>
      </c>
      <c r="I120" s="159"/>
      <c r="J120" s="158">
        <v>1</v>
      </c>
      <c r="K120" s="158" t="s">
        <v>376</v>
      </c>
      <c r="L120" s="159">
        <v>44817</v>
      </c>
      <c r="M120" s="158" t="s">
        <v>446</v>
      </c>
      <c r="N120" s="158" t="s">
        <v>450</v>
      </c>
      <c r="O120" s="162" t="s">
        <v>384</v>
      </c>
      <c r="X120" s="163">
        <v>119</v>
      </c>
      <c r="Y120" s="164" t="s">
        <v>37</v>
      </c>
    </row>
    <row r="121" spans="1:25" x14ac:dyDescent="0.35">
      <c r="A121" s="163">
        <v>119</v>
      </c>
      <c r="B121" s="164" t="s">
        <v>37</v>
      </c>
      <c r="C121" s="165">
        <v>44686</v>
      </c>
      <c r="D121" s="166">
        <v>0.66666666666666663</v>
      </c>
      <c r="E121" s="167">
        <v>7.2916666666666699E-2</v>
      </c>
      <c r="F121" s="164" t="s">
        <v>133</v>
      </c>
      <c r="G121" s="164" t="s">
        <v>324</v>
      </c>
      <c r="H121" s="164" t="s">
        <v>337</v>
      </c>
      <c r="I121" s="165"/>
      <c r="J121" s="164">
        <v>6</v>
      </c>
      <c r="K121" s="164" t="s">
        <v>377</v>
      </c>
      <c r="L121" s="165">
        <v>44819</v>
      </c>
      <c r="M121" s="164" t="s">
        <v>447</v>
      </c>
      <c r="N121" s="164" t="s">
        <v>451</v>
      </c>
      <c r="O121" s="168" t="s">
        <v>440</v>
      </c>
      <c r="X121" s="149">
        <v>120</v>
      </c>
      <c r="Y121" s="158" t="s">
        <v>32</v>
      </c>
    </row>
    <row r="122" spans="1:25" x14ac:dyDescent="0.35">
      <c r="A122" s="149">
        <v>120</v>
      </c>
      <c r="B122" s="158" t="s">
        <v>32</v>
      </c>
      <c r="C122" s="159">
        <v>44687</v>
      </c>
      <c r="D122" s="160">
        <v>0.91666666666666696</v>
      </c>
      <c r="E122" s="161">
        <v>7.2916666666666699E-2</v>
      </c>
      <c r="F122" s="158" t="s">
        <v>74</v>
      </c>
      <c r="G122" s="158" t="s">
        <v>324</v>
      </c>
      <c r="H122" s="158" t="s">
        <v>338</v>
      </c>
      <c r="I122" s="159"/>
      <c r="J122" s="158">
        <v>1</v>
      </c>
      <c r="K122" s="158" t="s">
        <v>377</v>
      </c>
      <c r="L122" s="159">
        <v>44821</v>
      </c>
      <c r="M122" s="158" t="s">
        <v>448</v>
      </c>
      <c r="N122" s="158" t="s">
        <v>452</v>
      </c>
      <c r="O122" s="162" t="s">
        <v>384</v>
      </c>
      <c r="X122" s="163">
        <v>121</v>
      </c>
      <c r="Y122" s="164" t="s">
        <v>37</v>
      </c>
    </row>
    <row r="123" spans="1:25" x14ac:dyDescent="0.35">
      <c r="A123" s="163">
        <v>121</v>
      </c>
      <c r="B123" s="164" t="s">
        <v>37</v>
      </c>
      <c r="C123" s="165">
        <v>44688</v>
      </c>
      <c r="D123" s="166">
        <v>1.1666666666666701</v>
      </c>
      <c r="E123" s="167">
        <v>7.2916666666666699E-2</v>
      </c>
      <c r="F123" s="164" t="s">
        <v>79</v>
      </c>
      <c r="G123" s="164" t="s">
        <v>313</v>
      </c>
      <c r="H123" s="164" t="s">
        <v>314</v>
      </c>
      <c r="I123" s="165">
        <f>Orders[[#This Row],[Sched. Date]]+10</f>
        <v>44698</v>
      </c>
      <c r="J123" s="164">
        <v>2</v>
      </c>
      <c r="K123" s="164" t="s">
        <v>376</v>
      </c>
      <c r="L123" s="165">
        <v>44823</v>
      </c>
      <c r="M123" s="164" t="s">
        <v>449</v>
      </c>
      <c r="N123" s="164" t="s">
        <v>453</v>
      </c>
      <c r="O123" s="168" t="s">
        <v>440</v>
      </c>
      <c r="X123" s="149">
        <v>122</v>
      </c>
      <c r="Y123" s="158" t="s">
        <v>32</v>
      </c>
    </row>
    <row r="124" spans="1:25" x14ac:dyDescent="0.35">
      <c r="A124" s="149">
        <v>122</v>
      </c>
      <c r="B124" s="158" t="s">
        <v>32</v>
      </c>
      <c r="C124" s="159">
        <v>44689</v>
      </c>
      <c r="D124" s="160">
        <v>1.4166666666666701</v>
      </c>
      <c r="E124" s="161">
        <v>7.2916666666666699E-2</v>
      </c>
      <c r="F124" s="158" t="s">
        <v>74</v>
      </c>
      <c r="G124" s="158" t="s">
        <v>322</v>
      </c>
      <c r="H124" s="158" t="s">
        <v>336</v>
      </c>
      <c r="I124" s="159">
        <f>Orders[[#This Row],[Sched. Date]]+10</f>
        <v>44699</v>
      </c>
      <c r="J124" s="158">
        <v>100</v>
      </c>
      <c r="K124" s="158" t="s">
        <v>370</v>
      </c>
      <c r="L124" s="159">
        <v>44825</v>
      </c>
      <c r="M124" s="158" t="s">
        <v>450</v>
      </c>
      <c r="N124" s="158" t="s">
        <v>443</v>
      </c>
      <c r="O124" s="162" t="s">
        <v>384</v>
      </c>
      <c r="X124" s="163">
        <v>123</v>
      </c>
      <c r="Y124" s="164" t="s">
        <v>37</v>
      </c>
    </row>
    <row r="125" spans="1:25" x14ac:dyDescent="0.35">
      <c r="A125" s="163">
        <v>123</v>
      </c>
      <c r="B125" s="164" t="s">
        <v>37</v>
      </c>
      <c r="C125" s="165">
        <v>44690</v>
      </c>
      <c r="D125" s="166">
        <v>1.6666666666666701</v>
      </c>
      <c r="E125" s="167">
        <v>7.2916666666666699E-2</v>
      </c>
      <c r="F125" s="164" t="s">
        <v>79</v>
      </c>
      <c r="G125" s="164" t="s">
        <v>323</v>
      </c>
      <c r="H125" s="164" t="s">
        <v>337</v>
      </c>
      <c r="I125" s="165">
        <f>Orders[[#This Row],[Sched. Date]]+10</f>
        <v>44700</v>
      </c>
      <c r="J125" s="164">
        <v>12</v>
      </c>
      <c r="K125" s="164" t="s">
        <v>371</v>
      </c>
      <c r="L125" s="165">
        <v>44827</v>
      </c>
      <c r="M125" s="164" t="s">
        <v>451</v>
      </c>
      <c r="N125" s="164" t="s">
        <v>446</v>
      </c>
      <c r="O125" s="168" t="s">
        <v>440</v>
      </c>
      <c r="X125" s="149">
        <v>124</v>
      </c>
      <c r="Y125" s="158" t="s">
        <v>32</v>
      </c>
    </row>
    <row r="126" spans="1:25" x14ac:dyDescent="0.35">
      <c r="A126" s="149">
        <v>124</v>
      </c>
      <c r="B126" s="158" t="s">
        <v>32</v>
      </c>
      <c r="C126" s="159">
        <v>44691</v>
      </c>
      <c r="D126" s="160">
        <v>1.9166666666666701</v>
      </c>
      <c r="E126" s="161">
        <v>7.2916666666666699E-2</v>
      </c>
      <c r="F126" s="158" t="s">
        <v>85</v>
      </c>
      <c r="G126" s="158" t="s">
        <v>324</v>
      </c>
      <c r="H126" s="158" t="s">
        <v>338</v>
      </c>
      <c r="I126" s="159">
        <f>Orders[[#This Row],[Sched. Date]]+10</f>
        <v>44701</v>
      </c>
      <c r="J126" s="158">
        <v>12</v>
      </c>
      <c r="K126" s="158" t="s">
        <v>377</v>
      </c>
      <c r="L126" s="159">
        <v>44829</v>
      </c>
      <c r="M126" s="158" t="s">
        <v>452</v>
      </c>
      <c r="N126" s="158" t="s">
        <v>447</v>
      </c>
      <c r="O126" s="162" t="s">
        <v>384</v>
      </c>
      <c r="X126" s="163">
        <v>125</v>
      </c>
      <c r="Y126" s="164" t="s">
        <v>37</v>
      </c>
    </row>
    <row r="127" spans="1:25" x14ac:dyDescent="0.35">
      <c r="A127" s="163">
        <v>125</v>
      </c>
      <c r="B127" s="164" t="s">
        <v>37</v>
      </c>
      <c r="C127" s="165">
        <v>44692</v>
      </c>
      <c r="D127" s="166">
        <v>2.1666666666666701</v>
      </c>
      <c r="E127" s="167">
        <v>7.2916666666666699E-2</v>
      </c>
      <c r="F127" s="164" t="s">
        <v>91</v>
      </c>
      <c r="G127" s="164" t="s">
        <v>313</v>
      </c>
      <c r="H127" s="164" t="s">
        <v>314</v>
      </c>
      <c r="I127" s="165">
        <f>Orders[[#This Row],[Sched. Date]]+10</f>
        <v>44702</v>
      </c>
      <c r="J127" s="164">
        <v>1</v>
      </c>
      <c r="K127" s="164" t="s">
        <v>376</v>
      </c>
      <c r="L127" s="165">
        <v>44831</v>
      </c>
      <c r="M127" s="164" t="s">
        <v>453</v>
      </c>
      <c r="N127" s="164" t="s">
        <v>448</v>
      </c>
      <c r="O127" s="168" t="s">
        <v>440</v>
      </c>
      <c r="X127" s="149">
        <v>126</v>
      </c>
      <c r="Y127" s="158" t="s">
        <v>32</v>
      </c>
    </row>
    <row r="128" spans="1:25" x14ac:dyDescent="0.35">
      <c r="A128" s="149">
        <v>126</v>
      </c>
      <c r="B128" s="158" t="s">
        <v>32</v>
      </c>
      <c r="C128" s="159">
        <v>44693</v>
      </c>
      <c r="D128" s="160">
        <v>2.4166666666666701</v>
      </c>
      <c r="E128" s="161">
        <v>7.2916666666666699E-2</v>
      </c>
      <c r="F128" s="158" t="s">
        <v>96</v>
      </c>
      <c r="G128" s="158" t="s">
        <v>322</v>
      </c>
      <c r="H128" s="158" t="s">
        <v>336</v>
      </c>
      <c r="I128" s="159">
        <f>Orders[[#This Row],[Sched. Date]]+10</f>
        <v>44703</v>
      </c>
      <c r="J128" s="158">
        <v>6</v>
      </c>
      <c r="K128" s="158" t="s">
        <v>377</v>
      </c>
      <c r="L128" s="159">
        <v>44833</v>
      </c>
      <c r="M128" s="158" t="s">
        <v>443</v>
      </c>
      <c r="N128" s="158" t="s">
        <v>449</v>
      </c>
      <c r="O128" s="162" t="s">
        <v>384</v>
      </c>
      <c r="X128" s="163">
        <v>127</v>
      </c>
      <c r="Y128" s="164" t="s">
        <v>37</v>
      </c>
    </row>
    <row r="129" spans="1:25" x14ac:dyDescent="0.35">
      <c r="A129" s="163">
        <v>127</v>
      </c>
      <c r="B129" s="164" t="s">
        <v>37</v>
      </c>
      <c r="C129" s="165">
        <v>44694</v>
      </c>
      <c r="D129" s="166">
        <v>2.6666666666666701</v>
      </c>
      <c r="E129" s="167">
        <v>7.2916666666666699E-2</v>
      </c>
      <c r="F129" s="164" t="s">
        <v>102</v>
      </c>
      <c r="G129" s="164" t="s">
        <v>323</v>
      </c>
      <c r="H129" s="164" t="s">
        <v>337</v>
      </c>
      <c r="I129" s="165">
        <f>Orders[[#This Row],[Sched. Date]]+10</f>
        <v>44704</v>
      </c>
      <c r="J129" s="164">
        <v>1</v>
      </c>
      <c r="K129" s="164" t="s">
        <v>377</v>
      </c>
      <c r="L129" s="165">
        <v>44835</v>
      </c>
      <c r="M129" s="164" t="s">
        <v>446</v>
      </c>
      <c r="N129" s="164" t="s">
        <v>450</v>
      </c>
      <c r="O129" s="168" t="s">
        <v>440</v>
      </c>
      <c r="X129" s="149">
        <v>128</v>
      </c>
      <c r="Y129" s="158" t="s">
        <v>32</v>
      </c>
    </row>
    <row r="130" spans="1:25" x14ac:dyDescent="0.35">
      <c r="A130" s="149">
        <v>128</v>
      </c>
      <c r="B130" s="158" t="s">
        <v>32</v>
      </c>
      <c r="C130" s="159">
        <v>44695</v>
      </c>
      <c r="D130" s="160">
        <v>2.9166666666666701</v>
      </c>
      <c r="E130" s="161">
        <v>7.2916666666666699E-2</v>
      </c>
      <c r="F130" s="158" t="s">
        <v>108</v>
      </c>
      <c r="G130" s="158" t="s">
        <v>324</v>
      </c>
      <c r="H130" s="158" t="s">
        <v>338</v>
      </c>
      <c r="I130" s="159">
        <f>Orders[[#This Row],[Sched. Date]]+10</f>
        <v>44705</v>
      </c>
      <c r="J130" s="158">
        <v>2</v>
      </c>
      <c r="K130" s="158" t="s">
        <v>376</v>
      </c>
      <c r="L130" s="159">
        <v>44837</v>
      </c>
      <c r="M130" s="158" t="s">
        <v>447</v>
      </c>
      <c r="N130" s="158" t="s">
        <v>451</v>
      </c>
      <c r="O130" s="162" t="s">
        <v>384</v>
      </c>
      <c r="X130" s="163">
        <v>129</v>
      </c>
      <c r="Y130" s="164" t="s">
        <v>37</v>
      </c>
    </row>
    <row r="131" spans="1:25" x14ac:dyDescent="0.35">
      <c r="A131" s="163">
        <v>129</v>
      </c>
      <c r="B131" s="164" t="s">
        <v>37</v>
      </c>
      <c r="C131" s="165">
        <v>44696</v>
      </c>
      <c r="D131" s="166">
        <v>3.1666666666666701</v>
      </c>
      <c r="E131" s="167">
        <v>7.2916666666666699E-2</v>
      </c>
      <c r="F131" s="164" t="s">
        <v>114</v>
      </c>
      <c r="G131" s="164" t="s">
        <v>324</v>
      </c>
      <c r="H131" s="164" t="s">
        <v>314</v>
      </c>
      <c r="I131" s="165">
        <f>Orders[[#This Row],[Sched. Date]]+10</f>
        <v>44706</v>
      </c>
      <c r="J131" s="164">
        <v>100</v>
      </c>
      <c r="K131" s="164" t="s">
        <v>370</v>
      </c>
      <c r="L131" s="165">
        <v>44839</v>
      </c>
      <c r="M131" s="164" t="s">
        <v>448</v>
      </c>
      <c r="N131" s="164" t="s">
        <v>452</v>
      </c>
      <c r="O131" s="168" t="s">
        <v>440</v>
      </c>
      <c r="X131" s="149">
        <v>130</v>
      </c>
      <c r="Y131" s="158" t="s">
        <v>32</v>
      </c>
    </row>
    <row r="132" spans="1:25" x14ac:dyDescent="0.35">
      <c r="A132" s="149">
        <v>130</v>
      </c>
      <c r="B132" s="158" t="s">
        <v>32</v>
      </c>
      <c r="C132" s="159">
        <v>44697</v>
      </c>
      <c r="D132" s="160">
        <v>3.4166666666666701</v>
      </c>
      <c r="E132" s="161">
        <v>7.2916666666666699E-2</v>
      </c>
      <c r="F132" s="158" t="s">
        <v>120</v>
      </c>
      <c r="G132" s="158" t="s">
        <v>322</v>
      </c>
      <c r="H132" s="158" t="s">
        <v>336</v>
      </c>
      <c r="I132" s="159">
        <f>Orders[[#This Row],[Sched. Date]]+10</f>
        <v>44707</v>
      </c>
      <c r="J132" s="158">
        <v>12</v>
      </c>
      <c r="K132" s="158" t="s">
        <v>371</v>
      </c>
      <c r="L132" s="159">
        <v>44841</v>
      </c>
      <c r="M132" s="158" t="s">
        <v>449</v>
      </c>
      <c r="N132" s="158" t="s">
        <v>453</v>
      </c>
      <c r="O132" s="162" t="s">
        <v>384</v>
      </c>
      <c r="X132" s="163">
        <v>131</v>
      </c>
      <c r="Y132" s="164" t="s">
        <v>37</v>
      </c>
    </row>
    <row r="133" spans="1:25" x14ac:dyDescent="0.35">
      <c r="A133" s="163">
        <v>131</v>
      </c>
      <c r="B133" s="164" t="s">
        <v>37</v>
      </c>
      <c r="C133" s="165">
        <v>44698</v>
      </c>
      <c r="D133" s="166">
        <v>3.6666666666666701</v>
      </c>
      <c r="E133" s="167">
        <v>7.2916666666666699E-2</v>
      </c>
      <c r="F133" s="164" t="s">
        <v>124</v>
      </c>
      <c r="G133" s="164" t="s">
        <v>323</v>
      </c>
      <c r="H133" s="164" t="s">
        <v>337</v>
      </c>
      <c r="I133" s="165">
        <f>Orders[[#This Row],[Sched. Date]]+10</f>
        <v>44708</v>
      </c>
      <c r="J133" s="164">
        <v>12</v>
      </c>
      <c r="K133" s="164" t="s">
        <v>377</v>
      </c>
      <c r="L133" s="165">
        <v>44843</v>
      </c>
      <c r="M133" s="164" t="s">
        <v>450</v>
      </c>
      <c r="N133" s="164" t="s">
        <v>443</v>
      </c>
      <c r="O133" s="168" t="s">
        <v>440</v>
      </c>
      <c r="X133" s="149">
        <v>132</v>
      </c>
      <c r="Y133" s="158" t="s">
        <v>32</v>
      </c>
    </row>
    <row r="134" spans="1:25" x14ac:dyDescent="0.35">
      <c r="A134" s="149">
        <v>132</v>
      </c>
      <c r="B134" s="158" t="s">
        <v>32</v>
      </c>
      <c r="C134" s="159">
        <v>44699</v>
      </c>
      <c r="D134" s="160">
        <v>3.9166666666666701</v>
      </c>
      <c r="E134" s="161">
        <v>7.2916666666666699E-2</v>
      </c>
      <c r="F134" s="158" t="s">
        <v>130</v>
      </c>
      <c r="G134" s="158" t="s">
        <v>324</v>
      </c>
      <c r="H134" s="158" t="s">
        <v>338</v>
      </c>
      <c r="I134" s="159">
        <f>Orders[[#This Row],[Sched. Date]]+10</f>
        <v>44709</v>
      </c>
      <c r="J134" s="158">
        <v>1</v>
      </c>
      <c r="K134" s="158" t="s">
        <v>376</v>
      </c>
      <c r="L134" s="159">
        <v>44845</v>
      </c>
      <c r="M134" s="158" t="s">
        <v>451</v>
      </c>
      <c r="N134" s="158" t="s">
        <v>446</v>
      </c>
      <c r="O134" s="162" t="s">
        <v>384</v>
      </c>
      <c r="X134" s="163">
        <v>133</v>
      </c>
      <c r="Y134" s="164" t="s">
        <v>37</v>
      </c>
    </row>
    <row r="135" spans="1:25" x14ac:dyDescent="0.35">
      <c r="A135" s="163">
        <v>133</v>
      </c>
      <c r="B135" s="164" t="s">
        <v>37</v>
      </c>
      <c r="C135" s="165">
        <v>44700</v>
      </c>
      <c r="D135" s="166">
        <v>4.1666666666666696</v>
      </c>
      <c r="E135" s="167">
        <v>7.2916666666666699E-2</v>
      </c>
      <c r="F135" s="164" t="s">
        <v>133</v>
      </c>
      <c r="G135" s="164" t="s">
        <v>324</v>
      </c>
      <c r="H135" s="164" t="s">
        <v>314</v>
      </c>
      <c r="I135" s="165">
        <f>Orders[[#This Row],[Sched. Date]]+10</f>
        <v>44710</v>
      </c>
      <c r="J135" s="164">
        <v>6</v>
      </c>
      <c r="K135" s="164" t="s">
        <v>377</v>
      </c>
      <c r="L135" s="165">
        <v>44847</v>
      </c>
      <c r="M135" s="164" t="s">
        <v>452</v>
      </c>
      <c r="N135" s="164" t="s">
        <v>447</v>
      </c>
      <c r="O135" s="168" t="s">
        <v>440</v>
      </c>
      <c r="X135" s="149">
        <v>134</v>
      </c>
      <c r="Y135" s="158" t="s">
        <v>32</v>
      </c>
    </row>
    <row r="136" spans="1:25" x14ac:dyDescent="0.35">
      <c r="A136" s="149">
        <v>134</v>
      </c>
      <c r="B136" s="158" t="s">
        <v>32</v>
      </c>
      <c r="C136" s="159">
        <v>44701</v>
      </c>
      <c r="D136" s="160">
        <v>0.41666666666666669</v>
      </c>
      <c r="E136" s="161">
        <v>7.2916666666666699E-2</v>
      </c>
      <c r="F136" s="158" t="s">
        <v>74</v>
      </c>
      <c r="G136" s="158" t="s">
        <v>322</v>
      </c>
      <c r="H136" s="158" t="s">
        <v>336</v>
      </c>
      <c r="I136" s="159">
        <f>Orders[[#This Row],[Sched. Date]]+10</f>
        <v>44711</v>
      </c>
      <c r="J136" s="158">
        <v>1</v>
      </c>
      <c r="K136" s="158" t="s">
        <v>377</v>
      </c>
      <c r="L136" s="159">
        <v>44849</v>
      </c>
      <c r="M136" s="158" t="s">
        <v>453</v>
      </c>
      <c r="N136" s="158" t="s">
        <v>448</v>
      </c>
      <c r="O136" s="162" t="s">
        <v>384</v>
      </c>
      <c r="X136" s="163">
        <v>135</v>
      </c>
      <c r="Y136" s="164" t="s">
        <v>37</v>
      </c>
    </row>
    <row r="137" spans="1:25" x14ac:dyDescent="0.35">
      <c r="A137" s="163">
        <v>135</v>
      </c>
      <c r="B137" s="164" t="s">
        <v>37</v>
      </c>
      <c r="C137" s="165">
        <v>44702</v>
      </c>
      <c r="D137" s="166">
        <v>0.66666666666666663</v>
      </c>
      <c r="E137" s="167">
        <v>7.2916666666666699E-2</v>
      </c>
      <c r="F137" s="164" t="s">
        <v>79</v>
      </c>
      <c r="G137" s="164" t="s">
        <v>323</v>
      </c>
      <c r="H137" s="164" t="s">
        <v>337</v>
      </c>
      <c r="I137" s="165">
        <f>Orders[[#This Row],[Sched. Date]]+10</f>
        <v>44712</v>
      </c>
      <c r="J137" s="164">
        <v>1</v>
      </c>
      <c r="K137" s="164" t="s">
        <v>376</v>
      </c>
      <c r="L137" s="165">
        <v>44851</v>
      </c>
      <c r="M137" s="164" t="s">
        <v>443</v>
      </c>
      <c r="N137" s="164" t="s">
        <v>449</v>
      </c>
      <c r="O137" s="168" t="s">
        <v>440</v>
      </c>
      <c r="X137" s="149">
        <v>136</v>
      </c>
      <c r="Y137" s="158" t="s">
        <v>32</v>
      </c>
    </row>
    <row r="138" spans="1:25" x14ac:dyDescent="0.35">
      <c r="A138" s="149">
        <v>136</v>
      </c>
      <c r="B138" s="158" t="s">
        <v>32</v>
      </c>
      <c r="C138" s="159">
        <v>44703</v>
      </c>
      <c r="D138" s="160">
        <v>0.91666666666666696</v>
      </c>
      <c r="E138" s="161">
        <v>7.2916666666666699E-2</v>
      </c>
      <c r="F138" s="158" t="s">
        <v>85</v>
      </c>
      <c r="G138" s="158" t="s">
        <v>324</v>
      </c>
      <c r="H138" s="158" t="s">
        <v>338</v>
      </c>
      <c r="I138" s="159">
        <f>Orders[[#This Row],[Sched. Date]]+10</f>
        <v>44713</v>
      </c>
      <c r="J138" s="158">
        <v>6</v>
      </c>
      <c r="K138" s="158" t="s">
        <v>377</v>
      </c>
      <c r="L138" s="159">
        <v>44853</v>
      </c>
      <c r="M138" s="158" t="s">
        <v>446</v>
      </c>
      <c r="N138" s="158" t="s">
        <v>450</v>
      </c>
      <c r="O138" s="162" t="s">
        <v>384</v>
      </c>
      <c r="X138" s="163">
        <v>137</v>
      </c>
      <c r="Y138" s="164" t="s">
        <v>37</v>
      </c>
    </row>
    <row r="139" spans="1:25" x14ac:dyDescent="0.35">
      <c r="A139" s="163">
        <v>137</v>
      </c>
      <c r="B139" s="164" t="s">
        <v>37</v>
      </c>
      <c r="C139" s="165">
        <v>44704</v>
      </c>
      <c r="D139" s="166">
        <v>1.1666666666666701</v>
      </c>
      <c r="E139" s="167">
        <v>7.2916666666666699E-2</v>
      </c>
      <c r="F139" s="164" t="s">
        <v>91</v>
      </c>
      <c r="G139" s="164" t="s">
        <v>313</v>
      </c>
      <c r="H139" s="164" t="s">
        <v>314</v>
      </c>
      <c r="I139" s="165">
        <f>Orders[[#This Row],[Sched. Date]]+10</f>
        <v>44714</v>
      </c>
      <c r="J139" s="164">
        <v>1</v>
      </c>
      <c r="K139" s="164" t="s">
        <v>377</v>
      </c>
      <c r="L139" s="165">
        <v>44855</v>
      </c>
      <c r="M139" s="164" t="s">
        <v>447</v>
      </c>
      <c r="N139" s="164" t="s">
        <v>451</v>
      </c>
      <c r="O139" s="168" t="s">
        <v>440</v>
      </c>
      <c r="X139" s="149">
        <v>138</v>
      </c>
      <c r="Y139" s="158" t="s">
        <v>32</v>
      </c>
    </row>
    <row r="140" spans="1:25" x14ac:dyDescent="0.35">
      <c r="A140" s="149">
        <v>138</v>
      </c>
      <c r="B140" s="158" t="s">
        <v>32</v>
      </c>
      <c r="C140" s="159">
        <v>44705</v>
      </c>
      <c r="D140" s="160">
        <v>1.4166666666666701</v>
      </c>
      <c r="E140" s="161">
        <v>7.2916666666666699E-2</v>
      </c>
      <c r="F140" s="158" t="s">
        <v>96</v>
      </c>
      <c r="G140" s="158" t="s">
        <v>322</v>
      </c>
      <c r="H140" s="158" t="s">
        <v>336</v>
      </c>
      <c r="I140" s="159">
        <f>Orders[[#This Row],[Sched. Date]]+10</f>
        <v>44715</v>
      </c>
      <c r="J140" s="158">
        <v>2</v>
      </c>
      <c r="K140" s="158" t="s">
        <v>376</v>
      </c>
      <c r="L140" s="159">
        <v>44857</v>
      </c>
      <c r="M140" s="158" t="s">
        <v>448</v>
      </c>
      <c r="N140" s="158" t="s">
        <v>452</v>
      </c>
      <c r="O140" s="162" t="s">
        <v>384</v>
      </c>
      <c r="X140" s="163">
        <v>139</v>
      </c>
      <c r="Y140" s="164" t="s">
        <v>37</v>
      </c>
    </row>
    <row r="141" spans="1:25" x14ac:dyDescent="0.35">
      <c r="A141" s="163">
        <v>139</v>
      </c>
      <c r="B141" s="164" t="s">
        <v>37</v>
      </c>
      <c r="C141" s="165">
        <v>44706</v>
      </c>
      <c r="D141" s="166">
        <v>1.6666666666666701</v>
      </c>
      <c r="E141" s="167">
        <v>7.2916666666666699E-2</v>
      </c>
      <c r="F141" s="164" t="s">
        <v>102</v>
      </c>
      <c r="G141" s="164" t="s">
        <v>323</v>
      </c>
      <c r="H141" s="164" t="s">
        <v>337</v>
      </c>
      <c r="I141" s="165">
        <f>Orders[[#This Row],[Sched. Date]]+10</f>
        <v>44716</v>
      </c>
      <c r="J141" s="164">
        <v>100</v>
      </c>
      <c r="K141" s="164" t="s">
        <v>370</v>
      </c>
      <c r="L141" s="165">
        <v>44859</v>
      </c>
      <c r="M141" s="164" t="s">
        <v>449</v>
      </c>
      <c r="N141" s="164" t="s">
        <v>453</v>
      </c>
      <c r="O141" s="168" t="s">
        <v>440</v>
      </c>
      <c r="X141" s="149">
        <v>140</v>
      </c>
      <c r="Y141" s="158" t="s">
        <v>32</v>
      </c>
    </row>
    <row r="142" spans="1:25" x14ac:dyDescent="0.35">
      <c r="A142" s="149">
        <v>140</v>
      </c>
      <c r="B142" s="158" t="s">
        <v>32</v>
      </c>
      <c r="C142" s="159">
        <v>44707</v>
      </c>
      <c r="D142" s="160">
        <v>1.9166666666666701</v>
      </c>
      <c r="E142" s="161">
        <v>7.2916666666666699E-2</v>
      </c>
      <c r="F142" s="158" t="s">
        <v>108</v>
      </c>
      <c r="G142" s="158" t="s">
        <v>324</v>
      </c>
      <c r="H142" s="158" t="s">
        <v>338</v>
      </c>
      <c r="I142" s="159">
        <f>Orders[[#This Row],[Sched. Date]]+10</f>
        <v>44717</v>
      </c>
      <c r="J142" s="158">
        <v>12</v>
      </c>
      <c r="K142" s="158" t="s">
        <v>371</v>
      </c>
      <c r="L142" s="159">
        <v>44861</v>
      </c>
      <c r="M142" s="158" t="s">
        <v>450</v>
      </c>
      <c r="N142" s="158" t="s">
        <v>443</v>
      </c>
      <c r="O142" s="162" t="s">
        <v>384</v>
      </c>
      <c r="X142" s="163">
        <v>141</v>
      </c>
      <c r="Y142" s="164" t="s">
        <v>37</v>
      </c>
    </row>
    <row r="143" spans="1:25" x14ac:dyDescent="0.35">
      <c r="A143" s="163">
        <v>141</v>
      </c>
      <c r="B143" s="164" t="s">
        <v>37</v>
      </c>
      <c r="C143" s="165">
        <v>44708</v>
      </c>
      <c r="D143" s="166">
        <v>2.1666666666666701</v>
      </c>
      <c r="E143" s="167">
        <v>7.2916666666666699E-2</v>
      </c>
      <c r="F143" s="164" t="s">
        <v>114</v>
      </c>
      <c r="G143" s="164" t="s">
        <v>324</v>
      </c>
      <c r="H143" s="164" t="s">
        <v>314</v>
      </c>
      <c r="I143" s="165">
        <f>Orders[[#This Row],[Sched. Date]]+10</f>
        <v>44718</v>
      </c>
      <c r="J143" s="164">
        <v>12</v>
      </c>
      <c r="K143" s="164" t="s">
        <v>377</v>
      </c>
      <c r="L143" s="165">
        <v>44863</v>
      </c>
      <c r="M143" s="164" t="s">
        <v>451</v>
      </c>
      <c r="N143" s="164" t="s">
        <v>446</v>
      </c>
      <c r="O143" s="168" t="s">
        <v>440</v>
      </c>
      <c r="X143" s="149">
        <v>142</v>
      </c>
      <c r="Y143" s="158" t="s">
        <v>32</v>
      </c>
    </row>
    <row r="144" spans="1:25" x14ac:dyDescent="0.35">
      <c r="A144" s="149">
        <v>142</v>
      </c>
      <c r="B144" s="158" t="s">
        <v>32</v>
      </c>
      <c r="C144" s="159">
        <v>44709</v>
      </c>
      <c r="D144" s="160">
        <v>2.4166666666666701</v>
      </c>
      <c r="E144" s="161">
        <v>7.2916666666666699E-2</v>
      </c>
      <c r="F144" s="158" t="s">
        <v>120</v>
      </c>
      <c r="G144" s="158" t="s">
        <v>322</v>
      </c>
      <c r="H144" s="158" t="s">
        <v>336</v>
      </c>
      <c r="I144" s="159">
        <f>Orders[[#This Row],[Sched. Date]]+10</f>
        <v>44719</v>
      </c>
      <c r="J144" s="158">
        <v>1</v>
      </c>
      <c r="K144" s="158" t="s">
        <v>376</v>
      </c>
      <c r="L144" s="159">
        <v>44865</v>
      </c>
      <c r="M144" s="158" t="s">
        <v>452</v>
      </c>
      <c r="N144" s="158" t="s">
        <v>447</v>
      </c>
      <c r="O144" s="162" t="s">
        <v>384</v>
      </c>
      <c r="X144" s="163">
        <v>143</v>
      </c>
      <c r="Y144" s="164" t="s">
        <v>37</v>
      </c>
    </row>
    <row r="145" spans="1:25" x14ac:dyDescent="0.35">
      <c r="A145" s="163">
        <v>143</v>
      </c>
      <c r="B145" s="164" t="s">
        <v>37</v>
      </c>
      <c r="C145" s="165">
        <v>44710</v>
      </c>
      <c r="D145" s="166">
        <v>2.6666666666666701</v>
      </c>
      <c r="E145" s="167">
        <v>7.2916666666666699E-2</v>
      </c>
      <c r="F145" s="164" t="s">
        <v>124</v>
      </c>
      <c r="G145" s="164" t="s">
        <v>323</v>
      </c>
      <c r="H145" s="164" t="s">
        <v>337</v>
      </c>
      <c r="I145" s="165">
        <f>Orders[[#This Row],[Sched. Date]]+10</f>
        <v>44720</v>
      </c>
      <c r="J145" s="164">
        <v>6</v>
      </c>
      <c r="K145" s="164" t="s">
        <v>377</v>
      </c>
      <c r="L145" s="165">
        <v>44867</v>
      </c>
      <c r="M145" s="164" t="s">
        <v>453</v>
      </c>
      <c r="N145" s="164" t="s">
        <v>448</v>
      </c>
      <c r="O145" s="168" t="s">
        <v>440</v>
      </c>
      <c r="X145" s="149">
        <v>144</v>
      </c>
      <c r="Y145" s="158" t="s">
        <v>32</v>
      </c>
    </row>
    <row r="146" spans="1:25" x14ac:dyDescent="0.35">
      <c r="A146" s="149">
        <v>144</v>
      </c>
      <c r="B146" s="158" t="s">
        <v>32</v>
      </c>
      <c r="C146" s="159">
        <v>44711</v>
      </c>
      <c r="D146" s="160">
        <v>2.9166666666666701</v>
      </c>
      <c r="E146" s="161">
        <v>7.2916666666666699E-2</v>
      </c>
      <c r="F146" s="158" t="s">
        <v>130</v>
      </c>
      <c r="G146" s="158" t="s">
        <v>324</v>
      </c>
      <c r="H146" s="158" t="s">
        <v>338</v>
      </c>
      <c r="I146" s="159">
        <f>Orders[[#This Row],[Sched. Date]]+10</f>
        <v>44721</v>
      </c>
      <c r="J146" s="158">
        <v>1</v>
      </c>
      <c r="K146" s="158" t="s">
        <v>377</v>
      </c>
      <c r="L146" s="159">
        <v>44869</v>
      </c>
      <c r="M146" s="158" t="s">
        <v>443</v>
      </c>
      <c r="N146" s="158" t="s">
        <v>449</v>
      </c>
      <c r="O146" s="162" t="s">
        <v>384</v>
      </c>
      <c r="X146" s="163">
        <v>145</v>
      </c>
      <c r="Y146" s="164" t="s">
        <v>37</v>
      </c>
    </row>
    <row r="147" spans="1:25" x14ac:dyDescent="0.35">
      <c r="A147" s="163">
        <v>145</v>
      </c>
      <c r="B147" s="164" t="s">
        <v>37</v>
      </c>
      <c r="C147" s="165">
        <v>44712</v>
      </c>
      <c r="D147" s="166">
        <v>3.1666666666666701</v>
      </c>
      <c r="E147" s="167">
        <v>7.2916666666666699E-2</v>
      </c>
      <c r="F147" s="164" t="s">
        <v>133</v>
      </c>
      <c r="G147" s="164" t="s">
        <v>324</v>
      </c>
      <c r="H147" s="164" t="s">
        <v>314</v>
      </c>
      <c r="I147" s="165">
        <f>Orders[[#This Row],[Sched. Date]]+10</f>
        <v>44722</v>
      </c>
      <c r="J147" s="164">
        <v>2</v>
      </c>
      <c r="K147" s="164" t="s">
        <v>376</v>
      </c>
      <c r="L147" s="165">
        <v>44871</v>
      </c>
      <c r="M147" s="164" t="s">
        <v>446</v>
      </c>
      <c r="N147" s="164" t="s">
        <v>450</v>
      </c>
      <c r="O147" s="168" t="s">
        <v>440</v>
      </c>
      <c r="X147" s="149">
        <v>146</v>
      </c>
      <c r="Y147" s="158" t="s">
        <v>32</v>
      </c>
    </row>
    <row r="148" spans="1:25" x14ac:dyDescent="0.35">
      <c r="A148" s="149">
        <v>146</v>
      </c>
      <c r="B148" s="158" t="s">
        <v>32</v>
      </c>
      <c r="C148" s="159">
        <v>44713</v>
      </c>
      <c r="D148" s="160">
        <v>3.4166666666666701</v>
      </c>
      <c r="E148" s="161">
        <v>7.2916666666666699E-2</v>
      </c>
      <c r="F148" s="158" t="s">
        <v>74</v>
      </c>
      <c r="G148" s="158" t="s">
        <v>322</v>
      </c>
      <c r="H148" s="158" t="s">
        <v>336</v>
      </c>
      <c r="I148" s="159">
        <f>Orders[[#This Row],[Sched. Date]]+10</f>
        <v>44723</v>
      </c>
      <c r="J148" s="158">
        <v>100</v>
      </c>
      <c r="K148" s="158" t="s">
        <v>370</v>
      </c>
      <c r="L148" s="159">
        <v>44873</v>
      </c>
      <c r="M148" s="158" t="s">
        <v>447</v>
      </c>
      <c r="N148" s="158" t="s">
        <v>451</v>
      </c>
      <c r="O148" s="162" t="s">
        <v>384</v>
      </c>
      <c r="X148" s="163">
        <v>147</v>
      </c>
      <c r="Y148" s="164" t="s">
        <v>37</v>
      </c>
    </row>
    <row r="149" spans="1:25" x14ac:dyDescent="0.35">
      <c r="A149" s="163">
        <v>147</v>
      </c>
      <c r="B149" s="164" t="s">
        <v>37</v>
      </c>
      <c r="C149" s="165">
        <v>44714</v>
      </c>
      <c r="D149" s="166">
        <v>3.6666666666666701</v>
      </c>
      <c r="E149" s="167">
        <v>7.2916666666666699E-2</v>
      </c>
      <c r="F149" s="164" t="s">
        <v>79</v>
      </c>
      <c r="G149" s="164" t="s">
        <v>323</v>
      </c>
      <c r="H149" s="164" t="s">
        <v>337</v>
      </c>
      <c r="I149" s="165">
        <f>Orders[[#This Row],[Sched. Date]]+10</f>
        <v>44724</v>
      </c>
      <c r="J149" s="164">
        <v>12</v>
      </c>
      <c r="K149" s="164" t="s">
        <v>371</v>
      </c>
      <c r="L149" s="165">
        <v>44875</v>
      </c>
      <c r="M149" s="164" t="s">
        <v>448</v>
      </c>
      <c r="N149" s="164" t="s">
        <v>452</v>
      </c>
      <c r="O149" s="168" t="s">
        <v>440</v>
      </c>
      <c r="X149" s="149">
        <v>148</v>
      </c>
      <c r="Y149" s="158" t="s">
        <v>32</v>
      </c>
    </row>
    <row r="150" spans="1:25" x14ac:dyDescent="0.35">
      <c r="A150" s="149">
        <v>148</v>
      </c>
      <c r="B150" s="158" t="s">
        <v>32</v>
      </c>
      <c r="C150" s="159">
        <v>44715</v>
      </c>
      <c r="D150" s="160">
        <v>3.9166666666666701</v>
      </c>
      <c r="E150" s="161">
        <v>7.2916666666666699E-2</v>
      </c>
      <c r="F150" s="158" t="s">
        <v>85</v>
      </c>
      <c r="G150" s="158" t="s">
        <v>322</v>
      </c>
      <c r="H150" s="158" t="s">
        <v>338</v>
      </c>
      <c r="I150" s="159">
        <f>Orders[[#This Row],[Sched. Date]]+10</f>
        <v>44725</v>
      </c>
      <c r="J150" s="158">
        <v>12</v>
      </c>
      <c r="K150" s="158" t="s">
        <v>377</v>
      </c>
      <c r="L150" s="159">
        <v>44877</v>
      </c>
      <c r="M150" s="158" t="s">
        <v>449</v>
      </c>
      <c r="N150" s="158" t="s">
        <v>453</v>
      </c>
      <c r="O150" s="162" t="s">
        <v>384</v>
      </c>
      <c r="X150" s="163">
        <v>149</v>
      </c>
      <c r="Y150" s="164" t="s">
        <v>37</v>
      </c>
    </row>
    <row r="151" spans="1:25" x14ac:dyDescent="0.35">
      <c r="A151" s="163">
        <v>149</v>
      </c>
      <c r="B151" s="164" t="s">
        <v>37</v>
      </c>
      <c r="C151" s="165">
        <v>44716</v>
      </c>
      <c r="D151" s="166">
        <v>4.1666666666666696</v>
      </c>
      <c r="E151" s="167">
        <v>7.2916666666666699E-2</v>
      </c>
      <c r="F151" s="164" t="s">
        <v>91</v>
      </c>
      <c r="G151" s="164" t="s">
        <v>323</v>
      </c>
      <c r="H151" s="164" t="s">
        <v>314</v>
      </c>
      <c r="I151" s="165">
        <f>Orders[[#This Row],[Sched. Date]]+10</f>
        <v>44726</v>
      </c>
      <c r="J151" s="164">
        <v>1</v>
      </c>
      <c r="K151" s="164" t="s">
        <v>376</v>
      </c>
      <c r="L151" s="165">
        <v>44879</v>
      </c>
      <c r="M151" s="164" t="s">
        <v>450</v>
      </c>
      <c r="N151" s="164" t="s">
        <v>443</v>
      </c>
      <c r="O151" s="168" t="s">
        <v>440</v>
      </c>
      <c r="X151" s="149">
        <v>150</v>
      </c>
      <c r="Y151" s="158" t="s">
        <v>32</v>
      </c>
    </row>
    <row r="152" spans="1:25" x14ac:dyDescent="0.35">
      <c r="A152" s="149">
        <v>150</v>
      </c>
      <c r="B152" s="158" t="s">
        <v>32</v>
      </c>
      <c r="C152" s="159">
        <v>44717</v>
      </c>
      <c r="D152" s="160">
        <v>0.41666666666666669</v>
      </c>
      <c r="E152" s="161">
        <v>7.2916666666666699E-2</v>
      </c>
      <c r="F152" s="158" t="s">
        <v>96</v>
      </c>
      <c r="G152" s="158" t="s">
        <v>322</v>
      </c>
      <c r="H152" s="158" t="s">
        <v>314</v>
      </c>
      <c r="I152" s="159">
        <f>Orders[[#This Row],[Sched. Date]]+10</f>
        <v>44727</v>
      </c>
      <c r="J152" s="158">
        <v>6</v>
      </c>
      <c r="K152" s="158" t="s">
        <v>377</v>
      </c>
      <c r="L152" s="159">
        <v>44881</v>
      </c>
      <c r="M152" s="158" t="s">
        <v>451</v>
      </c>
      <c r="N152" s="158" t="s">
        <v>446</v>
      </c>
      <c r="O152" s="162" t="s">
        <v>384</v>
      </c>
      <c r="X152" s="163">
        <v>151</v>
      </c>
      <c r="Y152" s="164" t="s">
        <v>37</v>
      </c>
    </row>
    <row r="153" spans="1:25" x14ac:dyDescent="0.35">
      <c r="A153" s="163">
        <v>151</v>
      </c>
      <c r="B153" s="164" t="s">
        <v>37</v>
      </c>
      <c r="C153" s="165">
        <v>44718</v>
      </c>
      <c r="D153" s="166">
        <v>0.66666666666666663</v>
      </c>
      <c r="E153" s="167">
        <v>7.2916666666666699E-2</v>
      </c>
      <c r="F153" s="164" t="s">
        <v>102</v>
      </c>
      <c r="G153" s="164" t="s">
        <v>323</v>
      </c>
      <c r="H153" s="164" t="s">
        <v>336</v>
      </c>
      <c r="I153" s="165">
        <f>Orders[[#This Row],[Sched. Date]]+10</f>
        <v>44728</v>
      </c>
      <c r="J153" s="164">
        <v>1</v>
      </c>
      <c r="K153" s="164" t="s">
        <v>377</v>
      </c>
      <c r="L153" s="165">
        <v>44883</v>
      </c>
      <c r="M153" s="164" t="s">
        <v>452</v>
      </c>
      <c r="N153" s="164" t="s">
        <v>447</v>
      </c>
      <c r="O153" s="168" t="s">
        <v>440</v>
      </c>
      <c r="X153" s="149">
        <v>152</v>
      </c>
      <c r="Y153" s="158" t="s">
        <v>32</v>
      </c>
    </row>
    <row r="154" spans="1:25" x14ac:dyDescent="0.35">
      <c r="A154" s="149">
        <v>152</v>
      </c>
      <c r="B154" s="158" t="s">
        <v>32</v>
      </c>
      <c r="C154" s="159">
        <v>44719</v>
      </c>
      <c r="D154" s="160">
        <v>0.91666666666666696</v>
      </c>
      <c r="E154" s="161">
        <v>7.2916666666666699E-2</v>
      </c>
      <c r="F154" s="158" t="s">
        <v>108</v>
      </c>
      <c r="G154" s="158" t="s">
        <v>322</v>
      </c>
      <c r="H154" s="158" t="s">
        <v>337</v>
      </c>
      <c r="I154" s="159">
        <f>Orders[[#This Row],[Sched. Date]]+10</f>
        <v>44729</v>
      </c>
      <c r="J154" s="158">
        <v>12</v>
      </c>
      <c r="K154" s="158" t="s">
        <v>371</v>
      </c>
      <c r="L154" s="159">
        <v>44885</v>
      </c>
      <c r="M154" s="158" t="s">
        <v>453</v>
      </c>
      <c r="N154" s="158" t="s">
        <v>448</v>
      </c>
      <c r="O154" s="162" t="s">
        <v>384</v>
      </c>
      <c r="X154" s="163">
        <v>153</v>
      </c>
      <c r="Y154" s="164" t="s">
        <v>37</v>
      </c>
    </row>
    <row r="155" spans="1:25" x14ac:dyDescent="0.35">
      <c r="A155" s="163">
        <v>153</v>
      </c>
      <c r="B155" s="164" t="s">
        <v>37</v>
      </c>
      <c r="C155" s="165">
        <v>44720</v>
      </c>
      <c r="D155" s="166">
        <v>1.1666666666666701</v>
      </c>
      <c r="E155" s="167">
        <v>7.2916666666666699E-2</v>
      </c>
      <c r="F155" s="164" t="s">
        <v>114</v>
      </c>
      <c r="G155" s="164" t="s">
        <v>323</v>
      </c>
      <c r="H155" s="164" t="s">
        <v>338</v>
      </c>
      <c r="I155" s="165">
        <f>Orders[[#This Row],[Sched. Date]]+10</f>
        <v>44730</v>
      </c>
      <c r="J155" s="164">
        <v>12</v>
      </c>
      <c r="K155" s="164" t="s">
        <v>377</v>
      </c>
      <c r="L155" s="165">
        <v>44887</v>
      </c>
      <c r="M155" s="164" t="s">
        <v>443</v>
      </c>
      <c r="N155" s="164" t="s">
        <v>449</v>
      </c>
      <c r="O155" s="168" t="s">
        <v>440</v>
      </c>
      <c r="X155" s="149">
        <v>154</v>
      </c>
      <c r="Y155" s="158" t="s">
        <v>32</v>
      </c>
    </row>
    <row r="156" spans="1:25" x14ac:dyDescent="0.35">
      <c r="A156" s="149">
        <v>154</v>
      </c>
      <c r="B156" s="158" t="s">
        <v>32</v>
      </c>
      <c r="C156" s="159">
        <v>44721</v>
      </c>
      <c r="D156" s="160">
        <v>1.4166666666666701</v>
      </c>
      <c r="E156" s="161">
        <v>7.2916666666666699E-2</v>
      </c>
      <c r="F156" s="158" t="s">
        <v>120</v>
      </c>
      <c r="G156" s="158" t="s">
        <v>322</v>
      </c>
      <c r="H156" s="158" t="s">
        <v>314</v>
      </c>
      <c r="I156" s="159">
        <f>Orders[[#This Row],[Sched. Date]]+10</f>
        <v>44731</v>
      </c>
      <c r="J156" s="158">
        <v>1</v>
      </c>
      <c r="K156" s="158" t="s">
        <v>376</v>
      </c>
      <c r="L156" s="159">
        <v>44889</v>
      </c>
      <c r="M156" s="158" t="s">
        <v>446</v>
      </c>
      <c r="N156" s="158" t="s">
        <v>450</v>
      </c>
      <c r="O156" s="162" t="s">
        <v>384</v>
      </c>
      <c r="X156" s="163">
        <v>155</v>
      </c>
      <c r="Y156" s="164" t="s">
        <v>37</v>
      </c>
    </row>
    <row r="157" spans="1:25" x14ac:dyDescent="0.35">
      <c r="A157" s="163">
        <v>155</v>
      </c>
      <c r="B157" s="164" t="s">
        <v>37</v>
      </c>
      <c r="C157" s="165">
        <v>44722</v>
      </c>
      <c r="D157" s="166">
        <v>1.6666666666666701</v>
      </c>
      <c r="E157" s="167">
        <v>7.2916666666666699E-2</v>
      </c>
      <c r="F157" s="164" t="s">
        <v>124</v>
      </c>
      <c r="G157" s="164" t="s">
        <v>323</v>
      </c>
      <c r="H157" s="164" t="s">
        <v>336</v>
      </c>
      <c r="I157" s="165">
        <f>Orders[[#This Row],[Sched. Date]]+10</f>
        <v>44732</v>
      </c>
      <c r="J157" s="164">
        <v>6</v>
      </c>
      <c r="K157" s="164" t="s">
        <v>377</v>
      </c>
      <c r="L157" s="165">
        <v>44891</v>
      </c>
      <c r="M157" s="164" t="s">
        <v>447</v>
      </c>
      <c r="N157" s="164" t="s">
        <v>450</v>
      </c>
      <c r="O157" s="168" t="s">
        <v>440</v>
      </c>
      <c r="X157" s="149">
        <v>156</v>
      </c>
      <c r="Y157" s="158" t="s">
        <v>32</v>
      </c>
    </row>
    <row r="158" spans="1:25" x14ac:dyDescent="0.35">
      <c r="A158" s="149">
        <v>156</v>
      </c>
      <c r="B158" s="158" t="s">
        <v>32</v>
      </c>
      <c r="C158" s="159">
        <v>44723</v>
      </c>
      <c r="D158" s="160">
        <v>1.9166666666666701</v>
      </c>
      <c r="E158" s="161">
        <v>7.2916666666666699E-2</v>
      </c>
      <c r="F158" s="158" t="s">
        <v>130</v>
      </c>
      <c r="G158" s="158" t="s">
        <v>322</v>
      </c>
      <c r="H158" s="158" t="s">
        <v>337</v>
      </c>
      <c r="I158" s="159">
        <f>Orders[[#This Row],[Sched. Date]]+10</f>
        <v>44733</v>
      </c>
      <c r="J158" s="158">
        <v>1</v>
      </c>
      <c r="K158" s="158" t="s">
        <v>377</v>
      </c>
      <c r="L158" s="159">
        <v>44893</v>
      </c>
      <c r="M158" s="158" t="s">
        <v>448</v>
      </c>
      <c r="N158" s="158" t="s">
        <v>451</v>
      </c>
      <c r="O158" s="162" t="s">
        <v>384</v>
      </c>
      <c r="X158" s="163">
        <v>157</v>
      </c>
      <c r="Y158" s="164" t="s">
        <v>37</v>
      </c>
    </row>
    <row r="159" spans="1:25" x14ac:dyDescent="0.35">
      <c r="A159" s="163">
        <v>157</v>
      </c>
      <c r="B159" s="164" t="s">
        <v>37</v>
      </c>
      <c r="C159" s="165">
        <v>44724</v>
      </c>
      <c r="D159" s="166">
        <v>2.1666666666666701</v>
      </c>
      <c r="E159" s="167">
        <v>7.2916666666666699E-2</v>
      </c>
      <c r="F159" s="164" t="s">
        <v>133</v>
      </c>
      <c r="G159" s="164" t="s">
        <v>323</v>
      </c>
      <c r="H159" s="164" t="s">
        <v>338</v>
      </c>
      <c r="I159" s="165">
        <f>Orders[[#This Row],[Sched. Date]]+10</f>
        <v>44734</v>
      </c>
      <c r="J159" s="164">
        <v>1</v>
      </c>
      <c r="K159" s="164" t="s">
        <v>376</v>
      </c>
      <c r="L159" s="165">
        <v>44895</v>
      </c>
      <c r="M159" s="164" t="s">
        <v>449</v>
      </c>
      <c r="N159" s="164" t="s">
        <v>452</v>
      </c>
      <c r="O159" s="168" t="s">
        <v>440</v>
      </c>
      <c r="X159" s="149">
        <v>158</v>
      </c>
      <c r="Y159" s="158" t="s">
        <v>32</v>
      </c>
    </row>
    <row r="160" spans="1:25" x14ac:dyDescent="0.35">
      <c r="A160" s="149">
        <v>158</v>
      </c>
      <c r="B160" s="158" t="s">
        <v>32</v>
      </c>
      <c r="C160" s="159">
        <v>44725</v>
      </c>
      <c r="D160" s="160">
        <v>2.4166666666666701</v>
      </c>
      <c r="E160" s="161">
        <v>7.2916666666666699E-2</v>
      </c>
      <c r="F160" s="158" t="s">
        <v>74</v>
      </c>
      <c r="G160" s="158" t="s">
        <v>322</v>
      </c>
      <c r="H160" s="158" t="s">
        <v>314</v>
      </c>
      <c r="I160" s="159">
        <f>Orders[[#This Row],[Sched. Date]]+10</f>
        <v>44735</v>
      </c>
      <c r="J160" s="158">
        <v>6</v>
      </c>
      <c r="K160" s="158" t="s">
        <v>377</v>
      </c>
      <c r="L160" s="159">
        <v>44897</v>
      </c>
      <c r="M160" s="158" t="s">
        <v>450</v>
      </c>
      <c r="N160" s="158" t="s">
        <v>453</v>
      </c>
      <c r="O160" s="162" t="s">
        <v>384</v>
      </c>
      <c r="X160" s="163">
        <v>159</v>
      </c>
      <c r="Y160" s="164" t="s">
        <v>37</v>
      </c>
    </row>
    <row r="161" spans="1:25" x14ac:dyDescent="0.35">
      <c r="A161" s="163">
        <v>159</v>
      </c>
      <c r="B161" s="164" t="s">
        <v>37</v>
      </c>
      <c r="C161" s="165">
        <v>44726</v>
      </c>
      <c r="D161" s="166">
        <v>2.6666666666666701</v>
      </c>
      <c r="E161" s="167">
        <v>7.2916666666666699E-2</v>
      </c>
      <c r="F161" s="164" t="s">
        <v>79</v>
      </c>
      <c r="G161" s="164" t="s">
        <v>323</v>
      </c>
      <c r="H161" s="164" t="s">
        <v>336</v>
      </c>
      <c r="I161" s="165">
        <f>Orders[[#This Row],[Sched. Date]]+10</f>
        <v>44736</v>
      </c>
      <c r="J161" s="164">
        <v>1</v>
      </c>
      <c r="K161" s="164" t="s">
        <v>377</v>
      </c>
      <c r="L161" s="165">
        <v>44899</v>
      </c>
      <c r="M161" s="164" t="s">
        <v>451</v>
      </c>
      <c r="N161" s="164" t="s">
        <v>443</v>
      </c>
      <c r="O161" s="168" t="s">
        <v>440</v>
      </c>
      <c r="X161" s="149">
        <v>160</v>
      </c>
      <c r="Y161" s="158" t="s">
        <v>32</v>
      </c>
    </row>
    <row r="162" spans="1:25" x14ac:dyDescent="0.35">
      <c r="A162" s="149">
        <v>160</v>
      </c>
      <c r="B162" s="158" t="s">
        <v>32</v>
      </c>
      <c r="C162" s="159">
        <v>44727</v>
      </c>
      <c r="D162" s="160">
        <v>2.9166666666666701</v>
      </c>
      <c r="E162" s="161">
        <v>7.2916666666666699E-2</v>
      </c>
      <c r="F162" s="158" t="s">
        <v>85</v>
      </c>
      <c r="G162" s="158" t="s">
        <v>322</v>
      </c>
      <c r="H162" s="158" t="s">
        <v>337</v>
      </c>
      <c r="I162" s="159">
        <f>Orders[[#This Row],[Sched. Date]]+10</f>
        <v>44737</v>
      </c>
      <c r="J162" s="158">
        <v>2</v>
      </c>
      <c r="K162" s="158" t="s">
        <v>376</v>
      </c>
      <c r="L162" s="159">
        <v>44901</v>
      </c>
      <c r="M162" s="158" t="s">
        <v>452</v>
      </c>
      <c r="N162" s="158" t="s">
        <v>446</v>
      </c>
      <c r="O162" s="162" t="s">
        <v>384</v>
      </c>
      <c r="X162" s="163">
        <v>161</v>
      </c>
      <c r="Y162" s="164" t="s">
        <v>37</v>
      </c>
    </row>
    <row r="163" spans="1:25" x14ac:dyDescent="0.35">
      <c r="A163" s="163">
        <v>161</v>
      </c>
      <c r="B163" s="164" t="s">
        <v>37</v>
      </c>
      <c r="C163" s="165">
        <v>44728</v>
      </c>
      <c r="D163" s="166">
        <v>3.1666666666666701</v>
      </c>
      <c r="E163" s="167">
        <v>7.2916666666666699E-2</v>
      </c>
      <c r="F163" s="164" t="s">
        <v>91</v>
      </c>
      <c r="G163" s="164" t="s">
        <v>323</v>
      </c>
      <c r="H163" s="164" t="s">
        <v>338</v>
      </c>
      <c r="I163" s="165">
        <f>Orders[[#This Row],[Sched. Date]]+10</f>
        <v>44738</v>
      </c>
      <c r="J163" s="164">
        <v>100</v>
      </c>
      <c r="K163" s="164" t="s">
        <v>370</v>
      </c>
      <c r="L163" s="165">
        <v>44903</v>
      </c>
      <c r="M163" s="164" t="s">
        <v>453</v>
      </c>
      <c r="N163" s="164" t="s">
        <v>447</v>
      </c>
      <c r="O163" s="168" t="s">
        <v>440</v>
      </c>
      <c r="X163" s="149">
        <v>162</v>
      </c>
      <c r="Y163" s="158" t="s">
        <v>32</v>
      </c>
    </row>
    <row r="164" spans="1:25" x14ac:dyDescent="0.35">
      <c r="A164" s="149">
        <v>162</v>
      </c>
      <c r="B164" s="158" t="s">
        <v>32</v>
      </c>
      <c r="C164" s="159">
        <v>44729</v>
      </c>
      <c r="D164" s="160">
        <v>3.4166666666666701</v>
      </c>
      <c r="E164" s="161">
        <v>7.2916666666666699E-2</v>
      </c>
      <c r="F164" s="158" t="s">
        <v>96</v>
      </c>
      <c r="G164" s="158" t="s">
        <v>322</v>
      </c>
      <c r="H164" s="158" t="s">
        <v>314</v>
      </c>
      <c r="I164" s="159">
        <f>Orders[[#This Row],[Sched. Date]]+10</f>
        <v>44739</v>
      </c>
      <c r="J164" s="158">
        <v>12</v>
      </c>
      <c r="K164" s="158" t="s">
        <v>371</v>
      </c>
      <c r="L164" s="159">
        <v>44905</v>
      </c>
      <c r="M164" s="158" t="s">
        <v>443</v>
      </c>
      <c r="N164" s="158" t="s">
        <v>448</v>
      </c>
      <c r="O164" s="162" t="s">
        <v>384</v>
      </c>
      <c r="X164" s="163">
        <v>163</v>
      </c>
      <c r="Y164" s="164" t="s">
        <v>37</v>
      </c>
    </row>
    <row r="165" spans="1:25" x14ac:dyDescent="0.35">
      <c r="A165" s="163">
        <v>163</v>
      </c>
      <c r="B165" s="164" t="s">
        <v>37</v>
      </c>
      <c r="C165" s="165">
        <v>44730</v>
      </c>
      <c r="D165" s="166">
        <v>3.6666666666666701</v>
      </c>
      <c r="E165" s="167">
        <v>7.2916666666666699E-2</v>
      </c>
      <c r="F165" s="164" t="s">
        <v>130</v>
      </c>
      <c r="G165" s="164" t="s">
        <v>323</v>
      </c>
      <c r="H165" s="164" t="s">
        <v>336</v>
      </c>
      <c r="I165" s="165">
        <f>Orders[[#This Row],[Sched. Date]]+10</f>
        <v>44740</v>
      </c>
      <c r="J165" s="164">
        <v>12</v>
      </c>
      <c r="K165" s="164" t="s">
        <v>377</v>
      </c>
      <c r="L165" s="165">
        <v>44907</v>
      </c>
      <c r="M165" s="164" t="s">
        <v>450</v>
      </c>
      <c r="N165" s="164" t="s">
        <v>449</v>
      </c>
      <c r="O165" s="168" t="s">
        <v>440</v>
      </c>
      <c r="X165" s="149">
        <v>164</v>
      </c>
      <c r="Y165" s="158" t="s">
        <v>32</v>
      </c>
    </row>
    <row r="166" spans="1:25" x14ac:dyDescent="0.35">
      <c r="A166" s="149">
        <v>164</v>
      </c>
      <c r="B166" s="158" t="s">
        <v>32</v>
      </c>
      <c r="C166" s="159">
        <v>44731</v>
      </c>
      <c r="D166" s="160">
        <v>3.9166666666666701</v>
      </c>
      <c r="E166" s="161">
        <v>7.2916666666666699E-2</v>
      </c>
      <c r="F166" s="158" t="s">
        <v>133</v>
      </c>
      <c r="G166" s="158" t="s">
        <v>322</v>
      </c>
      <c r="H166" s="158" t="s">
        <v>337</v>
      </c>
      <c r="I166" s="159">
        <f>Orders[[#This Row],[Sched. Date]]+10</f>
        <v>44741</v>
      </c>
      <c r="J166" s="158">
        <v>1</v>
      </c>
      <c r="K166" s="158" t="s">
        <v>376</v>
      </c>
      <c r="L166" s="159">
        <v>44909</v>
      </c>
      <c r="M166" s="158" t="s">
        <v>451</v>
      </c>
      <c r="N166" s="158" t="s">
        <v>450</v>
      </c>
      <c r="O166" s="162" t="s">
        <v>384</v>
      </c>
      <c r="X166" s="163">
        <v>165</v>
      </c>
      <c r="Y166" s="164" t="s">
        <v>37</v>
      </c>
    </row>
    <row r="167" spans="1:25" x14ac:dyDescent="0.35">
      <c r="A167" s="163">
        <v>165</v>
      </c>
      <c r="B167" s="164" t="s">
        <v>37</v>
      </c>
      <c r="C167" s="165">
        <v>44732</v>
      </c>
      <c r="D167" s="166">
        <v>4.1666666666666696</v>
      </c>
      <c r="E167" s="167">
        <v>7.2916666666666699E-2</v>
      </c>
      <c r="F167" s="164" t="s">
        <v>74</v>
      </c>
      <c r="G167" s="164" t="s">
        <v>323</v>
      </c>
      <c r="H167" s="164" t="s">
        <v>338</v>
      </c>
      <c r="I167" s="165">
        <f>Orders[[#This Row],[Sched. Date]]+10</f>
        <v>44742</v>
      </c>
      <c r="J167" s="164">
        <v>6</v>
      </c>
      <c r="K167" s="164" t="s">
        <v>377</v>
      </c>
      <c r="L167" s="165">
        <v>44911</v>
      </c>
      <c r="M167" s="164" t="s">
        <v>452</v>
      </c>
      <c r="N167" s="164" t="s">
        <v>451</v>
      </c>
      <c r="O167" s="168" t="s">
        <v>440</v>
      </c>
      <c r="X167" s="149">
        <v>166</v>
      </c>
      <c r="Y167" s="158" t="s">
        <v>32</v>
      </c>
    </row>
    <row r="168" spans="1:25" x14ac:dyDescent="0.35">
      <c r="A168" s="149">
        <v>166</v>
      </c>
      <c r="B168" s="158" t="s">
        <v>32</v>
      </c>
      <c r="C168" s="159">
        <v>44733</v>
      </c>
      <c r="D168" s="160">
        <v>0.41666666666666669</v>
      </c>
      <c r="E168" s="161">
        <v>7.2916666666666699E-2</v>
      </c>
      <c r="F168" s="158" t="s">
        <v>79</v>
      </c>
      <c r="G168" s="158" t="s">
        <v>322</v>
      </c>
      <c r="H168" s="158" t="s">
        <v>314</v>
      </c>
      <c r="I168" s="159">
        <f>Orders[[#This Row],[Sched. Date]]+10</f>
        <v>44743</v>
      </c>
      <c r="J168" s="158">
        <v>1</v>
      </c>
      <c r="K168" s="158" t="s">
        <v>377</v>
      </c>
      <c r="L168" s="159">
        <v>44913</v>
      </c>
      <c r="M168" s="158" t="s">
        <v>453</v>
      </c>
      <c r="N168" s="158" t="s">
        <v>452</v>
      </c>
      <c r="O168" s="162" t="s">
        <v>384</v>
      </c>
      <c r="X168" s="163">
        <v>167</v>
      </c>
      <c r="Y168" s="164" t="s">
        <v>37</v>
      </c>
    </row>
    <row r="169" spans="1:25" x14ac:dyDescent="0.35">
      <c r="A169" s="163">
        <v>167</v>
      </c>
      <c r="B169" s="164" t="s">
        <v>37</v>
      </c>
      <c r="C169" s="165">
        <v>44734</v>
      </c>
      <c r="D169" s="166">
        <v>0.66666666666666663</v>
      </c>
      <c r="E169" s="167">
        <v>7.2916666666666699E-2</v>
      </c>
      <c r="F169" s="164" t="s">
        <v>85</v>
      </c>
      <c r="G169" s="164" t="s">
        <v>323</v>
      </c>
      <c r="H169" s="164" t="s">
        <v>336</v>
      </c>
      <c r="I169" s="165">
        <f>Orders[[#This Row],[Sched. Date]]+10</f>
        <v>44744</v>
      </c>
      <c r="J169" s="164">
        <v>2</v>
      </c>
      <c r="K169" s="164" t="s">
        <v>376</v>
      </c>
      <c r="L169" s="165">
        <v>44915</v>
      </c>
      <c r="M169" s="164" t="s">
        <v>443</v>
      </c>
      <c r="N169" s="164" t="s">
        <v>453</v>
      </c>
      <c r="O169" s="168" t="s">
        <v>440</v>
      </c>
      <c r="X169" s="149">
        <v>168</v>
      </c>
      <c r="Y169" s="158" t="s">
        <v>32</v>
      </c>
    </row>
    <row r="170" spans="1:25" x14ac:dyDescent="0.35">
      <c r="A170" s="149">
        <v>168</v>
      </c>
      <c r="B170" s="158" t="s">
        <v>32</v>
      </c>
      <c r="C170" s="159">
        <v>44735</v>
      </c>
      <c r="D170" s="160">
        <v>0.91666666666666696</v>
      </c>
      <c r="E170" s="161">
        <v>7.2916666666666699E-2</v>
      </c>
      <c r="F170" s="158" t="s">
        <v>91</v>
      </c>
      <c r="G170" s="158" t="s">
        <v>322</v>
      </c>
      <c r="H170" s="158" t="s">
        <v>337</v>
      </c>
      <c r="I170" s="159">
        <f>Orders[[#This Row],[Sched. Date]]+10</f>
        <v>44745</v>
      </c>
      <c r="J170" s="158">
        <v>100</v>
      </c>
      <c r="K170" s="158" t="s">
        <v>370</v>
      </c>
      <c r="L170" s="159">
        <v>44917</v>
      </c>
      <c r="M170" s="158" t="s">
        <v>446</v>
      </c>
      <c r="N170" s="158" t="s">
        <v>443</v>
      </c>
      <c r="O170" s="162" t="s">
        <v>384</v>
      </c>
      <c r="X170" s="163">
        <v>169</v>
      </c>
      <c r="Y170" s="164" t="s">
        <v>37</v>
      </c>
    </row>
    <row r="171" spans="1:25" x14ac:dyDescent="0.35">
      <c r="A171" s="163">
        <v>169</v>
      </c>
      <c r="B171" s="164" t="s">
        <v>37</v>
      </c>
      <c r="C171" s="165">
        <v>44736</v>
      </c>
      <c r="D171" s="166">
        <v>1.1666666666666701</v>
      </c>
      <c r="E171" s="167">
        <v>7.2916666666666699E-2</v>
      </c>
      <c r="F171" s="164" t="s">
        <v>96</v>
      </c>
      <c r="G171" s="164" t="s">
        <v>323</v>
      </c>
      <c r="H171" s="164" t="s">
        <v>338</v>
      </c>
      <c r="I171" s="165">
        <f>Orders[[#This Row],[Sched. Date]]+10</f>
        <v>44746</v>
      </c>
      <c r="J171" s="164">
        <v>12</v>
      </c>
      <c r="K171" s="164" t="s">
        <v>371</v>
      </c>
      <c r="L171" s="165">
        <v>44919</v>
      </c>
      <c r="M171" s="164" t="s">
        <v>447</v>
      </c>
      <c r="N171" s="164" t="s">
        <v>446</v>
      </c>
      <c r="O171" s="168" t="s">
        <v>440</v>
      </c>
      <c r="X171" s="149">
        <v>170</v>
      </c>
      <c r="Y171" s="158" t="s">
        <v>32</v>
      </c>
    </row>
    <row r="172" spans="1:25" x14ac:dyDescent="0.35">
      <c r="A172" s="149">
        <v>170</v>
      </c>
      <c r="B172" s="158" t="s">
        <v>32</v>
      </c>
      <c r="C172" s="159">
        <v>44737</v>
      </c>
      <c r="D172" s="160">
        <v>1.4166666666666701</v>
      </c>
      <c r="E172" s="161">
        <v>7.2916666666666699E-2</v>
      </c>
      <c r="F172" s="158" t="s">
        <v>102</v>
      </c>
      <c r="G172" s="158" t="s">
        <v>322</v>
      </c>
      <c r="H172" s="158" t="s">
        <v>314</v>
      </c>
      <c r="I172" s="159">
        <f>Orders[[#This Row],[Sched. Date]]+10</f>
        <v>44747</v>
      </c>
      <c r="J172" s="158">
        <v>12</v>
      </c>
      <c r="K172" s="158" t="s">
        <v>377</v>
      </c>
      <c r="L172" s="159">
        <v>44921</v>
      </c>
      <c r="M172" s="158" t="s">
        <v>448</v>
      </c>
      <c r="N172" s="158" t="s">
        <v>447</v>
      </c>
      <c r="O172" s="162" t="s">
        <v>384</v>
      </c>
      <c r="X172" s="163">
        <v>171</v>
      </c>
      <c r="Y172" s="164" t="s">
        <v>37</v>
      </c>
    </row>
    <row r="173" spans="1:25" x14ac:dyDescent="0.35">
      <c r="A173" s="163">
        <v>171</v>
      </c>
      <c r="B173" s="164" t="s">
        <v>37</v>
      </c>
      <c r="C173" s="165">
        <v>44738</v>
      </c>
      <c r="D173" s="166">
        <v>1.6666666666666701</v>
      </c>
      <c r="E173" s="167">
        <v>7.2916666666666699E-2</v>
      </c>
      <c r="F173" s="164" t="s">
        <v>108</v>
      </c>
      <c r="G173" s="164" t="s">
        <v>323</v>
      </c>
      <c r="H173" s="164" t="s">
        <v>336</v>
      </c>
      <c r="I173" s="165">
        <f>Orders[[#This Row],[Sched. Date]]+10</f>
        <v>44748</v>
      </c>
      <c r="J173" s="164">
        <v>1</v>
      </c>
      <c r="K173" s="164" t="s">
        <v>376</v>
      </c>
      <c r="L173" s="165">
        <v>44923</v>
      </c>
      <c r="M173" s="164" t="s">
        <v>449</v>
      </c>
      <c r="N173" s="164" t="s">
        <v>448</v>
      </c>
      <c r="O173" s="168" t="s">
        <v>440</v>
      </c>
      <c r="X173" s="149">
        <v>172</v>
      </c>
      <c r="Y173" s="158" t="s">
        <v>32</v>
      </c>
    </row>
    <row r="174" spans="1:25" x14ac:dyDescent="0.35">
      <c r="A174" s="149">
        <v>172</v>
      </c>
      <c r="B174" s="158" t="s">
        <v>32</v>
      </c>
      <c r="C174" s="159">
        <v>44739</v>
      </c>
      <c r="D174" s="160">
        <v>1.9166666666666701</v>
      </c>
      <c r="E174" s="161">
        <v>7.2916666666666699E-2</v>
      </c>
      <c r="F174" s="158" t="s">
        <v>114</v>
      </c>
      <c r="G174" s="158" t="s">
        <v>322</v>
      </c>
      <c r="H174" s="158" t="s">
        <v>337</v>
      </c>
      <c r="I174" s="159">
        <f>Orders[[#This Row],[Sched. Date]]+10</f>
        <v>44749</v>
      </c>
      <c r="J174" s="158">
        <v>6</v>
      </c>
      <c r="K174" s="158" t="s">
        <v>377</v>
      </c>
      <c r="L174" s="159">
        <v>44925</v>
      </c>
      <c r="M174" s="158" t="s">
        <v>450</v>
      </c>
      <c r="N174" s="158" t="s">
        <v>449</v>
      </c>
      <c r="O174" s="162" t="s">
        <v>384</v>
      </c>
      <c r="X174" s="163">
        <v>173</v>
      </c>
      <c r="Y174" s="164" t="s">
        <v>37</v>
      </c>
    </row>
    <row r="175" spans="1:25" x14ac:dyDescent="0.35">
      <c r="A175" s="163">
        <v>173</v>
      </c>
      <c r="B175" s="164" t="s">
        <v>37</v>
      </c>
      <c r="C175" s="165">
        <v>44740</v>
      </c>
      <c r="D175" s="166">
        <v>2.1666666666666701</v>
      </c>
      <c r="E175" s="167">
        <v>7.2916666666666699E-2</v>
      </c>
      <c r="F175" s="164" t="s">
        <v>120</v>
      </c>
      <c r="G175" s="164" t="s">
        <v>323</v>
      </c>
      <c r="H175" s="164" t="s">
        <v>338</v>
      </c>
      <c r="I175" s="165">
        <f>Orders[[#This Row],[Sched. Date]]+10</f>
        <v>44750</v>
      </c>
      <c r="J175" s="164">
        <v>1</v>
      </c>
      <c r="K175" s="164" t="s">
        <v>377</v>
      </c>
      <c r="L175" s="165">
        <v>44927</v>
      </c>
      <c r="M175" s="164" t="s">
        <v>451</v>
      </c>
      <c r="N175" s="164" t="s">
        <v>450</v>
      </c>
      <c r="O175" s="168" t="s">
        <v>440</v>
      </c>
      <c r="X175" s="149">
        <v>174</v>
      </c>
      <c r="Y175" s="158" t="s">
        <v>32</v>
      </c>
    </row>
    <row r="176" spans="1:25" x14ac:dyDescent="0.35">
      <c r="A176" s="149">
        <v>174</v>
      </c>
      <c r="B176" s="158" t="s">
        <v>32</v>
      </c>
      <c r="C176" s="159">
        <v>44741</v>
      </c>
      <c r="D176" s="160">
        <v>2.4166666666666701</v>
      </c>
      <c r="E176" s="161">
        <v>7.2916666666666699E-2</v>
      </c>
      <c r="F176" s="158" t="s">
        <v>124</v>
      </c>
      <c r="G176" s="158" t="s">
        <v>322</v>
      </c>
      <c r="H176" s="158" t="s">
        <v>314</v>
      </c>
      <c r="I176" s="159">
        <f>Orders[[#This Row],[Sched. Date]]+10</f>
        <v>44751</v>
      </c>
      <c r="J176" s="158">
        <v>1</v>
      </c>
      <c r="K176" s="158" t="s">
        <v>376</v>
      </c>
      <c r="L176" s="159">
        <v>44929</v>
      </c>
      <c r="M176" s="158" t="s">
        <v>452</v>
      </c>
      <c r="N176" s="158" t="s">
        <v>451</v>
      </c>
      <c r="O176" s="162" t="s">
        <v>384</v>
      </c>
      <c r="X176" s="163">
        <v>175</v>
      </c>
      <c r="Y176" s="164" t="s">
        <v>37</v>
      </c>
    </row>
    <row r="177" spans="1:25" x14ac:dyDescent="0.35">
      <c r="A177" s="163">
        <v>175</v>
      </c>
      <c r="B177" s="164" t="s">
        <v>37</v>
      </c>
      <c r="C177" s="165">
        <v>44742</v>
      </c>
      <c r="D177" s="166">
        <v>2.6666666666666701</v>
      </c>
      <c r="E177" s="167">
        <v>7.2916666666666699E-2</v>
      </c>
      <c r="F177" s="164" t="s">
        <v>130</v>
      </c>
      <c r="G177" s="164" t="s">
        <v>323</v>
      </c>
      <c r="H177" s="164" t="s">
        <v>336</v>
      </c>
      <c r="I177" s="165">
        <f>Orders[[#This Row],[Sched. Date]]+10</f>
        <v>44752</v>
      </c>
      <c r="J177" s="164">
        <v>6</v>
      </c>
      <c r="K177" s="164" t="s">
        <v>377</v>
      </c>
      <c r="L177" s="165">
        <v>44931</v>
      </c>
      <c r="M177" s="164" t="s">
        <v>453</v>
      </c>
      <c r="N177" s="164" t="s">
        <v>452</v>
      </c>
      <c r="O177" s="168" t="s">
        <v>440</v>
      </c>
      <c r="X177" s="149">
        <v>176</v>
      </c>
      <c r="Y177" s="158" t="s">
        <v>32</v>
      </c>
    </row>
    <row r="178" spans="1:25" x14ac:dyDescent="0.35">
      <c r="A178" s="149">
        <v>176</v>
      </c>
      <c r="B178" s="158" t="s">
        <v>32</v>
      </c>
      <c r="C178" s="159">
        <v>44743</v>
      </c>
      <c r="D178" s="160">
        <v>2.9166666666666701</v>
      </c>
      <c r="E178" s="161">
        <v>7.2916666666666699E-2</v>
      </c>
      <c r="F178" s="158" t="s">
        <v>133</v>
      </c>
      <c r="G178" s="158" t="s">
        <v>322</v>
      </c>
      <c r="H178" s="158" t="s">
        <v>337</v>
      </c>
      <c r="I178" s="159">
        <f>Orders[[#This Row],[Sched. Date]]+10</f>
        <v>44753</v>
      </c>
      <c r="J178" s="158">
        <v>1</v>
      </c>
      <c r="K178" s="158" t="s">
        <v>377</v>
      </c>
      <c r="L178" s="159">
        <v>44933</v>
      </c>
      <c r="M178" s="158" t="s">
        <v>443</v>
      </c>
      <c r="N178" s="158" t="s">
        <v>453</v>
      </c>
      <c r="O178" s="162" t="s">
        <v>384</v>
      </c>
      <c r="X178" s="163">
        <v>177</v>
      </c>
      <c r="Y178" s="164" t="s">
        <v>37</v>
      </c>
    </row>
    <row r="179" spans="1:25" x14ac:dyDescent="0.35">
      <c r="A179" s="163">
        <v>177</v>
      </c>
      <c r="B179" s="164" t="s">
        <v>37</v>
      </c>
      <c r="C179" s="165">
        <v>44744</v>
      </c>
      <c r="D179" s="166">
        <v>3.1666666666666701</v>
      </c>
      <c r="E179" s="167">
        <v>7.2916666666666699E-2</v>
      </c>
      <c r="F179" s="164" t="s">
        <v>74</v>
      </c>
      <c r="G179" s="164" t="s">
        <v>323</v>
      </c>
      <c r="H179" s="164" t="s">
        <v>338</v>
      </c>
      <c r="I179" s="165">
        <f>Orders[[#This Row],[Sched. Date]]+10</f>
        <v>44754</v>
      </c>
      <c r="J179" s="164">
        <v>2</v>
      </c>
      <c r="K179" s="164" t="s">
        <v>376</v>
      </c>
      <c r="L179" s="165">
        <v>44935</v>
      </c>
      <c r="M179" s="164" t="s">
        <v>446</v>
      </c>
      <c r="N179" s="164" t="s">
        <v>443</v>
      </c>
      <c r="O179" s="168" t="s">
        <v>440</v>
      </c>
      <c r="X179" s="149">
        <v>178</v>
      </c>
      <c r="Y179" s="158" t="s">
        <v>32</v>
      </c>
    </row>
    <row r="180" spans="1:25" x14ac:dyDescent="0.35">
      <c r="A180" s="149">
        <v>178</v>
      </c>
      <c r="B180" s="158" t="s">
        <v>32</v>
      </c>
      <c r="C180" s="159">
        <v>44745</v>
      </c>
      <c r="D180" s="160">
        <v>3.4166666666666701</v>
      </c>
      <c r="E180" s="161">
        <v>7.2916666666666699E-2</v>
      </c>
      <c r="F180" s="158" t="s">
        <v>120</v>
      </c>
      <c r="G180" s="158" t="s">
        <v>322</v>
      </c>
      <c r="H180" s="158" t="s">
        <v>314</v>
      </c>
      <c r="I180" s="159">
        <f>Orders[[#This Row],[Sched. Date]]+10</f>
        <v>44755</v>
      </c>
      <c r="J180" s="158">
        <v>100</v>
      </c>
      <c r="K180" s="158" t="s">
        <v>370</v>
      </c>
      <c r="L180" s="159">
        <v>44937</v>
      </c>
      <c r="M180" s="158" t="s">
        <v>447</v>
      </c>
      <c r="N180" s="158" t="s">
        <v>446</v>
      </c>
      <c r="O180" s="162" t="s">
        <v>384</v>
      </c>
      <c r="X180" s="163">
        <v>179</v>
      </c>
      <c r="Y180" s="164" t="s">
        <v>37</v>
      </c>
    </row>
    <row r="181" spans="1:25" x14ac:dyDescent="0.35">
      <c r="A181" s="163">
        <v>179</v>
      </c>
      <c r="B181" s="164" t="s">
        <v>37</v>
      </c>
      <c r="C181" s="165">
        <v>44746</v>
      </c>
      <c r="D181" s="166">
        <v>3.6666666666666701</v>
      </c>
      <c r="E181" s="167">
        <v>7.2916666666666699E-2</v>
      </c>
      <c r="F181" s="164" t="s">
        <v>124</v>
      </c>
      <c r="G181" s="164" t="s">
        <v>323</v>
      </c>
      <c r="H181" s="164" t="s">
        <v>336</v>
      </c>
      <c r="I181" s="165">
        <f>Orders[[#This Row],[Sched. Date]]+10</f>
        <v>44756</v>
      </c>
      <c r="J181" s="164">
        <v>12</v>
      </c>
      <c r="K181" s="164" t="s">
        <v>371</v>
      </c>
      <c r="L181" s="165">
        <v>44939</v>
      </c>
      <c r="M181" s="164" t="s">
        <v>448</v>
      </c>
      <c r="N181" s="164" t="s">
        <v>447</v>
      </c>
      <c r="O181" s="168" t="s">
        <v>440</v>
      </c>
      <c r="X181" s="149">
        <v>180</v>
      </c>
      <c r="Y181" s="158" t="s">
        <v>32</v>
      </c>
    </row>
    <row r="182" spans="1:25" x14ac:dyDescent="0.35">
      <c r="A182" s="149">
        <v>180</v>
      </c>
      <c r="B182" s="158" t="s">
        <v>32</v>
      </c>
      <c r="C182" s="159">
        <v>44747</v>
      </c>
      <c r="D182" s="160">
        <v>3.9166666666666701</v>
      </c>
      <c r="E182" s="161">
        <v>7.2916666666666699E-2</v>
      </c>
      <c r="F182" s="158" t="s">
        <v>130</v>
      </c>
      <c r="G182" s="158" t="s">
        <v>322</v>
      </c>
      <c r="H182" s="158" t="s">
        <v>337</v>
      </c>
      <c r="I182" s="159">
        <f>Orders[[#This Row],[Sched. Date]]+10</f>
        <v>44757</v>
      </c>
      <c r="J182" s="158">
        <v>12</v>
      </c>
      <c r="K182" s="158" t="s">
        <v>377</v>
      </c>
      <c r="L182" s="159">
        <v>44941</v>
      </c>
      <c r="M182" s="158" t="s">
        <v>449</v>
      </c>
      <c r="N182" s="158" t="s">
        <v>448</v>
      </c>
      <c r="O182" s="162" t="s">
        <v>384</v>
      </c>
      <c r="X182" s="163">
        <v>181</v>
      </c>
      <c r="Y182" s="164" t="s">
        <v>37</v>
      </c>
    </row>
    <row r="183" spans="1:25" x14ac:dyDescent="0.35">
      <c r="A183" s="163">
        <v>181</v>
      </c>
      <c r="B183" s="164" t="s">
        <v>37</v>
      </c>
      <c r="C183" s="165">
        <v>44748</v>
      </c>
      <c r="D183" s="166">
        <v>4.1666666666666696</v>
      </c>
      <c r="E183" s="167">
        <v>7.2916666666666699E-2</v>
      </c>
      <c r="F183" s="164" t="s">
        <v>133</v>
      </c>
      <c r="G183" s="164" t="s">
        <v>323</v>
      </c>
      <c r="H183" s="164" t="s">
        <v>338</v>
      </c>
      <c r="I183" s="165">
        <f>Orders[[#This Row],[Sched. Date]]+10</f>
        <v>44758</v>
      </c>
      <c r="J183" s="164">
        <v>1</v>
      </c>
      <c r="K183" s="164" t="s">
        <v>376</v>
      </c>
      <c r="L183" s="165">
        <v>44943</v>
      </c>
      <c r="M183" s="164" t="s">
        <v>450</v>
      </c>
      <c r="N183" s="164" t="s">
        <v>449</v>
      </c>
      <c r="O183" s="168" t="s">
        <v>440</v>
      </c>
      <c r="X183" s="149">
        <v>182</v>
      </c>
      <c r="Y183" s="158" t="s">
        <v>32</v>
      </c>
    </row>
    <row r="184" spans="1:25" x14ac:dyDescent="0.35">
      <c r="A184" s="149">
        <v>182</v>
      </c>
      <c r="B184" s="158" t="s">
        <v>32</v>
      </c>
      <c r="C184" s="159">
        <v>44749</v>
      </c>
      <c r="D184" s="160">
        <v>0.41666666666666669</v>
      </c>
      <c r="E184" s="161">
        <v>7.2916666666666699E-2</v>
      </c>
      <c r="F184" s="158" t="s">
        <v>74</v>
      </c>
      <c r="G184" s="158" t="s">
        <v>322</v>
      </c>
      <c r="H184" s="158" t="s">
        <v>314</v>
      </c>
      <c r="I184" s="159">
        <f>Orders[[#This Row],[Sched. Date]]+10</f>
        <v>44759</v>
      </c>
      <c r="J184" s="158">
        <v>6</v>
      </c>
      <c r="K184" s="158" t="s">
        <v>377</v>
      </c>
      <c r="L184" s="159">
        <v>44945</v>
      </c>
      <c r="M184" s="158" t="s">
        <v>451</v>
      </c>
      <c r="N184" s="158" t="s">
        <v>450</v>
      </c>
      <c r="O184" s="162" t="s">
        <v>384</v>
      </c>
      <c r="X184" s="163">
        <v>183</v>
      </c>
      <c r="Y184" s="164" t="s">
        <v>37</v>
      </c>
    </row>
    <row r="185" spans="1:25" x14ac:dyDescent="0.35">
      <c r="A185" s="163">
        <v>183</v>
      </c>
      <c r="B185" s="164" t="s">
        <v>37</v>
      </c>
      <c r="C185" s="165">
        <v>44750</v>
      </c>
      <c r="D185" s="166">
        <v>0.66666666666666663</v>
      </c>
      <c r="E185" s="167">
        <v>7.2916666666666699E-2</v>
      </c>
      <c r="F185" s="164" t="s">
        <v>79</v>
      </c>
      <c r="G185" s="164" t="s">
        <v>323</v>
      </c>
      <c r="H185" s="164" t="s">
        <v>314</v>
      </c>
      <c r="I185" s="165">
        <f>Orders[[#This Row],[Sched. Date]]+10</f>
        <v>44760</v>
      </c>
      <c r="J185" s="164">
        <v>1</v>
      </c>
      <c r="K185" s="164" t="s">
        <v>377</v>
      </c>
      <c r="L185" s="165">
        <v>44947</v>
      </c>
      <c r="M185" s="164" t="s">
        <v>452</v>
      </c>
      <c r="N185" s="164" t="s">
        <v>451</v>
      </c>
      <c r="O185" s="168" t="s">
        <v>440</v>
      </c>
      <c r="X185" s="149">
        <v>184</v>
      </c>
      <c r="Y185" s="158" t="s">
        <v>32</v>
      </c>
    </row>
    <row r="186" spans="1:25" x14ac:dyDescent="0.35">
      <c r="A186" s="149">
        <v>184</v>
      </c>
      <c r="B186" s="158" t="s">
        <v>32</v>
      </c>
      <c r="C186" s="159">
        <v>44751</v>
      </c>
      <c r="D186" s="160">
        <v>0.91666666666666696</v>
      </c>
      <c r="E186" s="161">
        <v>7.2916666666666699E-2</v>
      </c>
      <c r="F186" s="158" t="s">
        <v>85</v>
      </c>
      <c r="G186" s="158" t="s">
        <v>322</v>
      </c>
      <c r="H186" s="158" t="s">
        <v>336</v>
      </c>
      <c r="I186" s="159">
        <f>Orders[[#This Row],[Sched. Date]]+10</f>
        <v>44761</v>
      </c>
      <c r="J186" s="158">
        <v>2</v>
      </c>
      <c r="K186" s="158" t="s">
        <v>376</v>
      </c>
      <c r="L186" s="159">
        <v>44949</v>
      </c>
      <c r="M186" s="158" t="s">
        <v>453</v>
      </c>
      <c r="N186" s="158" t="s">
        <v>452</v>
      </c>
      <c r="O186" s="162" t="s">
        <v>384</v>
      </c>
      <c r="X186" s="163">
        <v>185</v>
      </c>
      <c r="Y186" s="164" t="s">
        <v>37</v>
      </c>
    </row>
    <row r="187" spans="1:25" x14ac:dyDescent="0.35">
      <c r="A187" s="163">
        <v>185</v>
      </c>
      <c r="B187" s="164" t="s">
        <v>37</v>
      </c>
      <c r="C187" s="165">
        <v>44752</v>
      </c>
      <c r="D187" s="166">
        <v>1.1666666666666701</v>
      </c>
      <c r="E187" s="167">
        <v>7.2916666666666699E-2</v>
      </c>
      <c r="F187" s="164" t="s">
        <v>91</v>
      </c>
      <c r="G187" s="164" t="s">
        <v>323</v>
      </c>
      <c r="H187" s="164" t="s">
        <v>337</v>
      </c>
      <c r="I187" s="165"/>
      <c r="J187" s="164">
        <v>100</v>
      </c>
      <c r="K187" s="164" t="s">
        <v>370</v>
      </c>
      <c r="L187" s="165">
        <v>44951</v>
      </c>
      <c r="M187" s="164" t="s">
        <v>443</v>
      </c>
      <c r="N187" s="164" t="s">
        <v>453</v>
      </c>
      <c r="O187" s="168" t="s">
        <v>440</v>
      </c>
      <c r="X187" s="149">
        <v>186</v>
      </c>
      <c r="Y187" s="158" t="s">
        <v>32</v>
      </c>
    </row>
    <row r="188" spans="1:25" x14ac:dyDescent="0.35">
      <c r="A188" s="149">
        <v>186</v>
      </c>
      <c r="B188" s="158" t="s">
        <v>32</v>
      </c>
      <c r="C188" s="159">
        <v>44753</v>
      </c>
      <c r="D188" s="160">
        <v>1.4166666666666701</v>
      </c>
      <c r="E188" s="161">
        <v>7.2916666666666699E-2</v>
      </c>
      <c r="F188" s="158" t="s">
        <v>96</v>
      </c>
      <c r="G188" s="158" t="s">
        <v>322</v>
      </c>
      <c r="H188" s="158" t="s">
        <v>338</v>
      </c>
      <c r="I188" s="159"/>
      <c r="J188" s="158">
        <v>12</v>
      </c>
      <c r="K188" s="158" t="s">
        <v>371</v>
      </c>
      <c r="L188" s="159">
        <v>44953</v>
      </c>
      <c r="M188" s="158" t="s">
        <v>446</v>
      </c>
      <c r="N188" s="158" t="s">
        <v>443</v>
      </c>
      <c r="O188" s="162" t="s">
        <v>384</v>
      </c>
      <c r="X188" s="163">
        <v>187</v>
      </c>
      <c r="Y188" s="164" t="s">
        <v>37</v>
      </c>
    </row>
    <row r="189" spans="1:25" x14ac:dyDescent="0.35">
      <c r="A189" s="163">
        <v>187</v>
      </c>
      <c r="B189" s="164" t="s">
        <v>37</v>
      </c>
      <c r="C189" s="165">
        <v>44754</v>
      </c>
      <c r="D189" s="166">
        <v>1.6666666666666701</v>
      </c>
      <c r="E189" s="167">
        <v>7.2916666666666699E-2</v>
      </c>
      <c r="F189" s="164" t="s">
        <v>130</v>
      </c>
      <c r="G189" s="164" t="s">
        <v>323</v>
      </c>
      <c r="H189" s="164" t="s">
        <v>314</v>
      </c>
      <c r="I189" s="165"/>
      <c r="J189" s="164">
        <v>12</v>
      </c>
      <c r="K189" s="164" t="s">
        <v>377</v>
      </c>
      <c r="L189" s="165">
        <v>44955</v>
      </c>
      <c r="M189" s="164" t="s">
        <v>447</v>
      </c>
      <c r="N189" s="164" t="s">
        <v>446</v>
      </c>
      <c r="O189" s="168" t="s">
        <v>440</v>
      </c>
      <c r="X189" s="149">
        <v>188</v>
      </c>
      <c r="Y189" s="158" t="s">
        <v>32</v>
      </c>
    </row>
    <row r="190" spans="1:25" x14ac:dyDescent="0.35">
      <c r="A190" s="149">
        <v>188</v>
      </c>
      <c r="B190" s="158" t="s">
        <v>32</v>
      </c>
      <c r="C190" s="159">
        <v>44755</v>
      </c>
      <c r="D190" s="160">
        <v>1.9166666666666701</v>
      </c>
      <c r="E190" s="161">
        <v>7.2916666666666699E-2</v>
      </c>
      <c r="F190" s="158" t="s">
        <v>133</v>
      </c>
      <c r="G190" s="158" t="s">
        <v>322</v>
      </c>
      <c r="H190" s="158" t="s">
        <v>336</v>
      </c>
      <c r="I190" s="159"/>
      <c r="J190" s="158">
        <v>1</v>
      </c>
      <c r="K190" s="158" t="s">
        <v>376</v>
      </c>
      <c r="L190" s="159">
        <v>44957</v>
      </c>
      <c r="M190" s="158" t="s">
        <v>448</v>
      </c>
      <c r="N190" s="158" t="s">
        <v>447</v>
      </c>
      <c r="O190" s="162" t="s">
        <v>384</v>
      </c>
      <c r="X190" s="163">
        <v>189</v>
      </c>
      <c r="Y190" s="164" t="s">
        <v>37</v>
      </c>
    </row>
    <row r="191" spans="1:25" x14ac:dyDescent="0.35">
      <c r="A191" s="163">
        <v>189</v>
      </c>
      <c r="B191" s="164" t="s">
        <v>37</v>
      </c>
      <c r="C191" s="165">
        <v>44756</v>
      </c>
      <c r="D191" s="166">
        <v>2.1666666666666701</v>
      </c>
      <c r="E191" s="167">
        <v>7.2916666666666699E-2</v>
      </c>
      <c r="F191" s="164" t="s">
        <v>74</v>
      </c>
      <c r="G191" s="164" t="s">
        <v>323</v>
      </c>
      <c r="H191" s="164" t="s">
        <v>337</v>
      </c>
      <c r="I191" s="165"/>
      <c r="J191" s="164">
        <v>6</v>
      </c>
      <c r="K191" s="164" t="s">
        <v>377</v>
      </c>
      <c r="L191" s="165">
        <v>44959</v>
      </c>
      <c r="M191" s="164" t="s">
        <v>449</v>
      </c>
      <c r="N191" s="164" t="s">
        <v>448</v>
      </c>
      <c r="O191" s="168" t="s">
        <v>440</v>
      </c>
      <c r="X191" s="149">
        <v>190</v>
      </c>
      <c r="Y191" s="158" t="s">
        <v>32</v>
      </c>
    </row>
    <row r="192" spans="1:25" x14ac:dyDescent="0.35">
      <c r="A192" s="149">
        <v>190</v>
      </c>
      <c r="B192" s="158" t="s">
        <v>32</v>
      </c>
      <c r="C192" s="159">
        <v>44757</v>
      </c>
      <c r="D192" s="160">
        <v>2.4166666666666701</v>
      </c>
      <c r="E192" s="161">
        <v>7.2916666666666699E-2</v>
      </c>
      <c r="F192" s="158" t="s">
        <v>79</v>
      </c>
      <c r="G192" s="158" t="s">
        <v>322</v>
      </c>
      <c r="H192" s="158" t="s">
        <v>338</v>
      </c>
      <c r="I192" s="159"/>
      <c r="J192" s="158">
        <v>1</v>
      </c>
      <c r="K192" s="158" t="s">
        <v>377</v>
      </c>
      <c r="L192" s="159">
        <v>44961</v>
      </c>
      <c r="M192" s="158" t="s">
        <v>450</v>
      </c>
      <c r="N192" s="158" t="s">
        <v>449</v>
      </c>
      <c r="O192" s="162" t="s">
        <v>384</v>
      </c>
      <c r="X192" s="163">
        <v>191</v>
      </c>
      <c r="Y192" s="164" t="s">
        <v>37</v>
      </c>
    </row>
    <row r="193" spans="1:25" x14ac:dyDescent="0.35">
      <c r="A193" s="163">
        <v>191</v>
      </c>
      <c r="B193" s="164" t="s">
        <v>37</v>
      </c>
      <c r="C193" s="165">
        <v>44758</v>
      </c>
      <c r="D193" s="166">
        <v>2.6666666666666701</v>
      </c>
      <c r="E193" s="167">
        <v>7.2916666666666699E-2</v>
      </c>
      <c r="F193" s="164" t="s">
        <v>85</v>
      </c>
      <c r="G193" s="164" t="s">
        <v>323</v>
      </c>
      <c r="H193" s="164" t="s">
        <v>314</v>
      </c>
      <c r="I193" s="165"/>
      <c r="J193" s="164">
        <v>12</v>
      </c>
      <c r="K193" s="164" t="s">
        <v>371</v>
      </c>
      <c r="L193" s="165">
        <v>44963</v>
      </c>
      <c r="M193" s="164" t="s">
        <v>451</v>
      </c>
      <c r="N193" s="164" t="s">
        <v>450</v>
      </c>
      <c r="O193" s="168" t="s">
        <v>440</v>
      </c>
      <c r="X193" s="149">
        <v>192</v>
      </c>
      <c r="Y193" s="158" t="s">
        <v>32</v>
      </c>
    </row>
    <row r="194" spans="1:25" x14ac:dyDescent="0.35">
      <c r="A194" s="149">
        <v>192</v>
      </c>
      <c r="B194" s="158" t="s">
        <v>32</v>
      </c>
      <c r="C194" s="159">
        <v>44759</v>
      </c>
      <c r="D194" s="160">
        <v>2.9166666666666701</v>
      </c>
      <c r="E194" s="161">
        <v>7.2916666666666699E-2</v>
      </c>
      <c r="F194" s="158" t="s">
        <v>120</v>
      </c>
      <c r="G194" s="158" t="s">
        <v>322</v>
      </c>
      <c r="H194" s="158" t="s">
        <v>336</v>
      </c>
      <c r="I194" s="159"/>
      <c r="J194" s="158">
        <v>12</v>
      </c>
      <c r="K194" s="158" t="s">
        <v>377</v>
      </c>
      <c r="L194" s="159">
        <v>44965</v>
      </c>
      <c r="M194" s="158" t="s">
        <v>452</v>
      </c>
      <c r="N194" s="158" t="s">
        <v>451</v>
      </c>
      <c r="O194" s="162" t="s">
        <v>384</v>
      </c>
      <c r="X194" s="163">
        <v>193</v>
      </c>
      <c r="Y194" s="164" t="s">
        <v>37</v>
      </c>
    </row>
    <row r="195" spans="1:25" x14ac:dyDescent="0.35">
      <c r="A195" s="163">
        <v>193</v>
      </c>
      <c r="B195" s="164" t="s">
        <v>37</v>
      </c>
      <c r="C195" s="165">
        <v>44760</v>
      </c>
      <c r="D195" s="166">
        <v>3.1666666666666701</v>
      </c>
      <c r="E195" s="167">
        <v>7.2916666666666699E-2</v>
      </c>
      <c r="F195" s="164" t="s">
        <v>124</v>
      </c>
      <c r="G195" s="164" t="s">
        <v>323</v>
      </c>
      <c r="H195" s="164" t="s">
        <v>337</v>
      </c>
      <c r="I195" s="165">
        <f>Orders[[#This Row],[Sched. Date]]+10</f>
        <v>44770</v>
      </c>
      <c r="J195" s="164">
        <v>1</v>
      </c>
      <c r="K195" s="164" t="s">
        <v>376</v>
      </c>
      <c r="L195" s="165">
        <v>44967</v>
      </c>
      <c r="M195" s="164" t="s">
        <v>453</v>
      </c>
      <c r="N195" s="164" t="s">
        <v>452</v>
      </c>
      <c r="O195" s="168" t="s">
        <v>440</v>
      </c>
      <c r="X195" s="149">
        <v>194</v>
      </c>
      <c r="Y195" s="158" t="s">
        <v>32</v>
      </c>
    </row>
    <row r="196" spans="1:25" x14ac:dyDescent="0.35">
      <c r="A196" s="149">
        <v>194</v>
      </c>
      <c r="B196" s="158" t="s">
        <v>32</v>
      </c>
      <c r="C196" s="159">
        <v>44761</v>
      </c>
      <c r="D196" s="160">
        <v>3.4166666666666701</v>
      </c>
      <c r="E196" s="161">
        <v>7.2916666666666699E-2</v>
      </c>
      <c r="F196" s="158" t="s">
        <v>130</v>
      </c>
      <c r="G196" s="158" t="s">
        <v>322</v>
      </c>
      <c r="H196" s="158" t="s">
        <v>338</v>
      </c>
      <c r="I196" s="159">
        <f>Orders[[#This Row],[Sched. Date]]+10</f>
        <v>44771</v>
      </c>
      <c r="J196" s="158">
        <v>6</v>
      </c>
      <c r="K196" s="158" t="s">
        <v>377</v>
      </c>
      <c r="L196" s="159">
        <v>44969</v>
      </c>
      <c r="M196" s="158" t="s">
        <v>443</v>
      </c>
      <c r="N196" s="158" t="s">
        <v>453</v>
      </c>
      <c r="O196" s="162" t="s">
        <v>384</v>
      </c>
      <c r="X196" s="163">
        <v>195</v>
      </c>
      <c r="Y196" s="164" t="s">
        <v>37</v>
      </c>
    </row>
    <row r="197" spans="1:25" x14ac:dyDescent="0.35">
      <c r="A197" s="163">
        <v>195</v>
      </c>
      <c r="B197" s="164" t="s">
        <v>37</v>
      </c>
      <c r="C197" s="165">
        <v>44762</v>
      </c>
      <c r="D197" s="166">
        <v>3.6666666666666701</v>
      </c>
      <c r="E197" s="167">
        <v>7.2916666666666699E-2</v>
      </c>
      <c r="F197" s="164" t="s">
        <v>133</v>
      </c>
      <c r="G197" s="164" t="s">
        <v>323</v>
      </c>
      <c r="H197" s="164" t="s">
        <v>314</v>
      </c>
      <c r="I197" s="165">
        <f>Orders[[#This Row],[Sched. Date]]+10</f>
        <v>44772</v>
      </c>
      <c r="J197" s="164">
        <v>1</v>
      </c>
      <c r="K197" s="164" t="s">
        <v>377</v>
      </c>
      <c r="L197" s="165">
        <v>44971</v>
      </c>
      <c r="M197" s="164" t="s">
        <v>446</v>
      </c>
      <c r="N197" s="164" t="s">
        <v>443</v>
      </c>
      <c r="O197" s="168" t="s">
        <v>440</v>
      </c>
      <c r="X197" s="149">
        <v>196</v>
      </c>
      <c r="Y197" s="158" t="s">
        <v>32</v>
      </c>
    </row>
    <row r="198" spans="1:25" x14ac:dyDescent="0.35">
      <c r="A198" s="149">
        <v>196</v>
      </c>
      <c r="B198" s="158" t="s">
        <v>32</v>
      </c>
      <c r="C198" s="159">
        <v>44763</v>
      </c>
      <c r="D198" s="160">
        <v>3.9166666666666701</v>
      </c>
      <c r="E198" s="161">
        <v>7.2916666666666699E-2</v>
      </c>
      <c r="F198" s="158" t="s">
        <v>74</v>
      </c>
      <c r="G198" s="158" t="s">
        <v>322</v>
      </c>
      <c r="H198" s="158" t="s">
        <v>336</v>
      </c>
      <c r="I198" s="159">
        <f>Orders[[#This Row],[Sched. Date]]+10</f>
        <v>44773</v>
      </c>
      <c r="J198" s="158">
        <v>1</v>
      </c>
      <c r="K198" s="158" t="s">
        <v>376</v>
      </c>
      <c r="L198" s="159">
        <v>44973</v>
      </c>
      <c r="M198" s="158" t="s">
        <v>447</v>
      </c>
      <c r="N198" s="158" t="s">
        <v>446</v>
      </c>
      <c r="O198" s="162" t="s">
        <v>384</v>
      </c>
      <c r="X198" s="163">
        <v>197</v>
      </c>
      <c r="Y198" s="164" t="s">
        <v>37</v>
      </c>
    </row>
    <row r="199" spans="1:25" x14ac:dyDescent="0.35">
      <c r="A199" s="163">
        <v>197</v>
      </c>
      <c r="B199" s="164" t="s">
        <v>37</v>
      </c>
      <c r="C199" s="165">
        <v>44764</v>
      </c>
      <c r="D199" s="166">
        <v>4.1666666666666696</v>
      </c>
      <c r="E199" s="167">
        <v>7.2916666666666699E-2</v>
      </c>
      <c r="F199" s="164" t="s">
        <v>79</v>
      </c>
      <c r="G199" s="164" t="s">
        <v>323</v>
      </c>
      <c r="H199" s="164" t="s">
        <v>337</v>
      </c>
      <c r="I199" s="165">
        <f>Orders[[#This Row],[Sched. Date]]+10</f>
        <v>44774</v>
      </c>
      <c r="J199" s="164">
        <v>6</v>
      </c>
      <c r="K199" s="164" t="s">
        <v>377</v>
      </c>
      <c r="L199" s="165">
        <v>44975</v>
      </c>
      <c r="M199" s="164" t="s">
        <v>448</v>
      </c>
      <c r="N199" s="164" t="s">
        <v>447</v>
      </c>
      <c r="O199" s="168" t="s">
        <v>440</v>
      </c>
      <c r="X199" s="149">
        <v>198</v>
      </c>
      <c r="Y199" s="158" t="s">
        <v>32</v>
      </c>
    </row>
    <row r="200" spans="1:25" x14ac:dyDescent="0.35">
      <c r="A200" s="149">
        <v>198</v>
      </c>
      <c r="B200" s="158" t="s">
        <v>32</v>
      </c>
      <c r="C200" s="159">
        <v>44765</v>
      </c>
      <c r="D200" s="160">
        <v>0.41666666666666669</v>
      </c>
      <c r="E200" s="161">
        <v>7.2916666666666699E-2</v>
      </c>
      <c r="F200" s="158" t="s">
        <v>85</v>
      </c>
      <c r="G200" s="158" t="s">
        <v>322</v>
      </c>
      <c r="H200" s="158" t="s">
        <v>338</v>
      </c>
      <c r="I200" s="159">
        <f>Orders[[#This Row],[Sched. Date]]+10</f>
        <v>44775</v>
      </c>
      <c r="J200" s="158">
        <v>1</v>
      </c>
      <c r="K200" s="158" t="s">
        <v>377</v>
      </c>
      <c r="L200" s="159">
        <v>44977</v>
      </c>
      <c r="M200" s="158" t="s">
        <v>449</v>
      </c>
      <c r="N200" s="158" t="s">
        <v>448</v>
      </c>
      <c r="O200" s="162" t="s">
        <v>384</v>
      </c>
      <c r="X200" s="163">
        <v>199</v>
      </c>
      <c r="Y200" s="164" t="s">
        <v>37</v>
      </c>
    </row>
    <row r="201" spans="1:25" x14ac:dyDescent="0.35">
      <c r="A201" s="163">
        <v>199</v>
      </c>
      <c r="B201" s="164" t="s">
        <v>37</v>
      </c>
      <c r="C201" s="165">
        <v>44766</v>
      </c>
      <c r="D201" s="166">
        <v>0.66666666666666663</v>
      </c>
      <c r="E201" s="167">
        <v>7.2916666666666699E-2</v>
      </c>
      <c r="F201" s="164" t="s">
        <v>91</v>
      </c>
      <c r="G201" s="164" t="s">
        <v>323</v>
      </c>
      <c r="H201" s="164" t="s">
        <v>314</v>
      </c>
      <c r="I201" s="165">
        <f>Orders[[#This Row],[Sched. Date]]+10</f>
        <v>44776</v>
      </c>
      <c r="J201" s="164">
        <v>2</v>
      </c>
      <c r="K201" s="164" t="s">
        <v>376</v>
      </c>
      <c r="L201" s="165">
        <v>44979</v>
      </c>
      <c r="M201" s="164" t="s">
        <v>450</v>
      </c>
      <c r="N201" s="164" t="s">
        <v>449</v>
      </c>
      <c r="O201" s="168" t="s">
        <v>440</v>
      </c>
      <c r="X201" s="149">
        <v>200</v>
      </c>
      <c r="Y201" s="158" t="s">
        <v>32</v>
      </c>
    </row>
    <row r="202" spans="1:25" x14ac:dyDescent="0.35">
      <c r="A202" s="149">
        <v>200</v>
      </c>
      <c r="B202" s="158" t="s">
        <v>32</v>
      </c>
      <c r="C202" s="159">
        <v>44767</v>
      </c>
      <c r="D202" s="160">
        <v>0.91666666666666696</v>
      </c>
      <c r="E202" s="161">
        <v>7.2916666666666699E-2</v>
      </c>
      <c r="F202" s="158" t="s">
        <v>96</v>
      </c>
      <c r="G202" s="158" t="s">
        <v>322</v>
      </c>
      <c r="H202" s="158" t="s">
        <v>336</v>
      </c>
      <c r="I202" s="159">
        <f>Orders[[#This Row],[Sched. Date]]+10</f>
        <v>44777</v>
      </c>
      <c r="J202" s="158">
        <v>100</v>
      </c>
      <c r="K202" s="158" t="s">
        <v>370</v>
      </c>
      <c r="L202" s="159">
        <v>44981</v>
      </c>
      <c r="M202" s="158" t="s">
        <v>451</v>
      </c>
      <c r="N202" s="158" t="s">
        <v>450</v>
      </c>
      <c r="O202" s="162" t="s">
        <v>384</v>
      </c>
      <c r="X202" s="163">
        <v>201</v>
      </c>
      <c r="Y202" s="164" t="s">
        <v>37</v>
      </c>
    </row>
    <row r="203" spans="1:25" x14ac:dyDescent="0.35">
      <c r="A203" s="163">
        <v>201</v>
      </c>
      <c r="B203" s="164" t="s">
        <v>37</v>
      </c>
      <c r="C203" s="165">
        <v>44768</v>
      </c>
      <c r="D203" s="166">
        <v>1.1666666666666701</v>
      </c>
      <c r="E203" s="167">
        <v>7.2916666666666699E-2</v>
      </c>
      <c r="F203" s="164" t="s">
        <v>130</v>
      </c>
      <c r="G203" s="164" t="s">
        <v>323</v>
      </c>
      <c r="H203" s="164" t="s">
        <v>337</v>
      </c>
      <c r="I203" s="165">
        <f>Orders[[#This Row],[Sched. Date]]+10</f>
        <v>44778</v>
      </c>
      <c r="J203" s="164">
        <v>12</v>
      </c>
      <c r="K203" s="164" t="s">
        <v>371</v>
      </c>
      <c r="L203" s="165">
        <v>44983</v>
      </c>
      <c r="M203" s="164" t="s">
        <v>452</v>
      </c>
      <c r="N203" s="164" t="s">
        <v>451</v>
      </c>
      <c r="O203" s="168" t="s">
        <v>440</v>
      </c>
      <c r="X203" s="149">
        <v>202</v>
      </c>
      <c r="Y203" s="158" t="s">
        <v>32</v>
      </c>
    </row>
    <row r="204" spans="1:25" x14ac:dyDescent="0.35">
      <c r="A204" s="149">
        <v>202</v>
      </c>
      <c r="B204" s="158" t="s">
        <v>32</v>
      </c>
      <c r="C204" s="159">
        <v>44769</v>
      </c>
      <c r="D204" s="160">
        <v>1.4166666666666701</v>
      </c>
      <c r="E204" s="161">
        <v>7.2916666666666699E-2</v>
      </c>
      <c r="F204" s="158" t="s">
        <v>133</v>
      </c>
      <c r="G204" s="158" t="s">
        <v>322</v>
      </c>
      <c r="H204" s="158" t="s">
        <v>338</v>
      </c>
      <c r="I204" s="159">
        <f>Orders[[#This Row],[Sched. Date]]+10</f>
        <v>44779</v>
      </c>
      <c r="J204" s="158">
        <v>12</v>
      </c>
      <c r="K204" s="158" t="s">
        <v>377</v>
      </c>
      <c r="L204" s="159">
        <v>44985</v>
      </c>
      <c r="M204" s="158" t="s">
        <v>453</v>
      </c>
      <c r="N204" s="158" t="s">
        <v>452</v>
      </c>
      <c r="O204" s="162" t="s">
        <v>384</v>
      </c>
      <c r="X204" s="163">
        <v>203</v>
      </c>
      <c r="Y204" s="164" t="s">
        <v>37</v>
      </c>
    </row>
    <row r="205" spans="1:25" x14ac:dyDescent="0.35">
      <c r="A205" s="163">
        <v>203</v>
      </c>
      <c r="B205" s="164" t="s">
        <v>37</v>
      </c>
      <c r="C205" s="165">
        <v>44770</v>
      </c>
      <c r="D205" s="166">
        <v>1.6666666666666701</v>
      </c>
      <c r="E205" s="167">
        <v>7.2916666666666699E-2</v>
      </c>
      <c r="F205" s="164" t="s">
        <v>74</v>
      </c>
      <c r="G205" s="164" t="s">
        <v>323</v>
      </c>
      <c r="H205" s="164" t="s">
        <v>314</v>
      </c>
      <c r="I205" s="165">
        <f>Orders[[#This Row],[Sched. Date]]+10</f>
        <v>44780</v>
      </c>
      <c r="J205" s="164">
        <v>1</v>
      </c>
      <c r="K205" s="164" t="s">
        <v>376</v>
      </c>
      <c r="L205" s="165">
        <v>44987</v>
      </c>
      <c r="M205" s="164" t="s">
        <v>443</v>
      </c>
      <c r="N205" s="164" t="s">
        <v>453</v>
      </c>
      <c r="O205" s="168" t="s">
        <v>440</v>
      </c>
      <c r="X205" s="149">
        <v>204</v>
      </c>
      <c r="Y205" s="158" t="s">
        <v>32</v>
      </c>
    </row>
    <row r="206" spans="1:25" x14ac:dyDescent="0.35">
      <c r="A206" s="149">
        <v>204</v>
      </c>
      <c r="B206" s="158" t="s">
        <v>32</v>
      </c>
      <c r="C206" s="159">
        <v>44771</v>
      </c>
      <c r="D206" s="160">
        <v>1.9166666666666701</v>
      </c>
      <c r="E206" s="161">
        <v>7.2916666666666699E-2</v>
      </c>
      <c r="F206" s="158" t="s">
        <v>79</v>
      </c>
      <c r="G206" s="158" t="s">
        <v>322</v>
      </c>
      <c r="H206" s="158" t="s">
        <v>336</v>
      </c>
      <c r="I206" s="159">
        <f>Orders[[#This Row],[Sched. Date]]+10</f>
        <v>44781</v>
      </c>
      <c r="J206" s="158">
        <v>6</v>
      </c>
      <c r="K206" s="158" t="s">
        <v>377</v>
      </c>
      <c r="L206" s="159">
        <v>44989</v>
      </c>
      <c r="M206" s="158" t="s">
        <v>446</v>
      </c>
      <c r="N206" s="158" t="s">
        <v>443</v>
      </c>
      <c r="O206" s="162" t="s">
        <v>384</v>
      </c>
      <c r="X206" s="163">
        <v>205</v>
      </c>
      <c r="Y206" s="164" t="s">
        <v>37</v>
      </c>
    </row>
    <row r="207" spans="1:25" x14ac:dyDescent="0.35">
      <c r="A207" s="163">
        <v>205</v>
      </c>
      <c r="B207" s="164" t="s">
        <v>37</v>
      </c>
      <c r="C207" s="165">
        <v>44772</v>
      </c>
      <c r="D207" s="166">
        <v>2.1666666666666701</v>
      </c>
      <c r="E207" s="167">
        <v>7.2916666666666699E-2</v>
      </c>
      <c r="F207" s="164" t="s">
        <v>85</v>
      </c>
      <c r="G207" s="164" t="s">
        <v>323</v>
      </c>
      <c r="H207" s="164" t="s">
        <v>337</v>
      </c>
      <c r="I207" s="165">
        <f>Orders[[#This Row],[Sched. Date]]+10</f>
        <v>44782</v>
      </c>
      <c r="J207" s="164">
        <v>1</v>
      </c>
      <c r="K207" s="164" t="s">
        <v>377</v>
      </c>
      <c r="L207" s="165">
        <v>44991</v>
      </c>
      <c r="M207" s="164" t="s">
        <v>447</v>
      </c>
      <c r="N207" s="164" t="s">
        <v>446</v>
      </c>
      <c r="O207" s="168" t="s">
        <v>440</v>
      </c>
      <c r="X207" s="149">
        <v>206</v>
      </c>
      <c r="Y207" s="158" t="s">
        <v>32</v>
      </c>
    </row>
    <row r="208" spans="1:25" x14ac:dyDescent="0.35">
      <c r="A208" s="149">
        <v>206</v>
      </c>
      <c r="B208" s="158" t="s">
        <v>32</v>
      </c>
      <c r="C208" s="159">
        <v>44773</v>
      </c>
      <c r="D208" s="160">
        <v>2.4166666666666701</v>
      </c>
      <c r="E208" s="161">
        <v>7.2916666666666699E-2</v>
      </c>
      <c r="F208" s="158" t="s">
        <v>120</v>
      </c>
      <c r="G208" s="158" t="s">
        <v>322</v>
      </c>
      <c r="H208" s="158" t="s">
        <v>338</v>
      </c>
      <c r="I208" s="159">
        <f>Orders[[#This Row],[Sched. Date]]+10</f>
        <v>44783</v>
      </c>
      <c r="J208" s="158">
        <v>2</v>
      </c>
      <c r="K208" s="158" t="s">
        <v>376</v>
      </c>
      <c r="L208" s="159">
        <v>44993</v>
      </c>
      <c r="M208" s="158" t="s">
        <v>448</v>
      </c>
      <c r="N208" s="158" t="s">
        <v>447</v>
      </c>
      <c r="O208" s="162" t="s">
        <v>384</v>
      </c>
      <c r="X208" s="163">
        <v>207</v>
      </c>
      <c r="Y208" s="164" t="s">
        <v>37</v>
      </c>
    </row>
    <row r="209" spans="1:25" x14ac:dyDescent="0.35">
      <c r="A209" s="163">
        <v>207</v>
      </c>
      <c r="B209" s="164" t="s">
        <v>37</v>
      </c>
      <c r="C209" s="165">
        <v>44774</v>
      </c>
      <c r="D209" s="166">
        <v>2.6666666666666701</v>
      </c>
      <c r="E209" s="167">
        <v>7.2916666666666699E-2</v>
      </c>
      <c r="F209" s="164" t="s">
        <v>124</v>
      </c>
      <c r="G209" s="164" t="s">
        <v>323</v>
      </c>
      <c r="H209" s="164" t="s">
        <v>314</v>
      </c>
      <c r="I209" s="165">
        <f>Orders[[#This Row],[Sched. Date]]+10</f>
        <v>44784</v>
      </c>
      <c r="J209" s="164">
        <v>100</v>
      </c>
      <c r="K209" s="164" t="s">
        <v>370</v>
      </c>
      <c r="L209" s="165">
        <v>44995</v>
      </c>
      <c r="M209" s="164" t="s">
        <v>449</v>
      </c>
      <c r="N209" s="164" t="s">
        <v>448</v>
      </c>
      <c r="O209" s="168" t="s">
        <v>440</v>
      </c>
      <c r="X209" s="149">
        <v>208</v>
      </c>
      <c r="Y209" s="158" t="s">
        <v>32</v>
      </c>
    </row>
    <row r="210" spans="1:25" x14ac:dyDescent="0.35">
      <c r="A210" s="149">
        <v>208</v>
      </c>
      <c r="B210" s="158" t="s">
        <v>32</v>
      </c>
      <c r="C210" s="159">
        <v>44775</v>
      </c>
      <c r="D210" s="160">
        <v>2.9166666666666701</v>
      </c>
      <c r="E210" s="161">
        <v>7.2916666666666699E-2</v>
      </c>
      <c r="F210" s="158" t="s">
        <v>130</v>
      </c>
      <c r="G210" s="158" t="s">
        <v>322</v>
      </c>
      <c r="H210" s="158" t="s">
        <v>336</v>
      </c>
      <c r="I210" s="159">
        <f>Orders[[#This Row],[Sched. Date]]+10</f>
        <v>44785</v>
      </c>
      <c r="J210" s="158">
        <v>12</v>
      </c>
      <c r="K210" s="158" t="s">
        <v>371</v>
      </c>
      <c r="L210" s="159">
        <v>44997</v>
      </c>
      <c r="M210" s="158" t="s">
        <v>450</v>
      </c>
      <c r="N210" s="158" t="s">
        <v>449</v>
      </c>
      <c r="O210" s="162" t="s">
        <v>384</v>
      </c>
      <c r="X210" s="163">
        <v>209</v>
      </c>
      <c r="Y210" s="164" t="s">
        <v>37</v>
      </c>
    </row>
    <row r="211" spans="1:25" x14ac:dyDescent="0.35">
      <c r="A211" s="163">
        <v>209</v>
      </c>
      <c r="B211" s="164" t="s">
        <v>37</v>
      </c>
      <c r="C211" s="165">
        <v>44776</v>
      </c>
      <c r="D211" s="166">
        <v>3.1666666666666701</v>
      </c>
      <c r="E211" s="167">
        <v>7.2916666666666699E-2</v>
      </c>
      <c r="F211" s="164" t="s">
        <v>133</v>
      </c>
      <c r="G211" s="164" t="s">
        <v>323</v>
      </c>
      <c r="H211" s="164" t="s">
        <v>337</v>
      </c>
      <c r="I211" s="165">
        <f>Orders[[#This Row],[Sched. Date]]+10</f>
        <v>44786</v>
      </c>
      <c r="J211" s="164">
        <v>12</v>
      </c>
      <c r="K211" s="164" t="s">
        <v>377</v>
      </c>
      <c r="L211" s="165">
        <v>44999</v>
      </c>
      <c r="M211" s="164" t="s">
        <v>451</v>
      </c>
      <c r="N211" s="164" t="s">
        <v>450</v>
      </c>
      <c r="O211" s="168" t="s">
        <v>440</v>
      </c>
      <c r="X211" s="149">
        <v>210</v>
      </c>
      <c r="Y211" s="158" t="s">
        <v>32</v>
      </c>
    </row>
    <row r="212" spans="1:25" x14ac:dyDescent="0.35">
      <c r="A212" s="149">
        <v>210</v>
      </c>
      <c r="B212" s="158" t="s">
        <v>32</v>
      </c>
      <c r="C212" s="159">
        <v>44777</v>
      </c>
      <c r="D212" s="160">
        <v>3.4166666666666701</v>
      </c>
      <c r="E212" s="161">
        <v>7.2916666666666699E-2</v>
      </c>
      <c r="F212" s="158" t="s">
        <v>74</v>
      </c>
      <c r="G212" s="158" t="s">
        <v>322</v>
      </c>
      <c r="H212" s="158" t="s">
        <v>338</v>
      </c>
      <c r="I212" s="159">
        <f>Orders[[#This Row],[Sched. Date]]+10</f>
        <v>44787</v>
      </c>
      <c r="J212" s="158">
        <v>1</v>
      </c>
      <c r="K212" s="158" t="s">
        <v>376</v>
      </c>
      <c r="L212" s="159">
        <v>45001</v>
      </c>
      <c r="M212" s="158" t="s">
        <v>452</v>
      </c>
      <c r="N212" s="158" t="s">
        <v>451</v>
      </c>
      <c r="O212" s="162" t="s">
        <v>384</v>
      </c>
      <c r="X212" s="163">
        <v>211</v>
      </c>
      <c r="Y212" s="164" t="s">
        <v>37</v>
      </c>
    </row>
    <row r="213" spans="1:25" x14ac:dyDescent="0.35">
      <c r="A213" s="163">
        <v>211</v>
      </c>
      <c r="B213" s="164" t="s">
        <v>37</v>
      </c>
      <c r="C213" s="165">
        <v>44778</v>
      </c>
      <c r="D213" s="166">
        <v>3.6666666666666701</v>
      </c>
      <c r="E213" s="167">
        <v>7.2916666666666699E-2</v>
      </c>
      <c r="F213" s="164" t="s">
        <v>79</v>
      </c>
      <c r="G213" s="164" t="s">
        <v>323</v>
      </c>
      <c r="H213" s="164" t="s">
        <v>314</v>
      </c>
      <c r="I213" s="165">
        <f>Orders[[#This Row],[Sched. Date]]+10</f>
        <v>44788</v>
      </c>
      <c r="J213" s="164">
        <v>6</v>
      </c>
      <c r="K213" s="164" t="s">
        <v>377</v>
      </c>
      <c r="L213" s="165">
        <v>45003</v>
      </c>
      <c r="M213" s="164" t="s">
        <v>453</v>
      </c>
      <c r="N213" s="164" t="s">
        <v>452</v>
      </c>
      <c r="O213" s="168" t="s">
        <v>440</v>
      </c>
      <c r="X213" s="149">
        <v>212</v>
      </c>
      <c r="Y213" s="158" t="s">
        <v>32</v>
      </c>
    </row>
    <row r="214" spans="1:25" x14ac:dyDescent="0.35">
      <c r="A214" s="149">
        <v>212</v>
      </c>
      <c r="B214" s="158" t="s">
        <v>32</v>
      </c>
      <c r="C214" s="159">
        <v>44779</v>
      </c>
      <c r="D214" s="160">
        <v>3.9166666666666701</v>
      </c>
      <c r="E214" s="161">
        <v>7.2916666666666699E-2</v>
      </c>
      <c r="F214" s="158" t="s">
        <v>85</v>
      </c>
      <c r="G214" s="158" t="s">
        <v>322</v>
      </c>
      <c r="H214" s="158" t="s">
        <v>336</v>
      </c>
      <c r="I214" s="159">
        <f>Orders[[#This Row],[Sched. Date]]+10</f>
        <v>44789</v>
      </c>
      <c r="J214" s="158">
        <v>1</v>
      </c>
      <c r="K214" s="158" t="s">
        <v>377</v>
      </c>
      <c r="L214" s="159">
        <v>45005</v>
      </c>
      <c r="M214" s="158" t="s">
        <v>443</v>
      </c>
      <c r="N214" s="158" t="s">
        <v>453</v>
      </c>
      <c r="O214" s="162" t="s">
        <v>384</v>
      </c>
      <c r="X214" s="163">
        <v>213</v>
      </c>
      <c r="Y214" s="164" t="s">
        <v>37</v>
      </c>
    </row>
    <row r="215" spans="1:25" x14ac:dyDescent="0.35">
      <c r="A215" s="163">
        <v>213</v>
      </c>
      <c r="B215" s="164" t="s">
        <v>37</v>
      </c>
      <c r="C215" s="165">
        <v>44780</v>
      </c>
      <c r="D215" s="166">
        <v>4.1666666666666696</v>
      </c>
      <c r="E215" s="167">
        <v>7.2916666666666699E-2</v>
      </c>
      <c r="F215" s="164" t="s">
        <v>91</v>
      </c>
      <c r="G215" s="164" t="s">
        <v>323</v>
      </c>
      <c r="H215" s="164" t="s">
        <v>337</v>
      </c>
      <c r="I215" s="165">
        <f>Orders[[#This Row],[Sched. Date]]+10</f>
        <v>44790</v>
      </c>
      <c r="J215" s="164">
        <v>1</v>
      </c>
      <c r="K215" s="164" t="s">
        <v>376</v>
      </c>
      <c r="L215" s="165">
        <v>45007</v>
      </c>
      <c r="M215" s="164" t="s">
        <v>446</v>
      </c>
      <c r="N215" s="164" t="s">
        <v>443</v>
      </c>
      <c r="O215" s="168" t="s">
        <v>440</v>
      </c>
      <c r="X215" s="149">
        <v>214</v>
      </c>
      <c r="Y215" s="158" t="s">
        <v>32</v>
      </c>
    </row>
    <row r="216" spans="1:25" x14ac:dyDescent="0.35">
      <c r="A216" s="149">
        <v>214</v>
      </c>
      <c r="B216" s="158" t="s">
        <v>32</v>
      </c>
      <c r="C216" s="159">
        <v>44781</v>
      </c>
      <c r="D216" s="160">
        <v>0.41666666666666669</v>
      </c>
      <c r="E216" s="161">
        <v>7.2916666666666699E-2</v>
      </c>
      <c r="F216" s="158" t="s">
        <v>96</v>
      </c>
      <c r="G216" s="158" t="s">
        <v>322</v>
      </c>
      <c r="H216" s="158" t="s">
        <v>338</v>
      </c>
      <c r="I216" s="159">
        <f>Orders[[#This Row],[Sched. Date]]+10</f>
        <v>44791</v>
      </c>
      <c r="J216" s="158">
        <v>6</v>
      </c>
      <c r="K216" s="158" t="s">
        <v>377</v>
      </c>
      <c r="L216" s="159">
        <v>45009</v>
      </c>
      <c r="M216" s="158" t="s">
        <v>447</v>
      </c>
      <c r="N216" s="158" t="s">
        <v>446</v>
      </c>
      <c r="O216" s="162" t="s">
        <v>384</v>
      </c>
      <c r="X216" s="163">
        <v>215</v>
      </c>
      <c r="Y216" s="164" t="s">
        <v>37</v>
      </c>
    </row>
    <row r="217" spans="1:25" x14ac:dyDescent="0.35">
      <c r="A217" s="163">
        <v>215</v>
      </c>
      <c r="B217" s="164" t="s">
        <v>37</v>
      </c>
      <c r="C217" s="165">
        <v>44782</v>
      </c>
      <c r="D217" s="166">
        <v>0.66666666666666663</v>
      </c>
      <c r="E217" s="167">
        <v>7.2916666666666699E-2</v>
      </c>
      <c r="F217" s="164" t="s">
        <v>130</v>
      </c>
      <c r="G217" s="164" t="s">
        <v>323</v>
      </c>
      <c r="H217" s="164" t="s">
        <v>314</v>
      </c>
      <c r="I217" s="165">
        <f>Orders[[#This Row],[Sched. Date]]+10</f>
        <v>44792</v>
      </c>
      <c r="J217" s="164">
        <v>1</v>
      </c>
      <c r="K217" s="164" t="s">
        <v>377</v>
      </c>
      <c r="L217" s="165">
        <v>45011</v>
      </c>
      <c r="M217" s="164" t="s">
        <v>448</v>
      </c>
      <c r="N217" s="164" t="s">
        <v>447</v>
      </c>
      <c r="O217" s="168" t="s">
        <v>440</v>
      </c>
      <c r="X217" s="149">
        <v>216</v>
      </c>
      <c r="Y217" s="158" t="s">
        <v>32</v>
      </c>
    </row>
    <row r="218" spans="1:25" x14ac:dyDescent="0.35">
      <c r="A218" s="149">
        <v>216</v>
      </c>
      <c r="B218" s="158" t="s">
        <v>32</v>
      </c>
      <c r="C218" s="159">
        <v>44783</v>
      </c>
      <c r="D218" s="160">
        <v>0.91666666666666696</v>
      </c>
      <c r="E218" s="161">
        <v>7.2916666666666699E-2</v>
      </c>
      <c r="F218" s="158" t="s">
        <v>133</v>
      </c>
      <c r="G218" s="158" t="s">
        <v>322</v>
      </c>
      <c r="H218" s="158" t="s">
        <v>314</v>
      </c>
      <c r="I218" s="159">
        <f>Orders[[#This Row],[Sched. Date]]+10</f>
        <v>44793</v>
      </c>
      <c r="J218" s="158">
        <v>2</v>
      </c>
      <c r="K218" s="158" t="s">
        <v>376</v>
      </c>
      <c r="L218" s="159">
        <v>45013</v>
      </c>
      <c r="M218" s="158" t="s">
        <v>449</v>
      </c>
      <c r="N218" s="158" t="s">
        <v>448</v>
      </c>
      <c r="O218" s="162" t="s">
        <v>384</v>
      </c>
      <c r="X218" s="163">
        <v>217</v>
      </c>
      <c r="Y218" s="164" t="s">
        <v>37</v>
      </c>
    </row>
    <row r="219" spans="1:25" x14ac:dyDescent="0.35">
      <c r="A219" s="163">
        <v>217</v>
      </c>
      <c r="B219" s="164" t="s">
        <v>37</v>
      </c>
      <c r="C219" s="165">
        <v>44784</v>
      </c>
      <c r="D219" s="166">
        <v>1.1666666666666701</v>
      </c>
      <c r="E219" s="167">
        <v>7.2916666666666699E-2</v>
      </c>
      <c r="F219" s="164" t="s">
        <v>74</v>
      </c>
      <c r="G219" s="164" t="s">
        <v>323</v>
      </c>
      <c r="H219" s="164" t="s">
        <v>336</v>
      </c>
      <c r="I219" s="165">
        <f>Orders[[#This Row],[Sched. Date]]+10</f>
        <v>44794</v>
      </c>
      <c r="J219" s="164">
        <v>100</v>
      </c>
      <c r="K219" s="164" t="s">
        <v>370</v>
      </c>
      <c r="L219" s="165">
        <v>45015</v>
      </c>
      <c r="M219" s="164" t="s">
        <v>450</v>
      </c>
      <c r="N219" s="164" t="s">
        <v>449</v>
      </c>
      <c r="O219" s="168" t="s">
        <v>440</v>
      </c>
      <c r="X219" s="149">
        <v>218</v>
      </c>
      <c r="Y219" s="158" t="s">
        <v>32</v>
      </c>
    </row>
    <row r="220" spans="1:25" x14ac:dyDescent="0.35">
      <c r="A220" s="149">
        <v>218</v>
      </c>
      <c r="B220" s="158" t="s">
        <v>32</v>
      </c>
      <c r="C220" s="159">
        <v>44785</v>
      </c>
      <c r="D220" s="160">
        <v>1.4166666666666701</v>
      </c>
      <c r="E220" s="161">
        <v>7.2916666666666699E-2</v>
      </c>
      <c r="F220" s="158" t="s">
        <v>79</v>
      </c>
      <c r="G220" s="158" t="s">
        <v>322</v>
      </c>
      <c r="H220" s="158" t="s">
        <v>337</v>
      </c>
      <c r="I220" s="159">
        <f>Orders[[#This Row],[Sched. Date]]+10</f>
        <v>44795</v>
      </c>
      <c r="J220" s="158">
        <v>12</v>
      </c>
      <c r="K220" s="158" t="s">
        <v>371</v>
      </c>
      <c r="L220" s="159">
        <v>45017</v>
      </c>
      <c r="M220" s="158" t="s">
        <v>451</v>
      </c>
      <c r="N220" s="158" t="s">
        <v>450</v>
      </c>
      <c r="O220" s="162" t="s">
        <v>384</v>
      </c>
      <c r="X220" s="163">
        <v>219</v>
      </c>
      <c r="Y220" s="164" t="s">
        <v>37</v>
      </c>
    </row>
    <row r="221" spans="1:25" x14ac:dyDescent="0.35">
      <c r="A221" s="163">
        <v>219</v>
      </c>
      <c r="B221" s="164" t="s">
        <v>37</v>
      </c>
      <c r="C221" s="165">
        <v>44786</v>
      </c>
      <c r="D221" s="166">
        <v>1.6666666666666701</v>
      </c>
      <c r="E221" s="167">
        <v>7.2916666666666699E-2</v>
      </c>
      <c r="F221" s="164" t="s">
        <v>74</v>
      </c>
      <c r="G221" s="164" t="s">
        <v>323</v>
      </c>
      <c r="H221" s="164" t="s">
        <v>338</v>
      </c>
      <c r="I221" s="165">
        <f>Orders[[#This Row],[Sched. Date]]+10</f>
        <v>44796</v>
      </c>
      <c r="J221" s="164">
        <v>12</v>
      </c>
      <c r="K221" s="164" t="s">
        <v>377</v>
      </c>
      <c r="L221" s="165">
        <v>45019</v>
      </c>
      <c r="M221" s="164" t="s">
        <v>452</v>
      </c>
      <c r="N221" s="164" t="s">
        <v>451</v>
      </c>
      <c r="O221" s="168" t="s">
        <v>440</v>
      </c>
      <c r="X221" s="149">
        <v>220</v>
      </c>
      <c r="Y221" s="158" t="s">
        <v>32</v>
      </c>
    </row>
    <row r="222" spans="1:25" x14ac:dyDescent="0.35">
      <c r="A222" s="149">
        <v>220</v>
      </c>
      <c r="B222" s="158" t="s">
        <v>32</v>
      </c>
      <c r="C222" s="159">
        <v>44787</v>
      </c>
      <c r="D222" s="160">
        <v>1.9166666666666701</v>
      </c>
      <c r="E222" s="161">
        <v>7.2916666666666699E-2</v>
      </c>
      <c r="F222" s="158" t="s">
        <v>79</v>
      </c>
      <c r="G222" s="158" t="s">
        <v>322</v>
      </c>
      <c r="H222" s="158" t="s">
        <v>314</v>
      </c>
      <c r="I222" s="159">
        <f>Orders[[#This Row],[Sched. Date]]+10</f>
        <v>44797</v>
      </c>
      <c r="J222" s="158">
        <v>1</v>
      </c>
      <c r="K222" s="158" t="s">
        <v>376</v>
      </c>
      <c r="L222" s="159">
        <v>45021</v>
      </c>
      <c r="M222" s="158" t="s">
        <v>453</v>
      </c>
      <c r="N222" s="158" t="s">
        <v>452</v>
      </c>
      <c r="O222" s="162" t="s">
        <v>384</v>
      </c>
      <c r="X222" s="163">
        <v>221</v>
      </c>
      <c r="Y222" s="164" t="s">
        <v>37</v>
      </c>
    </row>
    <row r="223" spans="1:25" x14ac:dyDescent="0.35">
      <c r="A223" s="163">
        <v>221</v>
      </c>
      <c r="B223" s="164" t="s">
        <v>37</v>
      </c>
      <c r="C223" s="165">
        <v>44788</v>
      </c>
      <c r="D223" s="166">
        <v>2.1666666666666701</v>
      </c>
      <c r="E223" s="167">
        <v>7.2916666666666699E-2</v>
      </c>
      <c r="F223" s="164" t="s">
        <v>85</v>
      </c>
      <c r="G223" s="164" t="s">
        <v>323</v>
      </c>
      <c r="H223" s="164" t="s">
        <v>336</v>
      </c>
      <c r="I223" s="165">
        <f>Orders[[#This Row],[Sched. Date]]+10</f>
        <v>44798</v>
      </c>
      <c r="J223" s="164">
        <v>6</v>
      </c>
      <c r="K223" s="164" t="s">
        <v>377</v>
      </c>
      <c r="L223" s="165">
        <v>45023</v>
      </c>
      <c r="M223" s="164" t="s">
        <v>443</v>
      </c>
      <c r="N223" s="164" t="s">
        <v>453</v>
      </c>
      <c r="O223" s="168" t="s">
        <v>440</v>
      </c>
      <c r="X223" s="149">
        <v>222</v>
      </c>
      <c r="Y223" s="158" t="s">
        <v>32</v>
      </c>
    </row>
    <row r="224" spans="1:25" x14ac:dyDescent="0.35">
      <c r="A224" s="149">
        <v>222</v>
      </c>
      <c r="B224" s="158" t="s">
        <v>32</v>
      </c>
      <c r="C224" s="159">
        <v>44789</v>
      </c>
      <c r="D224" s="160">
        <v>2.4166666666666701</v>
      </c>
      <c r="E224" s="161">
        <v>7.2916666666666699E-2</v>
      </c>
      <c r="F224" s="158" t="s">
        <v>91</v>
      </c>
      <c r="G224" s="158" t="s">
        <v>322</v>
      </c>
      <c r="H224" s="158" t="s">
        <v>337</v>
      </c>
      <c r="I224" s="159">
        <f>Orders[[#This Row],[Sched. Date]]+10</f>
        <v>44799</v>
      </c>
      <c r="J224" s="158">
        <v>1</v>
      </c>
      <c r="K224" s="158" t="s">
        <v>377</v>
      </c>
      <c r="L224" s="159">
        <v>45025</v>
      </c>
      <c r="M224" s="158" t="s">
        <v>446</v>
      </c>
      <c r="N224" s="158" t="s">
        <v>443</v>
      </c>
      <c r="O224" s="162" t="s">
        <v>384</v>
      </c>
      <c r="X224" s="163">
        <v>223</v>
      </c>
      <c r="Y224" s="164" t="s">
        <v>37</v>
      </c>
    </row>
    <row r="225" spans="1:25" x14ac:dyDescent="0.35">
      <c r="A225" s="163">
        <v>223</v>
      </c>
      <c r="B225" s="164" t="s">
        <v>37</v>
      </c>
      <c r="C225" s="165">
        <v>44790</v>
      </c>
      <c r="D225" s="166">
        <v>2.6666666666666701</v>
      </c>
      <c r="E225" s="167">
        <v>7.2916666666666699E-2</v>
      </c>
      <c r="F225" s="164" t="s">
        <v>96</v>
      </c>
      <c r="G225" s="164" t="s">
        <v>323</v>
      </c>
      <c r="H225" s="164" t="s">
        <v>338</v>
      </c>
      <c r="I225" s="165">
        <f>Orders[[#This Row],[Sched. Date]]+10</f>
        <v>44800</v>
      </c>
      <c r="J225" s="164">
        <v>2</v>
      </c>
      <c r="K225" s="164" t="s">
        <v>376</v>
      </c>
      <c r="L225" s="165">
        <v>45027</v>
      </c>
      <c r="M225" s="164" t="s">
        <v>447</v>
      </c>
      <c r="N225" s="164" t="s">
        <v>446</v>
      </c>
      <c r="O225" s="168" t="s">
        <v>440</v>
      </c>
      <c r="X225" s="149">
        <v>224</v>
      </c>
      <c r="Y225" s="158" t="s">
        <v>32</v>
      </c>
    </row>
    <row r="226" spans="1:25" x14ac:dyDescent="0.35">
      <c r="A226" s="149">
        <v>224</v>
      </c>
      <c r="B226" s="158" t="s">
        <v>32</v>
      </c>
      <c r="C226" s="159">
        <v>44791</v>
      </c>
      <c r="D226" s="160">
        <v>2.9166666666666701</v>
      </c>
      <c r="E226" s="161">
        <v>7.2916666666666699E-2</v>
      </c>
      <c r="F226" s="158" t="s">
        <v>102</v>
      </c>
      <c r="G226" s="158" t="s">
        <v>322</v>
      </c>
      <c r="H226" s="158" t="s">
        <v>314</v>
      </c>
      <c r="I226" s="159">
        <f>Orders[[#This Row],[Sched. Date]]+10</f>
        <v>44801</v>
      </c>
      <c r="J226" s="158">
        <v>100</v>
      </c>
      <c r="K226" s="158" t="s">
        <v>370</v>
      </c>
      <c r="L226" s="159">
        <v>45029</v>
      </c>
      <c r="M226" s="158" t="s">
        <v>448</v>
      </c>
      <c r="N226" s="158" t="s">
        <v>447</v>
      </c>
      <c r="O226" s="162" t="s">
        <v>384</v>
      </c>
      <c r="X226" s="163">
        <v>225</v>
      </c>
      <c r="Y226" s="164" t="s">
        <v>37</v>
      </c>
    </row>
    <row r="227" spans="1:25" x14ac:dyDescent="0.35">
      <c r="A227" s="163">
        <v>225</v>
      </c>
      <c r="B227" s="164" t="s">
        <v>37</v>
      </c>
      <c r="C227" s="165">
        <v>44792</v>
      </c>
      <c r="D227" s="166">
        <v>3.1666666666666701</v>
      </c>
      <c r="E227" s="167">
        <v>7.2916666666666699E-2</v>
      </c>
      <c r="F227" s="164" t="s">
        <v>108</v>
      </c>
      <c r="G227" s="164" t="s">
        <v>323</v>
      </c>
      <c r="H227" s="164" t="s">
        <v>336</v>
      </c>
      <c r="I227" s="165">
        <f>Orders[[#This Row],[Sched. Date]]+10</f>
        <v>44802</v>
      </c>
      <c r="J227" s="164">
        <v>12</v>
      </c>
      <c r="K227" s="164" t="s">
        <v>371</v>
      </c>
      <c r="L227" s="165">
        <v>45031</v>
      </c>
      <c r="M227" s="164" t="s">
        <v>449</v>
      </c>
      <c r="N227" s="164" t="s">
        <v>448</v>
      </c>
      <c r="O227" s="168" t="s">
        <v>440</v>
      </c>
      <c r="X227" s="149">
        <v>226</v>
      </c>
      <c r="Y227" s="158" t="s">
        <v>32</v>
      </c>
    </row>
    <row r="228" spans="1:25" x14ac:dyDescent="0.35">
      <c r="A228" s="149">
        <v>226</v>
      </c>
      <c r="B228" s="158" t="s">
        <v>32</v>
      </c>
      <c r="C228" s="159">
        <v>44793</v>
      </c>
      <c r="D228" s="160">
        <v>3.4166666666666701</v>
      </c>
      <c r="E228" s="161">
        <v>7.2916666666666699E-2</v>
      </c>
      <c r="F228" s="158" t="s">
        <v>114</v>
      </c>
      <c r="G228" s="158" t="s">
        <v>322</v>
      </c>
      <c r="H228" s="158" t="s">
        <v>337</v>
      </c>
      <c r="I228" s="159">
        <f>Orders[[#This Row],[Sched. Date]]+10</f>
        <v>44803</v>
      </c>
      <c r="J228" s="158">
        <v>12</v>
      </c>
      <c r="K228" s="158" t="s">
        <v>377</v>
      </c>
      <c r="L228" s="159">
        <v>45033</v>
      </c>
      <c r="M228" s="158" t="s">
        <v>450</v>
      </c>
      <c r="N228" s="158" t="s">
        <v>449</v>
      </c>
      <c r="O228" s="162" t="s">
        <v>384</v>
      </c>
      <c r="X228" s="163">
        <v>227</v>
      </c>
      <c r="Y228" s="164" t="s">
        <v>37</v>
      </c>
    </row>
    <row r="229" spans="1:25" x14ac:dyDescent="0.35">
      <c r="A229" s="163">
        <v>227</v>
      </c>
      <c r="B229" s="164" t="s">
        <v>37</v>
      </c>
      <c r="C229" s="165">
        <v>44794</v>
      </c>
      <c r="D229" s="166">
        <v>3.6666666666666701</v>
      </c>
      <c r="E229" s="167">
        <v>7.2916666666666699E-2</v>
      </c>
      <c r="F229" s="164" t="s">
        <v>120</v>
      </c>
      <c r="G229" s="164" t="s">
        <v>323</v>
      </c>
      <c r="H229" s="164" t="s">
        <v>338</v>
      </c>
      <c r="I229" s="165">
        <f>Orders[[#This Row],[Sched. Date]]+10</f>
        <v>44804</v>
      </c>
      <c r="J229" s="164">
        <v>1</v>
      </c>
      <c r="K229" s="164" t="s">
        <v>376</v>
      </c>
      <c r="L229" s="165">
        <v>45035</v>
      </c>
      <c r="M229" s="164" t="s">
        <v>451</v>
      </c>
      <c r="N229" s="164" t="s">
        <v>450</v>
      </c>
      <c r="O229" s="168" t="s">
        <v>440</v>
      </c>
      <c r="X229" s="149">
        <v>228</v>
      </c>
      <c r="Y229" s="158" t="s">
        <v>32</v>
      </c>
    </row>
    <row r="230" spans="1:25" x14ac:dyDescent="0.35">
      <c r="A230" s="149">
        <v>228</v>
      </c>
      <c r="B230" s="158" t="s">
        <v>32</v>
      </c>
      <c r="C230" s="159">
        <v>44795</v>
      </c>
      <c r="D230" s="160">
        <v>3.9166666666666701</v>
      </c>
      <c r="E230" s="161">
        <v>7.2916666666666699E-2</v>
      </c>
      <c r="F230" s="158" t="s">
        <v>124</v>
      </c>
      <c r="G230" s="158" t="s">
        <v>322</v>
      </c>
      <c r="H230" s="158" t="s">
        <v>314</v>
      </c>
      <c r="I230" s="159">
        <f>Orders[[#This Row],[Sched. Date]]+10</f>
        <v>44805</v>
      </c>
      <c r="J230" s="158">
        <v>6</v>
      </c>
      <c r="K230" s="158" t="s">
        <v>377</v>
      </c>
      <c r="L230" s="159">
        <v>45037</v>
      </c>
      <c r="M230" s="158" t="s">
        <v>452</v>
      </c>
      <c r="N230" s="158" t="s">
        <v>451</v>
      </c>
      <c r="O230" s="162" t="s">
        <v>384</v>
      </c>
      <c r="X230" s="163">
        <v>229</v>
      </c>
      <c r="Y230" s="164" t="s">
        <v>37</v>
      </c>
    </row>
    <row r="231" spans="1:25" x14ac:dyDescent="0.35">
      <c r="A231" s="163">
        <v>229</v>
      </c>
      <c r="B231" s="164" t="s">
        <v>37</v>
      </c>
      <c r="C231" s="165">
        <v>44796</v>
      </c>
      <c r="D231" s="166">
        <v>4.1666666666666696</v>
      </c>
      <c r="E231" s="167">
        <v>7.2916666666666699E-2</v>
      </c>
      <c r="F231" s="164" t="s">
        <v>130</v>
      </c>
      <c r="G231" s="164" t="s">
        <v>323</v>
      </c>
      <c r="H231" s="164" t="s">
        <v>336</v>
      </c>
      <c r="I231" s="165">
        <f>Orders[[#This Row],[Sched. Date]]+10</f>
        <v>44806</v>
      </c>
      <c r="J231" s="164">
        <v>1</v>
      </c>
      <c r="K231" s="164" t="s">
        <v>377</v>
      </c>
      <c r="L231" s="165">
        <v>45039</v>
      </c>
      <c r="M231" s="164" t="s">
        <v>453</v>
      </c>
      <c r="N231" s="164" t="s">
        <v>452</v>
      </c>
      <c r="O231" s="168" t="s">
        <v>440</v>
      </c>
      <c r="X231" s="149">
        <v>230</v>
      </c>
      <c r="Y231" s="158" t="s">
        <v>32</v>
      </c>
    </row>
    <row r="232" spans="1:25" x14ac:dyDescent="0.35">
      <c r="A232" s="149">
        <v>230</v>
      </c>
      <c r="B232" s="158" t="s">
        <v>32</v>
      </c>
      <c r="C232" s="159">
        <v>44797</v>
      </c>
      <c r="D232" s="160">
        <v>0.41666666666666669</v>
      </c>
      <c r="E232" s="161">
        <v>7.2916666666666699E-2</v>
      </c>
      <c r="F232" s="158" t="s">
        <v>133</v>
      </c>
      <c r="G232" s="158" t="s">
        <v>322</v>
      </c>
      <c r="H232" s="158" t="s">
        <v>337</v>
      </c>
      <c r="I232" s="159">
        <f>Orders[[#This Row],[Sched. Date]]+10</f>
        <v>44807</v>
      </c>
      <c r="J232" s="158">
        <v>12</v>
      </c>
      <c r="K232" s="158" t="s">
        <v>371</v>
      </c>
      <c r="L232" s="159">
        <v>45041</v>
      </c>
      <c r="M232" s="158" t="s">
        <v>443</v>
      </c>
      <c r="N232" s="158" t="s">
        <v>453</v>
      </c>
      <c r="O232" s="162" t="s">
        <v>384</v>
      </c>
      <c r="X232" s="163">
        <v>231</v>
      </c>
      <c r="Y232" s="164" t="s">
        <v>37</v>
      </c>
    </row>
    <row r="233" spans="1:25" x14ac:dyDescent="0.35">
      <c r="A233" s="163">
        <v>231</v>
      </c>
      <c r="B233" s="164" t="s">
        <v>37</v>
      </c>
      <c r="C233" s="165">
        <v>44798</v>
      </c>
      <c r="D233" s="166">
        <v>0.66666666666666663</v>
      </c>
      <c r="E233" s="167">
        <v>7.2916666666666699E-2</v>
      </c>
      <c r="F233" s="164" t="s">
        <v>74</v>
      </c>
      <c r="G233" s="164" t="s">
        <v>323</v>
      </c>
      <c r="H233" s="164" t="s">
        <v>338</v>
      </c>
      <c r="I233" s="165">
        <f>Orders[[#This Row],[Sched. Date]]+10</f>
        <v>44808</v>
      </c>
      <c r="J233" s="164">
        <v>12</v>
      </c>
      <c r="K233" s="164" t="s">
        <v>377</v>
      </c>
      <c r="L233" s="165">
        <v>45043</v>
      </c>
      <c r="M233" s="164" t="s">
        <v>446</v>
      </c>
      <c r="N233" s="164" t="s">
        <v>443</v>
      </c>
      <c r="O233" s="168" t="s">
        <v>440</v>
      </c>
      <c r="X233" s="149">
        <v>232</v>
      </c>
      <c r="Y233" s="158" t="s">
        <v>32</v>
      </c>
    </row>
    <row r="234" spans="1:25" x14ac:dyDescent="0.35">
      <c r="A234" s="149">
        <v>232</v>
      </c>
      <c r="B234" s="158" t="s">
        <v>32</v>
      </c>
      <c r="C234" s="159">
        <v>44799</v>
      </c>
      <c r="D234" s="160">
        <v>0.91666666666666696</v>
      </c>
      <c r="E234" s="161">
        <v>7.2916666666666699E-2</v>
      </c>
      <c r="F234" s="158" t="s">
        <v>79</v>
      </c>
      <c r="G234" s="158" t="s">
        <v>322</v>
      </c>
      <c r="H234" s="158" t="s">
        <v>314</v>
      </c>
      <c r="I234" s="159">
        <f>Orders[[#This Row],[Sched. Date]]+10</f>
        <v>44809</v>
      </c>
      <c r="J234" s="158">
        <v>1</v>
      </c>
      <c r="K234" s="158" t="s">
        <v>376</v>
      </c>
      <c r="L234" s="159">
        <v>45045</v>
      </c>
      <c r="M234" s="158" t="s">
        <v>447</v>
      </c>
      <c r="N234" s="158" t="s">
        <v>446</v>
      </c>
      <c r="O234" s="162" t="s">
        <v>384</v>
      </c>
      <c r="X234" s="163">
        <v>233</v>
      </c>
      <c r="Y234" s="164" t="s">
        <v>37</v>
      </c>
    </row>
    <row r="235" spans="1:25" x14ac:dyDescent="0.35">
      <c r="A235" s="163">
        <v>233</v>
      </c>
      <c r="B235" s="164" t="s">
        <v>37</v>
      </c>
      <c r="C235" s="165">
        <v>44800</v>
      </c>
      <c r="D235" s="166">
        <v>1.1666666666666701</v>
      </c>
      <c r="E235" s="167">
        <v>7.2916666666666699E-2</v>
      </c>
      <c r="F235" s="164" t="s">
        <v>85</v>
      </c>
      <c r="G235" s="164" t="s">
        <v>323</v>
      </c>
      <c r="H235" s="164" t="s">
        <v>336</v>
      </c>
      <c r="I235" s="165">
        <f>Orders[[#This Row],[Sched. Date]]+10</f>
        <v>44810</v>
      </c>
      <c r="J235" s="164">
        <v>6</v>
      </c>
      <c r="K235" s="164" t="s">
        <v>377</v>
      </c>
      <c r="L235" s="165">
        <v>45047</v>
      </c>
      <c r="M235" s="164" t="s">
        <v>448</v>
      </c>
      <c r="N235" s="164" t="s">
        <v>447</v>
      </c>
      <c r="O235" s="168" t="s">
        <v>440</v>
      </c>
      <c r="X235" s="149">
        <v>234</v>
      </c>
      <c r="Y235" s="158" t="s">
        <v>32</v>
      </c>
    </row>
    <row r="236" spans="1:25" x14ac:dyDescent="0.35">
      <c r="A236" s="149">
        <v>234</v>
      </c>
      <c r="B236" s="158" t="s">
        <v>32</v>
      </c>
      <c r="C236" s="159">
        <v>44801</v>
      </c>
      <c r="D236" s="160">
        <v>1.4166666666666701</v>
      </c>
      <c r="E236" s="161">
        <v>7.2916666666666699E-2</v>
      </c>
      <c r="F236" s="158" t="s">
        <v>91</v>
      </c>
      <c r="G236" s="158" t="s">
        <v>322</v>
      </c>
      <c r="H236" s="158" t="s">
        <v>337</v>
      </c>
      <c r="I236" s="159">
        <f>Orders[[#This Row],[Sched. Date]]+10</f>
        <v>44811</v>
      </c>
      <c r="J236" s="158">
        <v>1</v>
      </c>
      <c r="K236" s="158" t="s">
        <v>377</v>
      </c>
      <c r="L236" s="159">
        <v>45049</v>
      </c>
      <c r="M236" s="158" t="s">
        <v>449</v>
      </c>
      <c r="N236" s="158" t="s">
        <v>448</v>
      </c>
      <c r="O236" s="162" t="s">
        <v>384</v>
      </c>
      <c r="X236" s="163">
        <v>235</v>
      </c>
      <c r="Y236" s="164" t="s">
        <v>37</v>
      </c>
    </row>
    <row r="237" spans="1:25" x14ac:dyDescent="0.35">
      <c r="A237" s="163">
        <v>235</v>
      </c>
      <c r="B237" s="164" t="s">
        <v>37</v>
      </c>
      <c r="C237" s="165">
        <v>44802</v>
      </c>
      <c r="D237" s="166">
        <v>1.6666666666666701</v>
      </c>
      <c r="E237" s="167">
        <v>7.2916666666666699E-2</v>
      </c>
      <c r="F237" s="164" t="s">
        <v>96</v>
      </c>
      <c r="G237" s="164" t="s">
        <v>323</v>
      </c>
      <c r="H237" s="164" t="s">
        <v>338</v>
      </c>
      <c r="I237" s="165">
        <f>Orders[[#This Row],[Sched. Date]]+10</f>
        <v>44812</v>
      </c>
      <c r="J237" s="164">
        <v>1</v>
      </c>
      <c r="K237" s="164" t="s">
        <v>376</v>
      </c>
      <c r="L237" s="165">
        <v>45051</v>
      </c>
      <c r="M237" s="164" t="s">
        <v>450</v>
      </c>
      <c r="N237" s="164" t="s">
        <v>449</v>
      </c>
      <c r="O237" s="168" t="s">
        <v>440</v>
      </c>
      <c r="X237" s="149">
        <v>236</v>
      </c>
      <c r="Y237" s="158" t="s">
        <v>32</v>
      </c>
    </row>
    <row r="238" spans="1:25" x14ac:dyDescent="0.35">
      <c r="A238" s="149">
        <v>236</v>
      </c>
      <c r="B238" s="158" t="s">
        <v>32</v>
      </c>
      <c r="C238" s="159">
        <v>44803</v>
      </c>
      <c r="D238" s="160">
        <v>1.9166666666666701</v>
      </c>
      <c r="E238" s="161">
        <v>7.2916666666666699E-2</v>
      </c>
      <c r="F238" s="158" t="s">
        <v>102</v>
      </c>
      <c r="G238" s="158" t="s">
        <v>322</v>
      </c>
      <c r="H238" s="158" t="s">
        <v>314</v>
      </c>
      <c r="I238" s="159">
        <f>Orders[[#This Row],[Sched. Date]]+10</f>
        <v>44813</v>
      </c>
      <c r="J238" s="158">
        <v>6</v>
      </c>
      <c r="K238" s="158" t="s">
        <v>377</v>
      </c>
      <c r="L238" s="159">
        <v>45053</v>
      </c>
      <c r="M238" s="158" t="s">
        <v>451</v>
      </c>
      <c r="N238" s="158" t="s">
        <v>450</v>
      </c>
      <c r="O238" s="162" t="s">
        <v>384</v>
      </c>
      <c r="X238" s="163">
        <v>237</v>
      </c>
      <c r="Y238" s="164" t="s">
        <v>37</v>
      </c>
    </row>
    <row r="239" spans="1:25" x14ac:dyDescent="0.35">
      <c r="A239" s="163">
        <v>237</v>
      </c>
      <c r="B239" s="164" t="s">
        <v>37</v>
      </c>
      <c r="C239" s="165">
        <v>44804</v>
      </c>
      <c r="D239" s="166">
        <v>2.1666666666666701</v>
      </c>
      <c r="E239" s="167">
        <v>7.2916666666666699E-2</v>
      </c>
      <c r="F239" s="164" t="s">
        <v>108</v>
      </c>
      <c r="G239" s="164" t="s">
        <v>323</v>
      </c>
      <c r="H239" s="164" t="s">
        <v>336</v>
      </c>
      <c r="I239" s="165">
        <f>Orders[[#This Row],[Sched. Date]]+10</f>
        <v>44814</v>
      </c>
      <c r="J239" s="164">
        <v>1</v>
      </c>
      <c r="K239" s="164" t="s">
        <v>377</v>
      </c>
      <c r="L239" s="165">
        <v>45055</v>
      </c>
      <c r="M239" s="164" t="s">
        <v>452</v>
      </c>
      <c r="N239" s="164" t="s">
        <v>451</v>
      </c>
      <c r="O239" s="168" t="s">
        <v>440</v>
      </c>
      <c r="X239" s="149">
        <v>238</v>
      </c>
      <c r="Y239" s="158" t="s">
        <v>32</v>
      </c>
    </row>
    <row r="240" spans="1:25" x14ac:dyDescent="0.35">
      <c r="A240" s="149">
        <v>238</v>
      </c>
      <c r="B240" s="158" t="s">
        <v>32</v>
      </c>
      <c r="C240" s="159">
        <v>44805</v>
      </c>
      <c r="D240" s="160">
        <v>2.4166666666666701</v>
      </c>
      <c r="E240" s="161">
        <v>7.2916666666666699E-2</v>
      </c>
      <c r="F240" s="158" t="s">
        <v>114</v>
      </c>
      <c r="G240" s="158" t="s">
        <v>322</v>
      </c>
      <c r="H240" s="158" t="s">
        <v>337</v>
      </c>
      <c r="I240" s="159"/>
      <c r="J240" s="158">
        <v>2</v>
      </c>
      <c r="K240" s="158" t="s">
        <v>376</v>
      </c>
      <c r="L240" s="159">
        <v>45057</v>
      </c>
      <c r="M240" s="158" t="s">
        <v>453</v>
      </c>
      <c r="N240" s="158" t="s">
        <v>452</v>
      </c>
      <c r="O240" s="162" t="s">
        <v>384</v>
      </c>
      <c r="X240" s="163">
        <v>239</v>
      </c>
      <c r="Y240" s="164" t="s">
        <v>37</v>
      </c>
    </row>
    <row r="241" spans="1:25" x14ac:dyDescent="0.35">
      <c r="A241" s="163">
        <v>239</v>
      </c>
      <c r="B241" s="164" t="s">
        <v>37</v>
      </c>
      <c r="C241" s="165">
        <v>44806</v>
      </c>
      <c r="D241" s="166">
        <v>2.6666666666666701</v>
      </c>
      <c r="E241" s="167">
        <v>7.2916666666666699E-2</v>
      </c>
      <c r="F241" s="164" t="s">
        <v>120</v>
      </c>
      <c r="G241" s="164" t="s">
        <v>323</v>
      </c>
      <c r="H241" s="164" t="s">
        <v>338</v>
      </c>
      <c r="I241" s="165"/>
      <c r="J241" s="164">
        <v>100</v>
      </c>
      <c r="K241" s="164" t="s">
        <v>370</v>
      </c>
      <c r="L241" s="165">
        <v>45059</v>
      </c>
      <c r="M241" s="164" t="s">
        <v>443</v>
      </c>
      <c r="N241" s="164" t="s">
        <v>453</v>
      </c>
      <c r="O241" s="168" t="s">
        <v>440</v>
      </c>
      <c r="X241" s="149">
        <v>240</v>
      </c>
      <c r="Y241" s="158" t="s">
        <v>32</v>
      </c>
    </row>
    <row r="242" spans="1:25" x14ac:dyDescent="0.35">
      <c r="A242" s="149">
        <v>240</v>
      </c>
      <c r="B242" s="158" t="s">
        <v>32</v>
      </c>
      <c r="C242" s="159">
        <v>44807</v>
      </c>
      <c r="D242" s="160">
        <v>2.9166666666666701</v>
      </c>
      <c r="E242" s="161">
        <v>7.2916666666666699E-2</v>
      </c>
      <c r="F242" s="158" t="s">
        <v>124</v>
      </c>
      <c r="G242" s="158" t="s">
        <v>322</v>
      </c>
      <c r="H242" s="158" t="s">
        <v>314</v>
      </c>
      <c r="I242" s="159"/>
      <c r="J242" s="158">
        <v>12</v>
      </c>
      <c r="K242" s="158" t="s">
        <v>371</v>
      </c>
      <c r="L242" s="159">
        <v>45061</v>
      </c>
      <c r="M242" s="158" t="s">
        <v>446</v>
      </c>
      <c r="N242" s="158" t="s">
        <v>443</v>
      </c>
      <c r="O242" s="162" t="s">
        <v>384</v>
      </c>
      <c r="X242" s="163">
        <v>241</v>
      </c>
      <c r="Y242" s="164" t="s">
        <v>37</v>
      </c>
    </row>
    <row r="243" spans="1:25" x14ac:dyDescent="0.35">
      <c r="A243" s="163">
        <v>241</v>
      </c>
      <c r="B243" s="164" t="s">
        <v>37</v>
      </c>
      <c r="C243" s="165">
        <v>44808</v>
      </c>
      <c r="D243" s="166">
        <v>3.1666666666666701</v>
      </c>
      <c r="E243" s="167">
        <v>7.2916666666666699E-2</v>
      </c>
      <c r="F243" s="164" t="s">
        <v>130</v>
      </c>
      <c r="G243" s="164" t="s">
        <v>323</v>
      </c>
      <c r="H243" s="164" t="s">
        <v>336</v>
      </c>
      <c r="I243" s="165"/>
      <c r="J243" s="164">
        <v>12</v>
      </c>
      <c r="K243" s="164" t="s">
        <v>377</v>
      </c>
      <c r="L243" s="165">
        <v>45063</v>
      </c>
      <c r="M243" s="164" t="s">
        <v>447</v>
      </c>
      <c r="N243" s="164" t="s">
        <v>446</v>
      </c>
      <c r="O243" s="168" t="s">
        <v>440</v>
      </c>
      <c r="X243" s="149">
        <v>242</v>
      </c>
      <c r="Y243" s="158" t="s">
        <v>32</v>
      </c>
    </row>
    <row r="244" spans="1:25" x14ac:dyDescent="0.35">
      <c r="A244" s="149">
        <v>242</v>
      </c>
      <c r="B244" s="158" t="s">
        <v>32</v>
      </c>
      <c r="C244" s="159">
        <v>44809</v>
      </c>
      <c r="D244" s="160">
        <v>3.4166666666666701</v>
      </c>
      <c r="E244" s="161">
        <v>7.2916666666666699E-2</v>
      </c>
      <c r="F244" s="158" t="s">
        <v>133</v>
      </c>
      <c r="G244" s="158" t="s">
        <v>322</v>
      </c>
      <c r="H244" s="158" t="s">
        <v>337</v>
      </c>
      <c r="I244" s="159"/>
      <c r="J244" s="158">
        <v>1</v>
      </c>
      <c r="K244" s="158" t="s">
        <v>376</v>
      </c>
      <c r="L244" s="159">
        <v>45065</v>
      </c>
      <c r="M244" s="158" t="s">
        <v>448</v>
      </c>
      <c r="N244" s="158" t="s">
        <v>447</v>
      </c>
      <c r="O244" s="162" t="s">
        <v>384</v>
      </c>
      <c r="X244" s="163">
        <v>243</v>
      </c>
      <c r="Y244" s="164" t="s">
        <v>37</v>
      </c>
    </row>
    <row r="245" spans="1:25" x14ac:dyDescent="0.35">
      <c r="A245" s="163">
        <v>243</v>
      </c>
      <c r="B245" s="164" t="s">
        <v>37</v>
      </c>
      <c r="C245" s="165">
        <v>44810</v>
      </c>
      <c r="D245" s="166">
        <v>3.6666666666666701</v>
      </c>
      <c r="E245" s="167">
        <v>7.2916666666666699E-2</v>
      </c>
      <c r="F245" s="164" t="s">
        <v>74</v>
      </c>
      <c r="G245" s="164" t="s">
        <v>323</v>
      </c>
      <c r="H245" s="164" t="s">
        <v>338</v>
      </c>
      <c r="I245" s="165">
        <f>Orders[[#This Row],[Sched. Date]]+10</f>
        <v>44820</v>
      </c>
      <c r="J245" s="164">
        <v>6</v>
      </c>
      <c r="K245" s="164" t="s">
        <v>377</v>
      </c>
      <c r="L245" s="165">
        <v>45067</v>
      </c>
      <c r="M245" s="164" t="s">
        <v>449</v>
      </c>
      <c r="N245" s="164" t="s">
        <v>448</v>
      </c>
      <c r="O245" s="168" t="s">
        <v>440</v>
      </c>
      <c r="X245" s="149">
        <v>244</v>
      </c>
      <c r="Y245" s="158" t="s">
        <v>32</v>
      </c>
    </row>
    <row r="246" spans="1:25" x14ac:dyDescent="0.35">
      <c r="A246" s="149">
        <v>244</v>
      </c>
      <c r="B246" s="158" t="s">
        <v>32</v>
      </c>
      <c r="C246" s="159">
        <v>44811</v>
      </c>
      <c r="D246" s="160">
        <v>3.9166666666666701</v>
      </c>
      <c r="E246" s="161">
        <v>7.2916666666666699E-2</v>
      </c>
      <c r="F246" s="158" t="s">
        <v>79</v>
      </c>
      <c r="G246" s="158" t="s">
        <v>322</v>
      </c>
      <c r="H246" s="158" t="s">
        <v>314</v>
      </c>
      <c r="I246" s="159">
        <f>Orders[[#This Row],[Sched. Date]]+10</f>
        <v>44821</v>
      </c>
      <c r="J246" s="158">
        <v>1</v>
      </c>
      <c r="K246" s="158" t="s">
        <v>377</v>
      </c>
      <c r="L246" s="159">
        <v>45069</v>
      </c>
      <c r="M246" s="158" t="s">
        <v>450</v>
      </c>
      <c r="N246" s="158" t="s">
        <v>449</v>
      </c>
      <c r="O246" s="162" t="s">
        <v>384</v>
      </c>
      <c r="X246" s="163">
        <v>245</v>
      </c>
      <c r="Y246" s="164" t="s">
        <v>37</v>
      </c>
    </row>
    <row r="247" spans="1:25" x14ac:dyDescent="0.35">
      <c r="A247" s="163">
        <v>245</v>
      </c>
      <c r="B247" s="164" t="s">
        <v>37</v>
      </c>
      <c r="C247" s="165">
        <v>44812</v>
      </c>
      <c r="D247" s="166">
        <v>4.1666666666666696</v>
      </c>
      <c r="E247" s="167">
        <v>7.2916666666666699E-2</v>
      </c>
      <c r="F247" s="164" t="s">
        <v>85</v>
      </c>
      <c r="G247" s="164" t="s">
        <v>323</v>
      </c>
      <c r="H247" s="164" t="s">
        <v>336</v>
      </c>
      <c r="I247" s="165">
        <f>Orders[[#This Row],[Sched. Date]]+10</f>
        <v>44822</v>
      </c>
      <c r="J247" s="164">
        <v>2</v>
      </c>
      <c r="K247" s="164" t="s">
        <v>376</v>
      </c>
      <c r="L247" s="165">
        <v>45071</v>
      </c>
      <c r="M247" s="164" t="s">
        <v>451</v>
      </c>
      <c r="N247" s="164" t="s">
        <v>450</v>
      </c>
      <c r="O247" s="168" t="s">
        <v>440</v>
      </c>
      <c r="X247" s="149">
        <v>246</v>
      </c>
      <c r="Y247" s="158" t="s">
        <v>32</v>
      </c>
    </row>
    <row r="248" spans="1:25" x14ac:dyDescent="0.35">
      <c r="A248" s="149">
        <v>246</v>
      </c>
      <c r="B248" s="158" t="s">
        <v>32</v>
      </c>
      <c r="C248" s="159">
        <v>44813</v>
      </c>
      <c r="D248" s="160">
        <v>0.41666666666666669</v>
      </c>
      <c r="E248" s="161">
        <v>7.2916666666666699E-2</v>
      </c>
      <c r="F248" s="158" t="s">
        <v>91</v>
      </c>
      <c r="G248" s="158" t="s">
        <v>322</v>
      </c>
      <c r="H248" s="158" t="s">
        <v>337</v>
      </c>
      <c r="I248" s="159">
        <f>Orders[[#This Row],[Sched. Date]]+10</f>
        <v>44823</v>
      </c>
      <c r="J248" s="158">
        <v>100</v>
      </c>
      <c r="K248" s="158" t="s">
        <v>370</v>
      </c>
      <c r="L248" s="159">
        <v>45073</v>
      </c>
      <c r="M248" s="158" t="s">
        <v>452</v>
      </c>
      <c r="N248" s="158" t="s">
        <v>451</v>
      </c>
      <c r="O248" s="162" t="s">
        <v>384</v>
      </c>
      <c r="X248" s="163">
        <v>247</v>
      </c>
      <c r="Y248" s="164" t="s">
        <v>37</v>
      </c>
    </row>
    <row r="249" spans="1:25" x14ac:dyDescent="0.35">
      <c r="A249" s="163">
        <v>247</v>
      </c>
      <c r="B249" s="164" t="s">
        <v>37</v>
      </c>
      <c r="C249" s="165">
        <v>44814</v>
      </c>
      <c r="D249" s="166">
        <v>0.66666666666666663</v>
      </c>
      <c r="E249" s="167">
        <v>7.2916666666666699E-2</v>
      </c>
      <c r="F249" s="164" t="s">
        <v>96</v>
      </c>
      <c r="G249" s="164" t="s">
        <v>323</v>
      </c>
      <c r="H249" s="164" t="s">
        <v>338</v>
      </c>
      <c r="I249" s="165">
        <f>Orders[[#This Row],[Sched. Date]]+10</f>
        <v>44824</v>
      </c>
      <c r="J249" s="164">
        <v>12</v>
      </c>
      <c r="K249" s="164" t="s">
        <v>371</v>
      </c>
      <c r="L249" s="165">
        <v>45075</v>
      </c>
      <c r="M249" s="164" t="s">
        <v>453</v>
      </c>
      <c r="N249" s="164" t="s">
        <v>452</v>
      </c>
      <c r="O249" s="168" t="s">
        <v>440</v>
      </c>
      <c r="X249" s="149">
        <v>248</v>
      </c>
      <c r="Y249" s="158" t="s">
        <v>32</v>
      </c>
    </row>
    <row r="250" spans="1:25" x14ac:dyDescent="0.35">
      <c r="A250" s="149">
        <v>248</v>
      </c>
      <c r="B250" s="158" t="s">
        <v>32</v>
      </c>
      <c r="C250" s="159">
        <v>44815</v>
      </c>
      <c r="D250" s="160">
        <v>0.91666666666666696</v>
      </c>
      <c r="E250" s="161">
        <v>7.2916666666666699E-2</v>
      </c>
      <c r="F250" s="158" t="s">
        <v>102</v>
      </c>
      <c r="G250" s="158" t="s">
        <v>322</v>
      </c>
      <c r="H250" s="158" t="s">
        <v>314</v>
      </c>
      <c r="I250" s="159">
        <f>Orders[[#This Row],[Sched. Date]]+10</f>
        <v>44825</v>
      </c>
      <c r="J250" s="158">
        <v>12</v>
      </c>
      <c r="K250" s="158" t="s">
        <v>377</v>
      </c>
      <c r="L250" s="159">
        <v>45077</v>
      </c>
      <c r="M250" s="158" t="s">
        <v>443</v>
      </c>
      <c r="N250" s="158" t="s">
        <v>453</v>
      </c>
      <c r="O250" s="162" t="s">
        <v>384</v>
      </c>
      <c r="X250" s="163">
        <v>249</v>
      </c>
      <c r="Y250" s="164" t="s">
        <v>37</v>
      </c>
    </row>
    <row r="251" spans="1:25" x14ac:dyDescent="0.35">
      <c r="A251" s="163">
        <v>249</v>
      </c>
      <c r="B251" s="164" t="s">
        <v>37</v>
      </c>
      <c r="C251" s="165">
        <v>44816</v>
      </c>
      <c r="D251" s="166">
        <v>1.1666666666666701</v>
      </c>
      <c r="E251" s="167">
        <v>7.2916666666666699E-2</v>
      </c>
      <c r="F251" s="164" t="s">
        <v>108</v>
      </c>
      <c r="G251" s="164" t="s">
        <v>323</v>
      </c>
      <c r="H251" s="164" t="s">
        <v>314</v>
      </c>
      <c r="I251" s="165">
        <f>Orders[[#This Row],[Sched. Date]]+10</f>
        <v>44826</v>
      </c>
      <c r="J251" s="164">
        <v>1</v>
      </c>
      <c r="K251" s="164" t="s">
        <v>376</v>
      </c>
      <c r="L251" s="165">
        <v>45079</v>
      </c>
      <c r="M251" s="164" t="s">
        <v>446</v>
      </c>
      <c r="N251" s="164" t="s">
        <v>443</v>
      </c>
      <c r="O251" s="168" t="s">
        <v>440</v>
      </c>
      <c r="X251" s="149">
        <v>250</v>
      </c>
      <c r="Y251" s="158" t="s">
        <v>32</v>
      </c>
    </row>
    <row r="252" spans="1:25" x14ac:dyDescent="0.35">
      <c r="A252" s="149">
        <v>250</v>
      </c>
      <c r="B252" s="158" t="s">
        <v>32</v>
      </c>
      <c r="C252" s="159">
        <v>44817</v>
      </c>
      <c r="D252" s="160">
        <v>1.4166666666666701</v>
      </c>
      <c r="E252" s="161">
        <v>7.2916666666666699E-2</v>
      </c>
      <c r="F252" s="158" t="s">
        <v>114</v>
      </c>
      <c r="G252" s="158" t="s">
        <v>322</v>
      </c>
      <c r="H252" s="158" t="s">
        <v>336</v>
      </c>
      <c r="I252" s="159">
        <f>Orders[[#This Row],[Sched. Date]]+10</f>
        <v>44827</v>
      </c>
      <c r="J252" s="158">
        <v>6</v>
      </c>
      <c r="K252" s="158" t="s">
        <v>377</v>
      </c>
      <c r="L252" s="159">
        <v>45081</v>
      </c>
      <c r="M252" s="158" t="s">
        <v>447</v>
      </c>
      <c r="N252" s="158" t="s">
        <v>446</v>
      </c>
      <c r="O252" s="162" t="s">
        <v>384</v>
      </c>
      <c r="X252" s="163">
        <v>251</v>
      </c>
      <c r="Y252" s="164" t="s">
        <v>37</v>
      </c>
    </row>
    <row r="253" spans="1:25" x14ac:dyDescent="0.35">
      <c r="A253" s="163">
        <v>251</v>
      </c>
      <c r="B253" s="164" t="s">
        <v>37</v>
      </c>
      <c r="C253" s="165">
        <v>44818</v>
      </c>
      <c r="D253" s="166">
        <v>1.6666666666666701</v>
      </c>
      <c r="E253" s="167">
        <v>7.2916666666666699E-2</v>
      </c>
      <c r="F253" s="164" t="s">
        <v>120</v>
      </c>
      <c r="G253" s="164" t="s">
        <v>323</v>
      </c>
      <c r="H253" s="164" t="s">
        <v>337</v>
      </c>
      <c r="I253" s="165">
        <f>Orders[[#This Row],[Sched. Date]]+10</f>
        <v>44828</v>
      </c>
      <c r="J253" s="164">
        <v>1</v>
      </c>
      <c r="K253" s="164" t="s">
        <v>377</v>
      </c>
      <c r="L253" s="165">
        <v>45083</v>
      </c>
      <c r="M253" s="164" t="s">
        <v>448</v>
      </c>
      <c r="N253" s="164" t="s">
        <v>447</v>
      </c>
      <c r="O253" s="168" t="s">
        <v>440</v>
      </c>
      <c r="X253" s="149">
        <v>252</v>
      </c>
      <c r="Y253" s="158" t="s">
        <v>32</v>
      </c>
    </row>
    <row r="254" spans="1:25" x14ac:dyDescent="0.35">
      <c r="A254" s="149">
        <v>252</v>
      </c>
      <c r="B254" s="158" t="s">
        <v>32</v>
      </c>
      <c r="C254" s="159">
        <v>44819</v>
      </c>
      <c r="D254" s="160">
        <v>1.9166666666666701</v>
      </c>
      <c r="E254" s="161">
        <v>7.2916666666666699E-2</v>
      </c>
      <c r="F254" s="158" t="s">
        <v>124</v>
      </c>
      <c r="G254" s="158" t="s">
        <v>322</v>
      </c>
      <c r="H254" s="158" t="s">
        <v>338</v>
      </c>
      <c r="I254" s="159">
        <f>Orders[[#This Row],[Sched. Date]]+10</f>
        <v>44829</v>
      </c>
      <c r="J254" s="158">
        <v>1</v>
      </c>
      <c r="K254" s="158" t="s">
        <v>376</v>
      </c>
      <c r="L254" s="159">
        <v>45085</v>
      </c>
      <c r="M254" s="158" t="s">
        <v>449</v>
      </c>
      <c r="N254" s="158" t="s">
        <v>448</v>
      </c>
      <c r="O254" s="162" t="s">
        <v>384</v>
      </c>
      <c r="X254" s="163">
        <v>253</v>
      </c>
      <c r="Y254" s="164" t="s">
        <v>37</v>
      </c>
    </row>
    <row r="255" spans="1:25" x14ac:dyDescent="0.35">
      <c r="A255" s="163">
        <v>253</v>
      </c>
      <c r="B255" s="164" t="s">
        <v>37</v>
      </c>
      <c r="C255" s="165">
        <v>44820</v>
      </c>
      <c r="D255" s="166">
        <v>2.1666666666666701</v>
      </c>
      <c r="E255" s="167">
        <v>7.2916666666666699E-2</v>
      </c>
      <c r="F255" s="164" t="s">
        <v>130</v>
      </c>
      <c r="G255" s="164" t="s">
        <v>323</v>
      </c>
      <c r="H255" s="164" t="s">
        <v>314</v>
      </c>
      <c r="I255" s="165">
        <f>Orders[[#This Row],[Sched. Date]]+10</f>
        <v>44830</v>
      </c>
      <c r="J255" s="164">
        <v>6</v>
      </c>
      <c r="K255" s="164" t="s">
        <v>377</v>
      </c>
      <c r="L255" s="165">
        <v>45087</v>
      </c>
      <c r="M255" s="164" t="s">
        <v>450</v>
      </c>
      <c r="N255" s="164" t="s">
        <v>449</v>
      </c>
      <c r="O255" s="168" t="s">
        <v>440</v>
      </c>
      <c r="X255" s="149">
        <v>254</v>
      </c>
      <c r="Y255" s="158" t="s">
        <v>32</v>
      </c>
    </row>
    <row r="256" spans="1:25" x14ac:dyDescent="0.35">
      <c r="A256" s="149">
        <v>254</v>
      </c>
      <c r="B256" s="158" t="s">
        <v>32</v>
      </c>
      <c r="C256" s="159">
        <v>44821</v>
      </c>
      <c r="D256" s="160">
        <v>2.4166666666666701</v>
      </c>
      <c r="E256" s="161">
        <v>7.2916666666666699E-2</v>
      </c>
      <c r="F256" s="158" t="s">
        <v>133</v>
      </c>
      <c r="G256" s="158" t="s">
        <v>322</v>
      </c>
      <c r="H256" s="158" t="s">
        <v>336</v>
      </c>
      <c r="I256" s="159">
        <f>Orders[[#This Row],[Sched. Date]]+10</f>
        <v>44831</v>
      </c>
      <c r="J256" s="158">
        <v>1</v>
      </c>
      <c r="K256" s="158" t="s">
        <v>377</v>
      </c>
      <c r="L256" s="159">
        <v>45089</v>
      </c>
      <c r="M256" s="158" t="s">
        <v>451</v>
      </c>
      <c r="N256" s="158" t="s">
        <v>450</v>
      </c>
      <c r="O256" s="162" t="s">
        <v>384</v>
      </c>
      <c r="X256" s="163">
        <v>255</v>
      </c>
      <c r="Y256" s="164" t="s">
        <v>37</v>
      </c>
    </row>
    <row r="257" spans="1:25" x14ac:dyDescent="0.35">
      <c r="A257" s="163">
        <v>255</v>
      </c>
      <c r="B257" s="164" t="s">
        <v>37</v>
      </c>
      <c r="C257" s="165">
        <v>44822</v>
      </c>
      <c r="D257" s="166">
        <v>2.6666666666666701</v>
      </c>
      <c r="E257" s="167">
        <v>7.2916666666666699E-2</v>
      </c>
      <c r="F257" s="164" t="s">
        <v>74</v>
      </c>
      <c r="G257" s="164" t="s">
        <v>323</v>
      </c>
      <c r="H257" s="164" t="s">
        <v>337</v>
      </c>
      <c r="I257" s="165">
        <f>Orders[[#This Row],[Sched. Date]]+10</f>
        <v>44832</v>
      </c>
      <c r="J257" s="164">
        <v>2</v>
      </c>
      <c r="K257" s="164" t="s">
        <v>376</v>
      </c>
      <c r="L257" s="165">
        <v>45091</v>
      </c>
      <c r="M257" s="164" t="s">
        <v>452</v>
      </c>
      <c r="N257" s="164" t="s">
        <v>451</v>
      </c>
      <c r="O257" s="168" t="s">
        <v>440</v>
      </c>
      <c r="X257" s="149">
        <v>256</v>
      </c>
      <c r="Y257" s="158" t="s">
        <v>32</v>
      </c>
    </row>
    <row r="258" spans="1:25" x14ac:dyDescent="0.35">
      <c r="A258" s="149">
        <v>256</v>
      </c>
      <c r="B258" s="158" t="s">
        <v>32</v>
      </c>
      <c r="C258" s="159">
        <v>44823</v>
      </c>
      <c r="D258" s="160">
        <v>2.9166666666666701</v>
      </c>
      <c r="E258" s="161">
        <v>7.2916666666666699E-2</v>
      </c>
      <c r="F258" s="158" t="s">
        <v>79</v>
      </c>
      <c r="G258" s="158" t="s">
        <v>322</v>
      </c>
      <c r="H258" s="158" t="s">
        <v>338</v>
      </c>
      <c r="I258" s="159">
        <f>Orders[[#This Row],[Sched. Date]]+10</f>
        <v>44833</v>
      </c>
      <c r="J258" s="158">
        <v>100</v>
      </c>
      <c r="K258" s="158" t="s">
        <v>370</v>
      </c>
      <c r="L258" s="159">
        <v>45093</v>
      </c>
      <c r="M258" s="158" t="s">
        <v>453</v>
      </c>
      <c r="N258" s="158" t="s">
        <v>452</v>
      </c>
      <c r="O258" s="162" t="s">
        <v>384</v>
      </c>
      <c r="X258" s="163">
        <v>257</v>
      </c>
      <c r="Y258" s="164" t="s">
        <v>37</v>
      </c>
    </row>
    <row r="259" spans="1:25" x14ac:dyDescent="0.35">
      <c r="A259" s="163">
        <v>257</v>
      </c>
      <c r="B259" s="164" t="s">
        <v>37</v>
      </c>
      <c r="C259" s="165">
        <v>44824</v>
      </c>
      <c r="D259" s="166">
        <v>3.1666666666666701</v>
      </c>
      <c r="E259" s="167">
        <v>7.2916666666666699E-2</v>
      </c>
      <c r="F259" s="164" t="s">
        <v>85</v>
      </c>
      <c r="G259" s="164" t="s">
        <v>323</v>
      </c>
      <c r="H259" s="164" t="s">
        <v>314</v>
      </c>
      <c r="I259" s="165">
        <f>Orders[[#This Row],[Sched. Date]]+10</f>
        <v>44834</v>
      </c>
      <c r="J259" s="164">
        <v>12</v>
      </c>
      <c r="K259" s="164" t="s">
        <v>371</v>
      </c>
      <c r="L259" s="165">
        <v>45095</v>
      </c>
      <c r="M259" s="164" t="s">
        <v>443</v>
      </c>
      <c r="N259" s="164" t="s">
        <v>453</v>
      </c>
      <c r="O259" s="168" t="s">
        <v>440</v>
      </c>
      <c r="X259" s="149">
        <v>258</v>
      </c>
      <c r="Y259" s="158" t="s">
        <v>32</v>
      </c>
    </row>
    <row r="260" spans="1:25" x14ac:dyDescent="0.35">
      <c r="A260" s="149">
        <v>258</v>
      </c>
      <c r="B260" s="158" t="s">
        <v>32</v>
      </c>
      <c r="C260" s="159">
        <v>44825</v>
      </c>
      <c r="D260" s="160">
        <v>3.4166666666666701</v>
      </c>
      <c r="E260" s="161">
        <v>7.2916666666666699E-2</v>
      </c>
      <c r="F260" s="158" t="s">
        <v>91</v>
      </c>
      <c r="G260" s="158" t="s">
        <v>322</v>
      </c>
      <c r="H260" s="158" t="s">
        <v>336</v>
      </c>
      <c r="I260" s="159">
        <f>Orders[[#This Row],[Sched. Date]]+10</f>
        <v>44835</v>
      </c>
      <c r="J260" s="158">
        <v>12</v>
      </c>
      <c r="K260" s="158" t="s">
        <v>377</v>
      </c>
      <c r="L260" s="159">
        <v>45097</v>
      </c>
      <c r="M260" s="158" t="s">
        <v>446</v>
      </c>
      <c r="N260" s="158" t="s">
        <v>443</v>
      </c>
      <c r="O260" s="162" t="s">
        <v>384</v>
      </c>
      <c r="X260" s="163">
        <v>259</v>
      </c>
      <c r="Y260" s="164" t="s">
        <v>37</v>
      </c>
    </row>
    <row r="261" spans="1:25" x14ac:dyDescent="0.35">
      <c r="A261" s="163">
        <v>259</v>
      </c>
      <c r="B261" s="164" t="s">
        <v>37</v>
      </c>
      <c r="C261" s="165">
        <v>44826</v>
      </c>
      <c r="D261" s="166">
        <v>3.6666666666666701</v>
      </c>
      <c r="E261" s="167">
        <v>7.2916666666666699E-2</v>
      </c>
      <c r="F261" s="164" t="s">
        <v>96</v>
      </c>
      <c r="G261" s="164" t="s">
        <v>323</v>
      </c>
      <c r="H261" s="164" t="s">
        <v>337</v>
      </c>
      <c r="I261" s="165">
        <f>Orders[[#This Row],[Sched. Date]]+10</f>
        <v>44836</v>
      </c>
      <c r="J261" s="164">
        <v>1</v>
      </c>
      <c r="K261" s="164" t="s">
        <v>376</v>
      </c>
      <c r="L261" s="165">
        <v>45099</v>
      </c>
      <c r="M261" s="164" t="s">
        <v>447</v>
      </c>
      <c r="N261" s="164" t="s">
        <v>446</v>
      </c>
      <c r="O261" s="168" t="s">
        <v>440</v>
      </c>
      <c r="X261" s="149">
        <v>260</v>
      </c>
      <c r="Y261" s="158" t="s">
        <v>32</v>
      </c>
    </row>
    <row r="262" spans="1:25" x14ac:dyDescent="0.35">
      <c r="A262" s="149">
        <v>260</v>
      </c>
      <c r="B262" s="158" t="s">
        <v>32</v>
      </c>
      <c r="C262" s="159">
        <v>44827</v>
      </c>
      <c r="D262" s="160">
        <v>3.9166666666666701</v>
      </c>
      <c r="E262" s="161">
        <v>7.2916666666666699E-2</v>
      </c>
      <c r="F262" s="158" t="s">
        <v>102</v>
      </c>
      <c r="G262" s="158" t="s">
        <v>322</v>
      </c>
      <c r="H262" s="158" t="s">
        <v>338</v>
      </c>
      <c r="I262" s="159">
        <f>Orders[[#This Row],[Sched. Date]]+10</f>
        <v>44837</v>
      </c>
      <c r="J262" s="158">
        <v>6</v>
      </c>
      <c r="K262" s="158" t="s">
        <v>377</v>
      </c>
      <c r="L262" s="159">
        <v>45101</v>
      </c>
      <c r="M262" s="158" t="s">
        <v>448</v>
      </c>
      <c r="N262" s="158" t="s">
        <v>447</v>
      </c>
      <c r="O262" s="162" t="s">
        <v>384</v>
      </c>
      <c r="X262" s="163">
        <v>261</v>
      </c>
      <c r="Y262" s="164" t="s">
        <v>37</v>
      </c>
    </row>
    <row r="263" spans="1:25" x14ac:dyDescent="0.35">
      <c r="A263" s="163">
        <v>261</v>
      </c>
      <c r="B263" s="164" t="s">
        <v>37</v>
      </c>
      <c r="C263" s="165">
        <v>44828</v>
      </c>
      <c r="D263" s="166">
        <v>4.1666666666666696</v>
      </c>
      <c r="E263" s="167">
        <v>7.2916666666666699E-2</v>
      </c>
      <c r="F263" s="164" t="s">
        <v>108</v>
      </c>
      <c r="G263" s="164" t="s">
        <v>323</v>
      </c>
      <c r="H263" s="164" t="s">
        <v>314</v>
      </c>
      <c r="I263" s="165">
        <f>Orders[[#This Row],[Sched. Date]]+10</f>
        <v>44838</v>
      </c>
      <c r="J263" s="164">
        <v>1</v>
      </c>
      <c r="K263" s="164" t="s">
        <v>377</v>
      </c>
      <c r="L263" s="165">
        <v>45103</v>
      </c>
      <c r="M263" s="164" t="s">
        <v>449</v>
      </c>
      <c r="N263" s="164" t="s">
        <v>448</v>
      </c>
      <c r="O263" s="168" t="s">
        <v>440</v>
      </c>
      <c r="X263" s="149">
        <v>262</v>
      </c>
      <c r="Y263" s="158" t="s">
        <v>32</v>
      </c>
    </row>
    <row r="264" spans="1:25" x14ac:dyDescent="0.35">
      <c r="A264" s="149">
        <v>262</v>
      </c>
      <c r="B264" s="158" t="s">
        <v>32</v>
      </c>
      <c r="C264" s="159">
        <v>44829</v>
      </c>
      <c r="D264" s="160">
        <v>0.41666666666666669</v>
      </c>
      <c r="E264" s="161">
        <v>7.2916666666666699E-2</v>
      </c>
      <c r="F264" s="158" t="s">
        <v>114</v>
      </c>
      <c r="G264" s="158" t="s">
        <v>322</v>
      </c>
      <c r="H264" s="158" t="s">
        <v>336</v>
      </c>
      <c r="I264" s="159">
        <f>Orders[[#This Row],[Sched. Date]]+10</f>
        <v>44839</v>
      </c>
      <c r="J264" s="158">
        <v>2</v>
      </c>
      <c r="K264" s="158" t="s">
        <v>376</v>
      </c>
      <c r="L264" s="159">
        <v>45105</v>
      </c>
      <c r="M264" s="158" t="s">
        <v>450</v>
      </c>
      <c r="N264" s="158" t="s">
        <v>449</v>
      </c>
      <c r="O264" s="162" t="s">
        <v>384</v>
      </c>
      <c r="X264" s="163">
        <v>263</v>
      </c>
      <c r="Y264" s="164" t="s">
        <v>37</v>
      </c>
    </row>
    <row r="265" spans="1:25" x14ac:dyDescent="0.35">
      <c r="A265" s="163">
        <v>263</v>
      </c>
      <c r="B265" s="164" t="s">
        <v>37</v>
      </c>
      <c r="C265" s="165">
        <v>44830</v>
      </c>
      <c r="D265" s="166">
        <v>0.66666666666666663</v>
      </c>
      <c r="E265" s="167">
        <v>7.2916666666666699E-2</v>
      </c>
      <c r="F265" s="164" t="s">
        <v>120</v>
      </c>
      <c r="G265" s="164" t="s">
        <v>323</v>
      </c>
      <c r="H265" s="164" t="s">
        <v>337</v>
      </c>
      <c r="I265" s="165">
        <f>Orders[[#This Row],[Sched. Date]]+10</f>
        <v>44840</v>
      </c>
      <c r="J265" s="164">
        <v>100</v>
      </c>
      <c r="K265" s="164" t="s">
        <v>370</v>
      </c>
      <c r="L265" s="165">
        <v>45107</v>
      </c>
      <c r="M265" s="164" t="s">
        <v>451</v>
      </c>
      <c r="N265" s="164" t="s">
        <v>450</v>
      </c>
      <c r="O265" s="168" t="s">
        <v>440</v>
      </c>
      <c r="X265" s="149">
        <v>264</v>
      </c>
      <c r="Y265" s="158" t="s">
        <v>32</v>
      </c>
    </row>
    <row r="266" spans="1:25" x14ac:dyDescent="0.35">
      <c r="A266" s="149">
        <v>264</v>
      </c>
      <c r="B266" s="158" t="s">
        <v>32</v>
      </c>
      <c r="C266" s="159">
        <v>44831</v>
      </c>
      <c r="D266" s="160">
        <v>0.91666666666666696</v>
      </c>
      <c r="E266" s="161">
        <v>7.2916666666666699E-2</v>
      </c>
      <c r="F266" s="158" t="s">
        <v>124</v>
      </c>
      <c r="G266" s="158" t="s">
        <v>322</v>
      </c>
      <c r="H266" s="158" t="s">
        <v>338</v>
      </c>
      <c r="I266" s="159">
        <f>Orders[[#This Row],[Sched. Date]]+10</f>
        <v>44841</v>
      </c>
      <c r="J266" s="158">
        <v>12</v>
      </c>
      <c r="K266" s="158" t="s">
        <v>371</v>
      </c>
      <c r="L266" s="159">
        <v>45109</v>
      </c>
      <c r="M266" s="158" t="s">
        <v>452</v>
      </c>
      <c r="N266" s="158" t="s">
        <v>451</v>
      </c>
      <c r="O266" s="162" t="s">
        <v>384</v>
      </c>
      <c r="X266" s="163">
        <v>265</v>
      </c>
      <c r="Y266" s="164" t="s">
        <v>37</v>
      </c>
    </row>
    <row r="267" spans="1:25" x14ac:dyDescent="0.35">
      <c r="A267" s="163">
        <v>265</v>
      </c>
      <c r="B267" s="164" t="s">
        <v>37</v>
      </c>
      <c r="C267" s="165">
        <v>44832</v>
      </c>
      <c r="D267" s="166">
        <v>1.1666666666666701</v>
      </c>
      <c r="E267" s="167">
        <v>7.2916666666666699E-2</v>
      </c>
      <c r="F267" s="164" t="s">
        <v>130</v>
      </c>
      <c r="G267" s="164" t="s">
        <v>323</v>
      </c>
      <c r="H267" s="164" t="s">
        <v>314</v>
      </c>
      <c r="I267" s="165">
        <f>Orders[[#This Row],[Sched. Date]]+10</f>
        <v>44842</v>
      </c>
      <c r="J267" s="164">
        <v>12</v>
      </c>
      <c r="K267" s="164" t="s">
        <v>377</v>
      </c>
      <c r="L267" s="165">
        <v>45111</v>
      </c>
      <c r="M267" s="164" t="s">
        <v>453</v>
      </c>
      <c r="N267" s="164" t="s">
        <v>452</v>
      </c>
      <c r="O267" s="168" t="s">
        <v>440</v>
      </c>
      <c r="X267" s="149">
        <v>266</v>
      </c>
      <c r="Y267" s="158" t="s">
        <v>32</v>
      </c>
    </row>
    <row r="268" spans="1:25" x14ac:dyDescent="0.35">
      <c r="A268" s="149">
        <v>266</v>
      </c>
      <c r="B268" s="158" t="s">
        <v>32</v>
      </c>
      <c r="C268" s="159">
        <v>44833</v>
      </c>
      <c r="D268" s="160">
        <v>1.4166666666666701</v>
      </c>
      <c r="E268" s="161">
        <v>7.2916666666666699E-2</v>
      </c>
      <c r="F268" s="158" t="s">
        <v>133</v>
      </c>
      <c r="G268" s="158" t="s">
        <v>322</v>
      </c>
      <c r="H268" s="158" t="s">
        <v>336</v>
      </c>
      <c r="I268" s="159">
        <f>Orders[[#This Row],[Sched. Date]]+10</f>
        <v>44843</v>
      </c>
      <c r="J268" s="158">
        <v>1</v>
      </c>
      <c r="K268" s="158" t="s">
        <v>376</v>
      </c>
      <c r="L268" s="159">
        <v>45113</v>
      </c>
      <c r="M268" s="158" t="s">
        <v>443</v>
      </c>
      <c r="N268" s="158" t="s">
        <v>453</v>
      </c>
      <c r="O268" s="162" t="s">
        <v>384</v>
      </c>
      <c r="X268" s="163">
        <v>267</v>
      </c>
      <c r="Y268" s="164" t="s">
        <v>37</v>
      </c>
    </row>
    <row r="269" spans="1:25" x14ac:dyDescent="0.35">
      <c r="A269" s="163">
        <v>267</v>
      </c>
      <c r="B269" s="164" t="s">
        <v>37</v>
      </c>
      <c r="C269" s="165">
        <v>44834</v>
      </c>
      <c r="D269" s="166">
        <v>1.6666666666666701</v>
      </c>
      <c r="E269" s="167">
        <v>7.2916666666666699E-2</v>
      </c>
      <c r="F269" s="164" t="s">
        <v>74</v>
      </c>
      <c r="G269" s="164" t="s">
        <v>323</v>
      </c>
      <c r="H269" s="164" t="s">
        <v>337</v>
      </c>
      <c r="I269" s="165">
        <f>Orders[[#This Row],[Sched. Date]]+10</f>
        <v>44844</v>
      </c>
      <c r="J269" s="164">
        <v>6</v>
      </c>
      <c r="K269" s="164" t="s">
        <v>377</v>
      </c>
      <c r="L269" s="165">
        <v>45115</v>
      </c>
      <c r="M269" s="164" t="s">
        <v>446</v>
      </c>
      <c r="N269" s="164" t="s">
        <v>443</v>
      </c>
      <c r="O269" s="168" t="s">
        <v>440</v>
      </c>
      <c r="X269" s="149">
        <v>268</v>
      </c>
      <c r="Y269" s="158" t="s">
        <v>32</v>
      </c>
    </row>
    <row r="270" spans="1:25" x14ac:dyDescent="0.35">
      <c r="A270" s="149">
        <v>268</v>
      </c>
      <c r="B270" s="158" t="s">
        <v>32</v>
      </c>
      <c r="C270" s="159">
        <v>44835</v>
      </c>
      <c r="D270" s="160">
        <v>1.9166666666666701</v>
      </c>
      <c r="E270" s="161">
        <v>7.2916666666666699E-2</v>
      </c>
      <c r="F270" s="158" t="s">
        <v>79</v>
      </c>
      <c r="G270" s="158" t="s">
        <v>322</v>
      </c>
      <c r="H270" s="158" t="s">
        <v>338</v>
      </c>
      <c r="I270" s="159">
        <f>Orders[[#This Row],[Sched. Date]]+10</f>
        <v>44845</v>
      </c>
      <c r="J270" s="158">
        <v>1</v>
      </c>
      <c r="K270" s="158" t="s">
        <v>377</v>
      </c>
      <c r="L270" s="159">
        <v>45117</v>
      </c>
      <c r="M270" s="158" t="s">
        <v>447</v>
      </c>
      <c r="N270" s="158" t="s">
        <v>446</v>
      </c>
      <c r="O270" s="162" t="s">
        <v>384</v>
      </c>
      <c r="X270" s="163">
        <v>269</v>
      </c>
      <c r="Y270" s="164" t="s">
        <v>37</v>
      </c>
    </row>
    <row r="271" spans="1:25" x14ac:dyDescent="0.35">
      <c r="A271" s="163">
        <v>269</v>
      </c>
      <c r="B271" s="164" t="s">
        <v>37</v>
      </c>
      <c r="C271" s="165">
        <v>44836</v>
      </c>
      <c r="D271" s="166">
        <v>2.1666666666666701</v>
      </c>
      <c r="E271" s="167">
        <v>7.2916666666666699E-2</v>
      </c>
      <c r="F271" s="164" t="s">
        <v>85</v>
      </c>
      <c r="G271" s="164" t="s">
        <v>323</v>
      </c>
      <c r="H271" s="164" t="s">
        <v>314</v>
      </c>
      <c r="I271" s="165">
        <f>Orders[[#This Row],[Sched. Date]]+10</f>
        <v>44846</v>
      </c>
      <c r="J271" s="164">
        <v>12</v>
      </c>
      <c r="K271" s="164" t="s">
        <v>371</v>
      </c>
      <c r="L271" s="165">
        <v>45119</v>
      </c>
      <c r="M271" s="164" t="s">
        <v>448</v>
      </c>
      <c r="N271" s="164" t="s">
        <v>447</v>
      </c>
      <c r="O271" s="168" t="s">
        <v>440</v>
      </c>
      <c r="X271" s="149">
        <v>270</v>
      </c>
      <c r="Y271" s="158" t="s">
        <v>32</v>
      </c>
    </row>
    <row r="272" spans="1:25" x14ac:dyDescent="0.35">
      <c r="A272" s="149">
        <v>270</v>
      </c>
      <c r="B272" s="158" t="s">
        <v>32</v>
      </c>
      <c r="C272" s="159">
        <v>44837</v>
      </c>
      <c r="D272" s="160">
        <v>2.4166666666666701</v>
      </c>
      <c r="E272" s="161">
        <v>7.2916666666666699E-2</v>
      </c>
      <c r="F272" s="158" t="s">
        <v>91</v>
      </c>
      <c r="G272" s="158" t="s">
        <v>322</v>
      </c>
      <c r="H272" s="158" t="s">
        <v>336</v>
      </c>
      <c r="I272" s="159">
        <f>Orders[[#This Row],[Sched. Date]]+10</f>
        <v>44847</v>
      </c>
      <c r="J272" s="158">
        <v>12</v>
      </c>
      <c r="K272" s="158" t="s">
        <v>377</v>
      </c>
      <c r="L272" s="159"/>
      <c r="M272" s="158" t="s">
        <v>449</v>
      </c>
      <c r="N272" s="158" t="s">
        <v>448</v>
      </c>
      <c r="O272" s="162" t="s">
        <v>384</v>
      </c>
      <c r="X272" s="163">
        <v>271</v>
      </c>
      <c r="Y272" s="164" t="s">
        <v>37</v>
      </c>
    </row>
    <row r="273" spans="1:25" x14ac:dyDescent="0.35">
      <c r="A273" s="163">
        <v>271</v>
      </c>
      <c r="B273" s="164" t="s">
        <v>37</v>
      </c>
      <c r="C273" s="165">
        <v>44838</v>
      </c>
      <c r="D273" s="166">
        <v>2.6666666666666701</v>
      </c>
      <c r="E273" s="167">
        <v>7.2916666666666699E-2</v>
      </c>
      <c r="F273" s="164" t="s">
        <v>96</v>
      </c>
      <c r="G273" s="164" t="s">
        <v>323</v>
      </c>
      <c r="H273" s="164" t="s">
        <v>337</v>
      </c>
      <c r="I273" s="165">
        <f>Orders[[#This Row],[Sched. Date]]+10</f>
        <v>44848</v>
      </c>
      <c r="J273" s="164">
        <v>1</v>
      </c>
      <c r="K273" s="164" t="s">
        <v>376</v>
      </c>
      <c r="L273" s="165"/>
      <c r="M273" s="164" t="s">
        <v>450</v>
      </c>
      <c r="N273" s="164" t="s">
        <v>449</v>
      </c>
      <c r="O273" s="168" t="s">
        <v>440</v>
      </c>
      <c r="X273" s="149">
        <v>272</v>
      </c>
      <c r="Y273" s="158" t="s">
        <v>32</v>
      </c>
    </row>
    <row r="274" spans="1:25" x14ac:dyDescent="0.35">
      <c r="A274" s="149">
        <v>272</v>
      </c>
      <c r="B274" s="158" t="s">
        <v>32</v>
      </c>
      <c r="C274" s="159">
        <v>44839</v>
      </c>
      <c r="D274" s="160">
        <v>2.9166666666666701</v>
      </c>
      <c r="E274" s="161">
        <v>7.2916666666666699E-2</v>
      </c>
      <c r="F274" s="158" t="s">
        <v>130</v>
      </c>
      <c r="G274" s="158" t="s">
        <v>322</v>
      </c>
      <c r="H274" s="158" t="s">
        <v>338</v>
      </c>
      <c r="I274" s="159">
        <f>Orders[[#This Row],[Sched. Date]]+10</f>
        <v>44849</v>
      </c>
      <c r="J274" s="158">
        <v>6</v>
      </c>
      <c r="K274" s="158" t="s">
        <v>377</v>
      </c>
      <c r="L274" s="159"/>
      <c r="M274" s="158" t="s">
        <v>451</v>
      </c>
      <c r="N274" s="158" t="s">
        <v>450</v>
      </c>
      <c r="O274" s="162" t="s">
        <v>384</v>
      </c>
      <c r="X274" s="163">
        <v>273</v>
      </c>
      <c r="Y274" s="164" t="s">
        <v>37</v>
      </c>
    </row>
    <row r="275" spans="1:25" x14ac:dyDescent="0.35">
      <c r="A275" s="163">
        <v>273</v>
      </c>
      <c r="B275" s="164" t="s">
        <v>37</v>
      </c>
      <c r="C275" s="165">
        <v>44840</v>
      </c>
      <c r="D275" s="166">
        <v>3.1666666666666701</v>
      </c>
      <c r="E275" s="167">
        <v>7.2916666666666699E-2</v>
      </c>
      <c r="F275" s="164" t="s">
        <v>133</v>
      </c>
      <c r="G275" s="164" t="s">
        <v>323</v>
      </c>
      <c r="H275" s="164" t="s">
        <v>314</v>
      </c>
      <c r="I275" s="165">
        <f>Orders[[#This Row],[Sched. Date]]+10</f>
        <v>44850</v>
      </c>
      <c r="J275" s="164">
        <v>1</v>
      </c>
      <c r="K275" s="164" t="s">
        <v>377</v>
      </c>
      <c r="L275" s="165"/>
      <c r="M275" s="164" t="s">
        <v>452</v>
      </c>
      <c r="N275" s="164" t="s">
        <v>451</v>
      </c>
      <c r="O275" s="168" t="s">
        <v>440</v>
      </c>
      <c r="X275" s="149">
        <v>274</v>
      </c>
      <c r="Y275" s="158" t="s">
        <v>32</v>
      </c>
    </row>
    <row r="276" spans="1:25" x14ac:dyDescent="0.35">
      <c r="A276" s="149">
        <v>274</v>
      </c>
      <c r="B276" s="158" t="s">
        <v>32</v>
      </c>
      <c r="C276" s="159">
        <v>44841</v>
      </c>
      <c r="D276" s="160">
        <v>3.4166666666666701</v>
      </c>
      <c r="E276" s="161">
        <v>7.2916666666666699E-2</v>
      </c>
      <c r="F276" s="158" t="s">
        <v>74</v>
      </c>
      <c r="G276" s="158" t="s">
        <v>322</v>
      </c>
      <c r="H276" s="158" t="s">
        <v>336</v>
      </c>
      <c r="I276" s="159">
        <f>Orders[[#This Row],[Sched. Date]]+10</f>
        <v>44851</v>
      </c>
      <c r="J276" s="158">
        <v>1</v>
      </c>
      <c r="K276" s="158" t="s">
        <v>376</v>
      </c>
      <c r="L276" s="159"/>
      <c r="M276" s="158" t="s">
        <v>453</v>
      </c>
      <c r="N276" s="158" t="s">
        <v>452</v>
      </c>
      <c r="O276" s="162" t="s">
        <v>384</v>
      </c>
      <c r="X276" s="163">
        <v>275</v>
      </c>
      <c r="Y276" s="164" t="s">
        <v>37</v>
      </c>
    </row>
    <row r="277" spans="1:25" x14ac:dyDescent="0.35">
      <c r="A277" s="163">
        <v>275</v>
      </c>
      <c r="B277" s="164" t="s">
        <v>37</v>
      </c>
      <c r="C277" s="165">
        <v>44842</v>
      </c>
      <c r="D277" s="166">
        <v>3.6666666666666701</v>
      </c>
      <c r="E277" s="167">
        <v>7.2916666666666699E-2</v>
      </c>
      <c r="F277" s="164" t="s">
        <v>79</v>
      </c>
      <c r="G277" s="164" t="s">
        <v>323</v>
      </c>
      <c r="H277" s="164" t="s">
        <v>337</v>
      </c>
      <c r="I277" s="165">
        <f>Orders[[#This Row],[Sched. Date]]+10</f>
        <v>44852</v>
      </c>
      <c r="J277" s="164">
        <v>6</v>
      </c>
      <c r="K277" s="164" t="s">
        <v>377</v>
      </c>
      <c r="L277" s="165"/>
      <c r="M277" s="164" t="s">
        <v>443</v>
      </c>
      <c r="N277" s="164" t="s">
        <v>453</v>
      </c>
      <c r="O277" s="168" t="s">
        <v>440</v>
      </c>
      <c r="X277" s="149">
        <v>276</v>
      </c>
      <c r="Y277" s="158" t="s">
        <v>32</v>
      </c>
    </row>
    <row r="278" spans="1:25" x14ac:dyDescent="0.35">
      <c r="A278" s="149">
        <v>276</v>
      </c>
      <c r="B278" s="158" t="s">
        <v>32</v>
      </c>
      <c r="C278" s="159">
        <v>44843</v>
      </c>
      <c r="D278" s="160">
        <v>3.9166666666666701</v>
      </c>
      <c r="E278" s="161">
        <v>7.2916666666666699E-2</v>
      </c>
      <c r="F278" s="158" t="s">
        <v>85</v>
      </c>
      <c r="G278" s="158" t="s">
        <v>322</v>
      </c>
      <c r="H278" s="158" t="s">
        <v>338</v>
      </c>
      <c r="I278" s="159">
        <f>Orders[[#This Row],[Sched. Date]]+10</f>
        <v>44853</v>
      </c>
      <c r="J278" s="158">
        <v>1</v>
      </c>
      <c r="K278" s="158" t="s">
        <v>377</v>
      </c>
      <c r="L278" s="159"/>
      <c r="M278" s="158" t="s">
        <v>446</v>
      </c>
      <c r="N278" s="158" t="s">
        <v>443</v>
      </c>
      <c r="O278" s="162" t="s">
        <v>384</v>
      </c>
      <c r="X278" s="163">
        <v>277</v>
      </c>
      <c r="Y278" s="164" t="s">
        <v>37</v>
      </c>
    </row>
    <row r="279" spans="1:25" x14ac:dyDescent="0.35">
      <c r="A279" s="163">
        <v>277</v>
      </c>
      <c r="B279" s="164" t="s">
        <v>37</v>
      </c>
      <c r="C279" s="165">
        <v>44844</v>
      </c>
      <c r="D279" s="166">
        <v>4.1666666666666696</v>
      </c>
      <c r="E279" s="167">
        <v>7.2916666666666699E-2</v>
      </c>
      <c r="F279" s="164" t="s">
        <v>91</v>
      </c>
      <c r="G279" s="164" t="s">
        <v>323</v>
      </c>
      <c r="H279" s="164" t="s">
        <v>314</v>
      </c>
      <c r="I279" s="165">
        <f>Orders[[#This Row],[Sched. Date]]+10</f>
        <v>44854</v>
      </c>
      <c r="J279" s="164">
        <v>2</v>
      </c>
      <c r="K279" s="164" t="s">
        <v>376</v>
      </c>
      <c r="L279" s="165">
        <v>45135</v>
      </c>
      <c r="M279" s="164" t="s">
        <v>447</v>
      </c>
      <c r="N279" s="164" t="s">
        <v>446</v>
      </c>
      <c r="O279" s="168" t="s">
        <v>440</v>
      </c>
      <c r="X279" s="149">
        <v>278</v>
      </c>
      <c r="Y279" s="158" t="s">
        <v>32</v>
      </c>
    </row>
    <row r="280" spans="1:25" x14ac:dyDescent="0.35">
      <c r="A280" s="149">
        <v>278</v>
      </c>
      <c r="B280" s="158" t="s">
        <v>32</v>
      </c>
      <c r="C280" s="159">
        <v>44845</v>
      </c>
      <c r="D280" s="160">
        <v>0.41666666666666669</v>
      </c>
      <c r="E280" s="161">
        <v>7.2916666666666699E-2</v>
      </c>
      <c r="F280" s="158" t="s">
        <v>96</v>
      </c>
      <c r="G280" s="158" t="s">
        <v>322</v>
      </c>
      <c r="H280" s="158" t="s">
        <v>336</v>
      </c>
      <c r="I280" s="159">
        <f>Orders[[#This Row],[Sched. Date]]+10</f>
        <v>44855</v>
      </c>
      <c r="J280" s="158">
        <v>100</v>
      </c>
      <c r="K280" s="158" t="s">
        <v>370</v>
      </c>
      <c r="L280" s="159">
        <v>45137</v>
      </c>
      <c r="M280" s="158" t="s">
        <v>448</v>
      </c>
      <c r="N280" s="158" t="s">
        <v>447</v>
      </c>
      <c r="O280" s="162" t="s">
        <v>384</v>
      </c>
      <c r="X280" s="163">
        <v>279</v>
      </c>
      <c r="Y280" s="164" t="s">
        <v>37</v>
      </c>
    </row>
    <row r="281" spans="1:25" x14ac:dyDescent="0.35">
      <c r="A281" s="163">
        <v>279</v>
      </c>
      <c r="B281" s="164" t="s">
        <v>37</v>
      </c>
      <c r="C281" s="165">
        <v>44846</v>
      </c>
      <c r="D281" s="166">
        <v>0.66666666666666663</v>
      </c>
      <c r="E281" s="167">
        <v>7.2916666666666699E-2</v>
      </c>
      <c r="F281" s="164" t="s">
        <v>102</v>
      </c>
      <c r="G281" s="164" t="s">
        <v>323</v>
      </c>
      <c r="H281" s="164" t="s">
        <v>337</v>
      </c>
      <c r="I281" s="165">
        <f>Orders[[#This Row],[Sched. Date]]+10</f>
        <v>44856</v>
      </c>
      <c r="J281" s="164">
        <v>12</v>
      </c>
      <c r="K281" s="164" t="s">
        <v>371</v>
      </c>
      <c r="L281" s="165">
        <v>45139</v>
      </c>
      <c r="M281" s="164" t="s">
        <v>449</v>
      </c>
      <c r="N281" s="164" t="s">
        <v>448</v>
      </c>
      <c r="O281" s="168" t="s">
        <v>440</v>
      </c>
      <c r="X281" s="149">
        <v>280</v>
      </c>
      <c r="Y281" s="158" t="s">
        <v>32</v>
      </c>
    </row>
    <row r="282" spans="1:25" x14ac:dyDescent="0.35">
      <c r="A282" s="149">
        <v>280</v>
      </c>
      <c r="B282" s="158" t="s">
        <v>32</v>
      </c>
      <c r="C282" s="159">
        <v>44847</v>
      </c>
      <c r="D282" s="160">
        <v>0.91666666666666696</v>
      </c>
      <c r="E282" s="161">
        <v>7.2916666666666699E-2</v>
      </c>
      <c r="F282" s="158" t="s">
        <v>108</v>
      </c>
      <c r="G282" s="158" t="s">
        <v>322</v>
      </c>
      <c r="H282" s="158" t="s">
        <v>338</v>
      </c>
      <c r="I282" s="159">
        <f>Orders[[#This Row],[Sched. Date]]+10</f>
        <v>44857</v>
      </c>
      <c r="J282" s="158">
        <v>12</v>
      </c>
      <c r="K282" s="158" t="s">
        <v>377</v>
      </c>
      <c r="L282" s="159">
        <v>45141</v>
      </c>
      <c r="M282" s="158" t="s">
        <v>450</v>
      </c>
      <c r="N282" s="158" t="s">
        <v>449</v>
      </c>
      <c r="O282" s="162" t="s">
        <v>384</v>
      </c>
      <c r="X282" s="163">
        <v>281</v>
      </c>
      <c r="Y282" s="164" t="s">
        <v>37</v>
      </c>
    </row>
    <row r="283" spans="1:25" x14ac:dyDescent="0.35">
      <c r="A283" s="163">
        <v>281</v>
      </c>
      <c r="B283" s="164" t="s">
        <v>37</v>
      </c>
      <c r="C283" s="165">
        <v>44848</v>
      </c>
      <c r="D283" s="166">
        <v>1.1666666666666701</v>
      </c>
      <c r="E283" s="167">
        <v>7.2916666666666699E-2</v>
      </c>
      <c r="F283" s="164" t="s">
        <v>114</v>
      </c>
      <c r="G283" s="164" t="s">
        <v>323</v>
      </c>
      <c r="H283" s="164" t="s">
        <v>314</v>
      </c>
      <c r="I283" s="165">
        <f>Orders[[#This Row],[Sched. Date]]+10</f>
        <v>44858</v>
      </c>
      <c r="J283" s="164">
        <v>1</v>
      </c>
      <c r="K283" s="164" t="s">
        <v>376</v>
      </c>
      <c r="L283" s="165">
        <v>45143</v>
      </c>
      <c r="M283" s="164" t="s">
        <v>451</v>
      </c>
      <c r="N283" s="164" t="s">
        <v>450</v>
      </c>
      <c r="O283" s="168" t="s">
        <v>440</v>
      </c>
      <c r="X283" s="149">
        <v>282</v>
      </c>
      <c r="Y283" s="158" t="s">
        <v>32</v>
      </c>
    </row>
    <row r="284" spans="1:25" x14ac:dyDescent="0.35">
      <c r="A284" s="149">
        <v>282</v>
      </c>
      <c r="B284" s="158" t="s">
        <v>32</v>
      </c>
      <c r="C284" s="159">
        <v>44849</v>
      </c>
      <c r="D284" s="160">
        <v>1.4166666666666701</v>
      </c>
      <c r="E284" s="161">
        <v>7.2916666666666699E-2</v>
      </c>
      <c r="F284" s="158" t="s">
        <v>120</v>
      </c>
      <c r="G284" s="158" t="s">
        <v>322</v>
      </c>
      <c r="H284" s="158" t="s">
        <v>314</v>
      </c>
      <c r="I284" s="159">
        <f>Orders[[#This Row],[Sched. Date]]+10</f>
        <v>44859</v>
      </c>
      <c r="J284" s="158">
        <v>6</v>
      </c>
      <c r="K284" s="158" t="s">
        <v>377</v>
      </c>
      <c r="L284" s="159">
        <v>45145</v>
      </c>
      <c r="M284" s="158" t="s">
        <v>452</v>
      </c>
      <c r="N284" s="158" t="s">
        <v>451</v>
      </c>
      <c r="O284" s="162" t="s">
        <v>384</v>
      </c>
      <c r="X284" s="163">
        <v>283</v>
      </c>
      <c r="Y284" s="164" t="s">
        <v>37</v>
      </c>
    </row>
    <row r="285" spans="1:25" x14ac:dyDescent="0.35">
      <c r="A285" s="163">
        <v>283</v>
      </c>
      <c r="B285" s="164" t="s">
        <v>37</v>
      </c>
      <c r="C285" s="165">
        <v>44850</v>
      </c>
      <c r="D285" s="166">
        <v>1.6666666666666701</v>
      </c>
      <c r="E285" s="167">
        <v>7.2916666666666699E-2</v>
      </c>
      <c r="F285" s="164" t="s">
        <v>124</v>
      </c>
      <c r="G285" s="164" t="s">
        <v>323</v>
      </c>
      <c r="H285" s="164" t="s">
        <v>336</v>
      </c>
      <c r="I285" s="165">
        <f>Orders[[#This Row],[Sched. Date]]+10</f>
        <v>44860</v>
      </c>
      <c r="J285" s="164">
        <v>1</v>
      </c>
      <c r="K285" s="164" t="s">
        <v>377</v>
      </c>
      <c r="L285" s="165">
        <v>45147</v>
      </c>
      <c r="M285" s="164" t="s">
        <v>453</v>
      </c>
      <c r="N285" s="164" t="s">
        <v>452</v>
      </c>
      <c r="O285" s="168" t="s">
        <v>440</v>
      </c>
      <c r="X285" s="149">
        <v>284</v>
      </c>
      <c r="Y285" s="158" t="s">
        <v>32</v>
      </c>
    </row>
    <row r="286" spans="1:25" x14ac:dyDescent="0.35">
      <c r="A286" s="149">
        <v>284</v>
      </c>
      <c r="B286" s="158" t="s">
        <v>32</v>
      </c>
      <c r="C286" s="159">
        <v>44851</v>
      </c>
      <c r="D286" s="160">
        <v>1.9166666666666701</v>
      </c>
      <c r="E286" s="161">
        <v>7.2916666666666699E-2</v>
      </c>
      <c r="F286" s="158" t="s">
        <v>130</v>
      </c>
      <c r="G286" s="158" t="s">
        <v>322</v>
      </c>
      <c r="H286" s="158" t="s">
        <v>337</v>
      </c>
      <c r="I286" s="159">
        <f>Orders[[#This Row],[Sched. Date]]+10</f>
        <v>44861</v>
      </c>
      <c r="J286" s="158">
        <v>2</v>
      </c>
      <c r="K286" s="158" t="s">
        <v>376</v>
      </c>
      <c r="L286" s="159">
        <v>45149</v>
      </c>
      <c r="M286" s="158" t="s">
        <v>443</v>
      </c>
      <c r="N286" s="158" t="s">
        <v>453</v>
      </c>
      <c r="O286" s="162" t="s">
        <v>384</v>
      </c>
      <c r="X286" s="163">
        <v>285</v>
      </c>
      <c r="Y286" s="164" t="s">
        <v>37</v>
      </c>
    </row>
    <row r="287" spans="1:25" x14ac:dyDescent="0.35">
      <c r="A287" s="163">
        <v>285</v>
      </c>
      <c r="B287" s="164" t="s">
        <v>37</v>
      </c>
      <c r="C287" s="165">
        <v>44852</v>
      </c>
      <c r="D287" s="166">
        <v>2.1666666666666701</v>
      </c>
      <c r="E287" s="167">
        <v>7.2916666666666699E-2</v>
      </c>
      <c r="F287" s="164" t="s">
        <v>133</v>
      </c>
      <c r="G287" s="164" t="s">
        <v>323</v>
      </c>
      <c r="H287" s="164" t="s">
        <v>338</v>
      </c>
      <c r="I287" s="165">
        <f>Orders[[#This Row],[Sched. Date]]+10</f>
        <v>44862</v>
      </c>
      <c r="J287" s="164">
        <v>100</v>
      </c>
      <c r="K287" s="164" t="s">
        <v>370</v>
      </c>
      <c r="L287" s="165">
        <v>45151</v>
      </c>
      <c r="M287" s="164" t="s">
        <v>446</v>
      </c>
      <c r="N287" s="164" t="s">
        <v>443</v>
      </c>
      <c r="O287" s="168" t="s">
        <v>440</v>
      </c>
      <c r="X287" s="149">
        <v>286</v>
      </c>
      <c r="Y287" s="158" t="s">
        <v>32</v>
      </c>
    </row>
    <row r="288" spans="1:25" x14ac:dyDescent="0.35">
      <c r="A288" s="149">
        <v>286</v>
      </c>
      <c r="B288" s="158" t="s">
        <v>32</v>
      </c>
      <c r="C288" s="159">
        <v>44853</v>
      </c>
      <c r="D288" s="160">
        <v>2.4166666666666701</v>
      </c>
      <c r="E288" s="161">
        <v>7.2916666666666699E-2</v>
      </c>
      <c r="F288" s="158" t="s">
        <v>74</v>
      </c>
      <c r="G288" s="158" t="s">
        <v>322</v>
      </c>
      <c r="H288" s="158" t="s">
        <v>314</v>
      </c>
      <c r="I288" s="159">
        <f>Orders[[#This Row],[Sched. Date]]+10</f>
        <v>44863</v>
      </c>
      <c r="J288" s="158">
        <v>12</v>
      </c>
      <c r="K288" s="158" t="s">
        <v>371</v>
      </c>
      <c r="L288" s="159">
        <v>45153</v>
      </c>
      <c r="M288" s="158" t="s">
        <v>447</v>
      </c>
      <c r="N288" s="158" t="s">
        <v>446</v>
      </c>
      <c r="O288" s="162" t="s">
        <v>384</v>
      </c>
      <c r="X288" s="163">
        <v>287</v>
      </c>
      <c r="Y288" s="164" t="s">
        <v>37</v>
      </c>
    </row>
    <row r="289" spans="1:25" x14ac:dyDescent="0.35">
      <c r="A289" s="163">
        <v>287</v>
      </c>
      <c r="B289" s="164" t="s">
        <v>37</v>
      </c>
      <c r="C289" s="165">
        <v>44854</v>
      </c>
      <c r="D289" s="166">
        <v>2.6666666666666701</v>
      </c>
      <c r="E289" s="167">
        <v>7.2916666666666699E-2</v>
      </c>
      <c r="F289" s="164" t="s">
        <v>120</v>
      </c>
      <c r="G289" s="164" t="s">
        <v>323</v>
      </c>
      <c r="H289" s="164" t="s">
        <v>336</v>
      </c>
      <c r="I289" s="165">
        <f>Orders[[#This Row],[Sched. Date]]+10</f>
        <v>44864</v>
      </c>
      <c r="J289" s="164">
        <v>12</v>
      </c>
      <c r="K289" s="164" t="s">
        <v>377</v>
      </c>
      <c r="L289" s="165">
        <v>45155</v>
      </c>
      <c r="M289" s="164" t="s">
        <v>448</v>
      </c>
      <c r="N289" s="164" t="s">
        <v>447</v>
      </c>
      <c r="O289" s="168" t="s">
        <v>440</v>
      </c>
      <c r="X289" s="149">
        <v>288</v>
      </c>
      <c r="Y289" s="158" t="s">
        <v>32</v>
      </c>
    </row>
    <row r="290" spans="1:25" x14ac:dyDescent="0.35">
      <c r="A290" s="149">
        <v>288</v>
      </c>
      <c r="B290" s="158" t="s">
        <v>32</v>
      </c>
      <c r="C290" s="159">
        <v>44855</v>
      </c>
      <c r="D290" s="160">
        <v>2.9166666666666701</v>
      </c>
      <c r="E290" s="161">
        <v>7.2916666666666699E-2</v>
      </c>
      <c r="F290" s="158" t="s">
        <v>124</v>
      </c>
      <c r="G290" s="158" t="s">
        <v>322</v>
      </c>
      <c r="H290" s="158" t="s">
        <v>337</v>
      </c>
      <c r="I290" s="159">
        <f>Orders[[#This Row],[Sched. Date]]+10</f>
        <v>44865</v>
      </c>
      <c r="J290" s="158">
        <v>1</v>
      </c>
      <c r="K290" s="158" t="s">
        <v>376</v>
      </c>
      <c r="L290" s="159">
        <v>45157</v>
      </c>
      <c r="M290" s="158" t="s">
        <v>449</v>
      </c>
      <c r="N290" s="158" t="s">
        <v>448</v>
      </c>
      <c r="O290" s="162" t="s">
        <v>384</v>
      </c>
      <c r="X290" s="163">
        <v>289</v>
      </c>
      <c r="Y290" s="164" t="s">
        <v>37</v>
      </c>
    </row>
    <row r="291" spans="1:25" x14ac:dyDescent="0.35">
      <c r="A291" s="163">
        <v>289</v>
      </c>
      <c r="B291" s="164" t="s">
        <v>37</v>
      </c>
      <c r="C291" s="165">
        <v>44856</v>
      </c>
      <c r="D291" s="166">
        <v>3.1666666666666701</v>
      </c>
      <c r="E291" s="167">
        <v>7.2916666666666699E-2</v>
      </c>
      <c r="F291" s="164" t="s">
        <v>130</v>
      </c>
      <c r="G291" s="164" t="s">
        <v>323</v>
      </c>
      <c r="H291" s="164" t="s">
        <v>338</v>
      </c>
      <c r="I291" s="165">
        <f>Orders[[#This Row],[Sched. Date]]+10</f>
        <v>44866</v>
      </c>
      <c r="J291" s="164">
        <v>6</v>
      </c>
      <c r="K291" s="164" t="s">
        <v>377</v>
      </c>
      <c r="L291" s="165">
        <v>45159</v>
      </c>
      <c r="M291" s="164" t="s">
        <v>450</v>
      </c>
      <c r="N291" s="164" t="s">
        <v>449</v>
      </c>
      <c r="O291" s="168" t="s">
        <v>440</v>
      </c>
      <c r="X291" s="149">
        <v>290</v>
      </c>
      <c r="Y291" s="158" t="s">
        <v>32</v>
      </c>
    </row>
    <row r="292" spans="1:25" x14ac:dyDescent="0.35">
      <c r="A292" s="149">
        <v>290</v>
      </c>
      <c r="B292" s="158" t="s">
        <v>32</v>
      </c>
      <c r="C292" s="159">
        <v>44857</v>
      </c>
      <c r="D292" s="160">
        <v>3.4166666666666701</v>
      </c>
      <c r="E292" s="161">
        <v>7.2916666666666699E-2</v>
      </c>
      <c r="F292" s="158" t="s">
        <v>133</v>
      </c>
      <c r="G292" s="158" t="s">
        <v>322</v>
      </c>
      <c r="H292" s="158" t="s">
        <v>314</v>
      </c>
      <c r="I292" s="159">
        <f>Orders[[#This Row],[Sched. Date]]+10</f>
        <v>44867</v>
      </c>
      <c r="J292" s="158">
        <v>1</v>
      </c>
      <c r="K292" s="158" t="s">
        <v>377</v>
      </c>
      <c r="L292" s="159">
        <v>45161</v>
      </c>
      <c r="M292" s="158" t="s">
        <v>451</v>
      </c>
      <c r="N292" s="158" t="s">
        <v>450</v>
      </c>
      <c r="O292" s="162" t="s">
        <v>384</v>
      </c>
      <c r="X292" s="163">
        <v>291</v>
      </c>
      <c r="Y292" s="164" t="s">
        <v>37</v>
      </c>
    </row>
    <row r="293" spans="1:25" x14ac:dyDescent="0.35">
      <c r="A293" s="163">
        <v>291</v>
      </c>
      <c r="B293" s="164" t="s">
        <v>37</v>
      </c>
      <c r="C293" s="165">
        <v>44858</v>
      </c>
      <c r="D293" s="166">
        <v>3.6666666666666701</v>
      </c>
      <c r="E293" s="167">
        <v>7.2916666666666699E-2</v>
      </c>
      <c r="F293" s="164" t="s">
        <v>74</v>
      </c>
      <c r="G293" s="164" t="s">
        <v>323</v>
      </c>
      <c r="H293" s="164" t="s">
        <v>336</v>
      </c>
      <c r="I293" s="165">
        <f>Orders[[#This Row],[Sched. Date]]+10</f>
        <v>44868</v>
      </c>
      <c r="J293" s="164">
        <v>1</v>
      </c>
      <c r="K293" s="164" t="s">
        <v>376</v>
      </c>
      <c r="L293" s="165">
        <v>45163</v>
      </c>
      <c r="M293" s="164" t="s">
        <v>452</v>
      </c>
      <c r="N293" s="164" t="s">
        <v>451</v>
      </c>
      <c r="O293" s="168" t="s">
        <v>440</v>
      </c>
      <c r="X293" s="149">
        <v>292</v>
      </c>
      <c r="Y293" s="158" t="s">
        <v>32</v>
      </c>
    </row>
    <row r="294" spans="1:25" x14ac:dyDescent="0.35">
      <c r="A294" s="149">
        <v>292</v>
      </c>
      <c r="B294" s="158" t="s">
        <v>32</v>
      </c>
      <c r="C294" s="159">
        <v>44859</v>
      </c>
      <c r="D294" s="160">
        <v>3.9166666666666701</v>
      </c>
      <c r="E294" s="161">
        <v>7.2916666666666699E-2</v>
      </c>
      <c r="F294" s="158" t="s">
        <v>79</v>
      </c>
      <c r="G294" s="158" t="s">
        <v>322</v>
      </c>
      <c r="H294" s="158" t="s">
        <v>337</v>
      </c>
      <c r="I294" s="159">
        <f>Orders[[#This Row],[Sched. Date]]+10</f>
        <v>44869</v>
      </c>
      <c r="J294" s="158">
        <v>6</v>
      </c>
      <c r="K294" s="158" t="s">
        <v>377</v>
      </c>
      <c r="L294" s="159">
        <v>45165</v>
      </c>
      <c r="M294" s="158" t="s">
        <v>453</v>
      </c>
      <c r="N294" s="158" t="s">
        <v>452</v>
      </c>
      <c r="O294" s="162" t="s">
        <v>384</v>
      </c>
      <c r="X294" s="163">
        <v>293</v>
      </c>
      <c r="Y294" s="164" t="s">
        <v>37</v>
      </c>
    </row>
    <row r="295" spans="1:25" x14ac:dyDescent="0.35">
      <c r="A295" s="163">
        <v>293</v>
      </c>
      <c r="B295" s="164" t="s">
        <v>37</v>
      </c>
      <c r="C295" s="165">
        <v>44860</v>
      </c>
      <c r="D295" s="166">
        <v>4.1666666666666696</v>
      </c>
      <c r="E295" s="167">
        <v>7.2916666666666699E-2</v>
      </c>
      <c r="F295" s="164" t="s">
        <v>85</v>
      </c>
      <c r="G295" s="164" t="s">
        <v>323</v>
      </c>
      <c r="H295" s="164" t="s">
        <v>338</v>
      </c>
      <c r="I295" s="165">
        <f>Orders[[#This Row],[Sched. Date]]+10</f>
        <v>44870</v>
      </c>
      <c r="J295" s="164">
        <v>1</v>
      </c>
      <c r="K295" s="164" t="s">
        <v>377</v>
      </c>
      <c r="L295" s="165">
        <v>45167</v>
      </c>
      <c r="M295" s="164" t="s">
        <v>443</v>
      </c>
      <c r="N295" s="164" t="s">
        <v>453</v>
      </c>
      <c r="O295" s="168" t="s">
        <v>440</v>
      </c>
      <c r="X295" s="149">
        <v>294</v>
      </c>
      <c r="Y295" s="158" t="s">
        <v>32</v>
      </c>
    </row>
    <row r="296" spans="1:25" x14ac:dyDescent="0.35">
      <c r="A296" s="149">
        <v>294</v>
      </c>
      <c r="B296" s="158" t="s">
        <v>32</v>
      </c>
      <c r="C296" s="159">
        <v>44861</v>
      </c>
      <c r="D296" s="160">
        <v>0.41666666666666669</v>
      </c>
      <c r="E296" s="161">
        <v>7.2916666666666699E-2</v>
      </c>
      <c r="F296" s="158" t="s">
        <v>91</v>
      </c>
      <c r="G296" s="158" t="s">
        <v>322</v>
      </c>
      <c r="H296" s="158" t="s">
        <v>314</v>
      </c>
      <c r="I296" s="159">
        <f>Orders[[#This Row],[Sched. Date]]+10</f>
        <v>44871</v>
      </c>
      <c r="J296" s="158">
        <v>2</v>
      </c>
      <c r="K296" s="158" t="s">
        <v>376</v>
      </c>
      <c r="L296" s="159">
        <v>45169</v>
      </c>
      <c r="M296" s="158" t="s">
        <v>446</v>
      </c>
      <c r="N296" s="158" t="s">
        <v>443</v>
      </c>
      <c r="O296" s="162" t="s">
        <v>384</v>
      </c>
      <c r="X296" s="163">
        <v>295</v>
      </c>
      <c r="Y296" s="164" t="s">
        <v>37</v>
      </c>
    </row>
    <row r="297" spans="1:25" x14ac:dyDescent="0.35">
      <c r="A297" s="163">
        <v>295</v>
      </c>
      <c r="B297" s="164" t="s">
        <v>37</v>
      </c>
      <c r="C297" s="165">
        <v>44862</v>
      </c>
      <c r="D297" s="166">
        <v>0.66666666666666663</v>
      </c>
      <c r="E297" s="167">
        <v>7.2916666666666699E-2</v>
      </c>
      <c r="F297" s="164" t="s">
        <v>96</v>
      </c>
      <c r="G297" s="164" t="s">
        <v>323</v>
      </c>
      <c r="H297" s="164" t="s">
        <v>336</v>
      </c>
      <c r="I297" s="165">
        <f>Orders[[#This Row],[Sched. Date]]+10</f>
        <v>44872</v>
      </c>
      <c r="J297" s="164">
        <v>100</v>
      </c>
      <c r="K297" s="164" t="s">
        <v>370</v>
      </c>
      <c r="L297" s="165">
        <v>45171</v>
      </c>
      <c r="M297" s="164" t="s">
        <v>447</v>
      </c>
      <c r="N297" s="164" t="s">
        <v>446</v>
      </c>
      <c r="O297" s="168" t="s">
        <v>440</v>
      </c>
      <c r="X297" s="149">
        <v>296</v>
      </c>
      <c r="Y297" s="158" t="s">
        <v>32</v>
      </c>
    </row>
    <row r="298" spans="1:25" x14ac:dyDescent="0.35">
      <c r="A298" s="149">
        <v>296</v>
      </c>
      <c r="B298" s="158" t="s">
        <v>32</v>
      </c>
      <c r="C298" s="159">
        <v>44863</v>
      </c>
      <c r="D298" s="160">
        <v>0.91666666666666696</v>
      </c>
      <c r="E298" s="161">
        <v>7.2916666666666699E-2</v>
      </c>
      <c r="F298" s="158" t="s">
        <v>130</v>
      </c>
      <c r="G298" s="158" t="s">
        <v>322</v>
      </c>
      <c r="H298" s="158" t="s">
        <v>337</v>
      </c>
      <c r="I298" s="159">
        <f>Orders[[#This Row],[Sched. Date]]+10</f>
        <v>44873</v>
      </c>
      <c r="J298" s="158">
        <v>12</v>
      </c>
      <c r="K298" s="158" t="s">
        <v>371</v>
      </c>
      <c r="L298" s="159">
        <v>45173</v>
      </c>
      <c r="M298" s="158" t="s">
        <v>448</v>
      </c>
      <c r="N298" s="158" t="s">
        <v>447</v>
      </c>
      <c r="O298" s="162" t="s">
        <v>384</v>
      </c>
      <c r="X298" s="163">
        <v>297</v>
      </c>
      <c r="Y298" s="164" t="s">
        <v>37</v>
      </c>
    </row>
    <row r="299" spans="1:25" x14ac:dyDescent="0.35">
      <c r="A299" s="163">
        <v>297</v>
      </c>
      <c r="B299" s="164" t="s">
        <v>37</v>
      </c>
      <c r="C299" s="165">
        <v>44864</v>
      </c>
      <c r="D299" s="166">
        <v>1.1666666666666701</v>
      </c>
      <c r="E299" s="167">
        <v>7.2916666666666699E-2</v>
      </c>
      <c r="F299" s="164" t="s">
        <v>133</v>
      </c>
      <c r="G299" s="164" t="s">
        <v>323</v>
      </c>
      <c r="H299" s="164" t="s">
        <v>338</v>
      </c>
      <c r="I299" s="165">
        <f>Orders[[#This Row],[Sched. Date]]+10</f>
        <v>44874</v>
      </c>
      <c r="J299" s="164">
        <v>12</v>
      </c>
      <c r="K299" s="164" t="s">
        <v>377</v>
      </c>
      <c r="L299" s="165">
        <v>45175</v>
      </c>
      <c r="M299" s="164" t="s">
        <v>449</v>
      </c>
      <c r="N299" s="164" t="s">
        <v>448</v>
      </c>
      <c r="O299" s="168" t="s">
        <v>440</v>
      </c>
      <c r="X299" s="149">
        <v>298</v>
      </c>
      <c r="Y299" s="158" t="s">
        <v>32</v>
      </c>
    </row>
    <row r="300" spans="1:25" x14ac:dyDescent="0.35">
      <c r="A300" s="149">
        <v>298</v>
      </c>
      <c r="B300" s="158" t="s">
        <v>32</v>
      </c>
      <c r="C300" s="159">
        <v>44865</v>
      </c>
      <c r="D300" s="160">
        <v>1.4166666666666701</v>
      </c>
      <c r="E300" s="161">
        <v>7.2916666666666699E-2</v>
      </c>
      <c r="F300" s="158" t="s">
        <v>74</v>
      </c>
      <c r="G300" s="158" t="s">
        <v>322</v>
      </c>
      <c r="H300" s="158" t="s">
        <v>314</v>
      </c>
      <c r="I300" s="159">
        <f>Orders[[#This Row],[Sched. Date]]+10</f>
        <v>44875</v>
      </c>
      <c r="J300" s="158">
        <v>1</v>
      </c>
      <c r="K300" s="158" t="s">
        <v>376</v>
      </c>
      <c r="L300" s="159">
        <v>45177</v>
      </c>
      <c r="M300" s="158" t="s">
        <v>450</v>
      </c>
      <c r="N300" s="158" t="s">
        <v>449</v>
      </c>
      <c r="O300" s="162" t="s">
        <v>384</v>
      </c>
      <c r="X300" s="163">
        <v>299</v>
      </c>
      <c r="Y300" s="164" t="s">
        <v>37</v>
      </c>
    </row>
    <row r="301" spans="1:25" x14ac:dyDescent="0.35">
      <c r="A301" s="163">
        <v>299</v>
      </c>
      <c r="B301" s="164" t="s">
        <v>37</v>
      </c>
      <c r="C301" s="165">
        <v>44866</v>
      </c>
      <c r="D301" s="166">
        <v>1.6666666666666701</v>
      </c>
      <c r="E301" s="167">
        <v>7.2916666666666699E-2</v>
      </c>
      <c r="F301" s="164" t="s">
        <v>79</v>
      </c>
      <c r="G301" s="164" t="s">
        <v>323</v>
      </c>
      <c r="H301" s="164" t="s">
        <v>336</v>
      </c>
      <c r="I301" s="165">
        <f>Orders[[#This Row],[Sched. Date]]+10</f>
        <v>44876</v>
      </c>
      <c r="J301" s="164">
        <v>6</v>
      </c>
      <c r="K301" s="164" t="s">
        <v>377</v>
      </c>
      <c r="L301" s="165">
        <v>45179</v>
      </c>
      <c r="M301" s="164" t="s">
        <v>451</v>
      </c>
      <c r="N301" s="164" t="s">
        <v>450</v>
      </c>
      <c r="O301" s="168" t="s">
        <v>440</v>
      </c>
      <c r="X301" s="149">
        <v>300</v>
      </c>
      <c r="Y301" s="158" t="s">
        <v>32</v>
      </c>
    </row>
    <row r="302" spans="1:25" x14ac:dyDescent="0.35">
      <c r="A302" s="149">
        <v>300</v>
      </c>
      <c r="B302" s="158" t="s">
        <v>32</v>
      </c>
      <c r="C302" s="159">
        <v>44867</v>
      </c>
      <c r="D302" s="160">
        <v>1.9166666666666701</v>
      </c>
      <c r="E302" s="161">
        <v>7.2916666666666699E-2</v>
      </c>
      <c r="F302" s="158" t="s">
        <v>85</v>
      </c>
      <c r="G302" s="158" t="s">
        <v>322</v>
      </c>
      <c r="H302" s="158" t="s">
        <v>337</v>
      </c>
      <c r="I302" s="159">
        <f>Orders[[#This Row],[Sched. Date]]+10</f>
        <v>44877</v>
      </c>
      <c r="J302" s="158">
        <v>1</v>
      </c>
      <c r="K302" s="158" t="s">
        <v>377</v>
      </c>
      <c r="L302" s="159">
        <v>45181</v>
      </c>
      <c r="M302" s="158" t="s">
        <v>452</v>
      </c>
      <c r="N302" s="158" t="s">
        <v>451</v>
      </c>
      <c r="O302" s="162" t="s">
        <v>384</v>
      </c>
      <c r="X302" s="163">
        <v>301</v>
      </c>
      <c r="Y302" s="164" t="s">
        <v>37</v>
      </c>
    </row>
    <row r="303" spans="1:25" x14ac:dyDescent="0.35">
      <c r="A303" s="163">
        <v>301</v>
      </c>
      <c r="B303" s="164" t="s">
        <v>37</v>
      </c>
      <c r="C303" s="165">
        <v>44868</v>
      </c>
      <c r="D303" s="166">
        <v>2.1666666666666701</v>
      </c>
      <c r="E303" s="167">
        <v>7.2916666666666699E-2</v>
      </c>
      <c r="F303" s="164" t="s">
        <v>120</v>
      </c>
      <c r="G303" s="164" t="s">
        <v>323</v>
      </c>
      <c r="H303" s="164" t="s">
        <v>338</v>
      </c>
      <c r="I303" s="165">
        <f>Orders[[#This Row],[Sched. Date]]+10</f>
        <v>44878</v>
      </c>
      <c r="J303" s="164">
        <v>2</v>
      </c>
      <c r="K303" s="164" t="s">
        <v>376</v>
      </c>
      <c r="L303" s="165">
        <v>45183</v>
      </c>
      <c r="M303" s="164" t="s">
        <v>453</v>
      </c>
      <c r="N303" s="164" t="s">
        <v>452</v>
      </c>
      <c r="O303" s="168" t="s">
        <v>440</v>
      </c>
      <c r="X303" s="149">
        <v>302</v>
      </c>
      <c r="Y303" s="158" t="s">
        <v>32</v>
      </c>
    </row>
    <row r="304" spans="1:25" x14ac:dyDescent="0.35">
      <c r="A304" s="149">
        <v>302</v>
      </c>
      <c r="B304" s="158" t="s">
        <v>32</v>
      </c>
      <c r="C304" s="159">
        <v>44869</v>
      </c>
      <c r="D304" s="160">
        <v>2.4166666666666701</v>
      </c>
      <c r="E304" s="161">
        <v>7.2916666666666699E-2</v>
      </c>
      <c r="F304" s="158" t="s">
        <v>124</v>
      </c>
      <c r="G304" s="158" t="s">
        <v>322</v>
      </c>
      <c r="H304" s="158" t="s">
        <v>314</v>
      </c>
      <c r="I304" s="159">
        <f>Orders[[#This Row],[Sched. Date]]+10</f>
        <v>44879</v>
      </c>
      <c r="J304" s="158">
        <v>100</v>
      </c>
      <c r="K304" s="158" t="s">
        <v>370</v>
      </c>
      <c r="L304" s="159">
        <v>45185</v>
      </c>
      <c r="M304" s="158" t="s">
        <v>443</v>
      </c>
      <c r="N304" s="158" t="s">
        <v>453</v>
      </c>
      <c r="O304" s="162" t="s">
        <v>384</v>
      </c>
      <c r="X304" s="163">
        <v>303</v>
      </c>
      <c r="Y304" s="164" t="s">
        <v>37</v>
      </c>
    </row>
    <row r="305" spans="1:25" x14ac:dyDescent="0.35">
      <c r="A305" s="163">
        <v>303</v>
      </c>
      <c r="B305" s="164" t="s">
        <v>37</v>
      </c>
      <c r="C305" s="165">
        <v>44870</v>
      </c>
      <c r="D305" s="166">
        <v>2.6666666666666701</v>
      </c>
      <c r="E305" s="167">
        <v>7.2916666666666699E-2</v>
      </c>
      <c r="F305" s="164" t="s">
        <v>130</v>
      </c>
      <c r="G305" s="164" t="s">
        <v>323</v>
      </c>
      <c r="H305" s="164" t="s">
        <v>336</v>
      </c>
      <c r="I305" s="165">
        <f>Orders[[#This Row],[Sched. Date]]+10</f>
        <v>44880</v>
      </c>
      <c r="J305" s="164">
        <v>12</v>
      </c>
      <c r="K305" s="164" t="s">
        <v>371</v>
      </c>
      <c r="L305" s="165">
        <v>45187</v>
      </c>
      <c r="M305" s="164" t="s">
        <v>446</v>
      </c>
      <c r="N305" s="164" t="s">
        <v>443</v>
      </c>
      <c r="O305" s="168" t="s">
        <v>440</v>
      </c>
      <c r="X305" s="149">
        <v>304</v>
      </c>
      <c r="Y305" s="158" t="s">
        <v>32</v>
      </c>
    </row>
    <row r="306" spans="1:25" x14ac:dyDescent="0.35">
      <c r="A306" s="149">
        <v>304</v>
      </c>
      <c r="B306" s="158" t="s">
        <v>32</v>
      </c>
      <c r="C306" s="159">
        <v>44871</v>
      </c>
      <c r="D306" s="160">
        <v>2.9166666666666701</v>
      </c>
      <c r="E306" s="161">
        <v>7.2916666666666699E-2</v>
      </c>
      <c r="F306" s="158" t="s">
        <v>133</v>
      </c>
      <c r="G306" s="158" t="s">
        <v>322</v>
      </c>
      <c r="H306" s="158" t="s">
        <v>337</v>
      </c>
      <c r="I306" s="159">
        <f>Orders[[#This Row],[Sched. Date]]+10</f>
        <v>44881</v>
      </c>
      <c r="J306" s="158">
        <v>12</v>
      </c>
      <c r="K306" s="158" t="s">
        <v>377</v>
      </c>
      <c r="L306" s="159"/>
      <c r="M306" s="158" t="s">
        <v>447</v>
      </c>
      <c r="N306" s="158" t="s">
        <v>446</v>
      </c>
      <c r="O306" s="162" t="s">
        <v>384</v>
      </c>
      <c r="X306" s="163">
        <v>305</v>
      </c>
      <c r="Y306" s="164" t="s">
        <v>37</v>
      </c>
    </row>
    <row r="307" spans="1:25" x14ac:dyDescent="0.35">
      <c r="A307" s="163">
        <v>305</v>
      </c>
      <c r="B307" s="164" t="s">
        <v>37</v>
      </c>
      <c r="C307" s="165">
        <v>44872</v>
      </c>
      <c r="D307" s="166">
        <v>3.1666666666666701</v>
      </c>
      <c r="E307" s="167">
        <v>7.2916666666666699E-2</v>
      </c>
      <c r="F307" s="164" t="s">
        <v>74</v>
      </c>
      <c r="G307" s="164" t="s">
        <v>323</v>
      </c>
      <c r="H307" s="164" t="s">
        <v>338</v>
      </c>
      <c r="I307" s="165">
        <f>Orders[[#This Row],[Sched. Date]]+10</f>
        <v>44882</v>
      </c>
      <c r="J307" s="164">
        <v>1</v>
      </c>
      <c r="K307" s="164" t="s">
        <v>376</v>
      </c>
      <c r="L307" s="165"/>
      <c r="M307" s="164" t="s">
        <v>448</v>
      </c>
      <c r="N307" s="164" t="s">
        <v>447</v>
      </c>
      <c r="O307" s="168" t="s">
        <v>440</v>
      </c>
      <c r="X307" s="149">
        <v>306</v>
      </c>
      <c r="Y307" s="158" t="s">
        <v>32</v>
      </c>
    </row>
    <row r="308" spans="1:25" x14ac:dyDescent="0.35">
      <c r="A308" s="149">
        <v>306</v>
      </c>
      <c r="B308" s="158" t="s">
        <v>32</v>
      </c>
      <c r="C308" s="159">
        <v>44873</v>
      </c>
      <c r="D308" s="160">
        <v>3.4166666666666701</v>
      </c>
      <c r="E308" s="161">
        <v>7.2916666666666699E-2</v>
      </c>
      <c r="F308" s="158" t="s">
        <v>79</v>
      </c>
      <c r="G308" s="158" t="s">
        <v>322</v>
      </c>
      <c r="H308" s="158" t="s">
        <v>314</v>
      </c>
      <c r="I308" s="159">
        <f>Orders[[#This Row],[Sched. Date]]+10</f>
        <v>44883</v>
      </c>
      <c r="J308" s="158">
        <v>6</v>
      </c>
      <c r="K308" s="158" t="s">
        <v>377</v>
      </c>
      <c r="L308" s="159"/>
      <c r="M308" s="158" t="s">
        <v>449</v>
      </c>
      <c r="N308" s="158" t="s">
        <v>448</v>
      </c>
      <c r="O308" s="162" t="s">
        <v>384</v>
      </c>
      <c r="X308" s="163">
        <v>307</v>
      </c>
      <c r="Y308" s="164" t="s">
        <v>37</v>
      </c>
    </row>
    <row r="309" spans="1:25" x14ac:dyDescent="0.35">
      <c r="A309" s="163">
        <v>307</v>
      </c>
      <c r="B309" s="164" t="s">
        <v>37</v>
      </c>
      <c r="C309" s="165">
        <v>44874</v>
      </c>
      <c r="D309" s="166">
        <v>3.6666666666666701</v>
      </c>
      <c r="E309" s="167">
        <v>7.2916666666666699E-2</v>
      </c>
      <c r="F309" s="164" t="s">
        <v>85</v>
      </c>
      <c r="G309" s="164" t="s">
        <v>323</v>
      </c>
      <c r="H309" s="164" t="s">
        <v>336</v>
      </c>
      <c r="I309" s="165">
        <f>Orders[[#This Row],[Sched. Date]]+10</f>
        <v>44884</v>
      </c>
      <c r="J309" s="164">
        <v>1</v>
      </c>
      <c r="K309" s="164" t="s">
        <v>377</v>
      </c>
      <c r="L309" s="165">
        <v>45195</v>
      </c>
      <c r="M309" s="164" t="s">
        <v>450</v>
      </c>
      <c r="N309" s="164" t="s">
        <v>449</v>
      </c>
      <c r="O309" s="168" t="s">
        <v>440</v>
      </c>
      <c r="X309" s="149">
        <v>308</v>
      </c>
      <c r="Y309" s="158" t="s">
        <v>32</v>
      </c>
    </row>
    <row r="310" spans="1:25" x14ac:dyDescent="0.35">
      <c r="A310" s="149">
        <v>308</v>
      </c>
      <c r="B310" s="158" t="s">
        <v>32</v>
      </c>
      <c r="C310" s="159">
        <v>44875</v>
      </c>
      <c r="D310" s="160">
        <v>3.9166666666666701</v>
      </c>
      <c r="E310" s="161">
        <v>7.2916666666666699E-2</v>
      </c>
      <c r="F310" s="158" t="s">
        <v>91</v>
      </c>
      <c r="G310" s="158" t="s">
        <v>322</v>
      </c>
      <c r="H310" s="158" t="s">
        <v>337</v>
      </c>
      <c r="I310" s="159">
        <f>Orders[[#This Row],[Sched. Date]]+10</f>
        <v>44885</v>
      </c>
      <c r="J310" s="158">
        <v>12</v>
      </c>
      <c r="K310" s="158" t="s">
        <v>371</v>
      </c>
      <c r="L310" s="159">
        <v>45197</v>
      </c>
      <c r="M310" s="158" t="s">
        <v>451</v>
      </c>
      <c r="N310" s="158" t="s">
        <v>450</v>
      </c>
      <c r="O310" s="162" t="s">
        <v>384</v>
      </c>
      <c r="X310" s="163">
        <v>309</v>
      </c>
      <c r="Y310" s="164" t="s">
        <v>37</v>
      </c>
    </row>
    <row r="311" spans="1:25" x14ac:dyDescent="0.35">
      <c r="A311" s="163">
        <v>309</v>
      </c>
      <c r="B311" s="164" t="s">
        <v>37</v>
      </c>
      <c r="C311" s="165">
        <v>44876</v>
      </c>
      <c r="D311" s="166">
        <v>4.1666666666666696</v>
      </c>
      <c r="E311" s="167">
        <v>7.2916666666666699E-2</v>
      </c>
      <c r="F311" s="164" t="s">
        <v>96</v>
      </c>
      <c r="G311" s="164" t="s">
        <v>323</v>
      </c>
      <c r="H311" s="164" t="s">
        <v>338</v>
      </c>
      <c r="I311" s="165">
        <f>Orders[[#This Row],[Sched. Date]]+10</f>
        <v>44886</v>
      </c>
      <c r="J311" s="164">
        <v>12</v>
      </c>
      <c r="K311" s="164" t="s">
        <v>377</v>
      </c>
      <c r="L311" s="165">
        <v>45199</v>
      </c>
      <c r="M311" s="164" t="s">
        <v>452</v>
      </c>
      <c r="N311" s="164" t="s">
        <v>448</v>
      </c>
      <c r="O311" s="168" t="s">
        <v>440</v>
      </c>
      <c r="X311" s="149">
        <v>310</v>
      </c>
      <c r="Y311" s="158" t="s">
        <v>32</v>
      </c>
    </row>
    <row r="312" spans="1:25" x14ac:dyDescent="0.35">
      <c r="A312" s="149">
        <v>310</v>
      </c>
      <c r="B312" s="158" t="s">
        <v>32</v>
      </c>
      <c r="C312" s="159">
        <v>44877</v>
      </c>
      <c r="D312" s="160">
        <v>0.41666666666666669</v>
      </c>
      <c r="E312" s="161">
        <v>7.2916666666666699E-2</v>
      </c>
      <c r="F312" s="158" t="s">
        <v>130</v>
      </c>
      <c r="G312" s="158" t="s">
        <v>322</v>
      </c>
      <c r="H312" s="158" t="s">
        <v>314</v>
      </c>
      <c r="I312" s="159">
        <f>Orders[[#This Row],[Sched. Date]]+10</f>
        <v>44887</v>
      </c>
      <c r="J312" s="158">
        <v>1</v>
      </c>
      <c r="K312" s="158" t="s">
        <v>376</v>
      </c>
      <c r="L312" s="159">
        <v>45201</v>
      </c>
      <c r="M312" s="158" t="s">
        <v>453</v>
      </c>
      <c r="N312" s="158" t="s">
        <v>447</v>
      </c>
      <c r="O312" s="162" t="s">
        <v>384</v>
      </c>
      <c r="X312" s="163">
        <v>311</v>
      </c>
      <c r="Y312" s="164" t="s">
        <v>37</v>
      </c>
    </row>
    <row r="313" spans="1:25" x14ac:dyDescent="0.35">
      <c r="A313" s="163">
        <v>311</v>
      </c>
      <c r="B313" s="164" t="s">
        <v>37</v>
      </c>
      <c r="C313" s="165">
        <v>44878</v>
      </c>
      <c r="D313" s="166">
        <v>0.66666666666666663</v>
      </c>
      <c r="E313" s="167">
        <v>7.2916666666666699E-2</v>
      </c>
      <c r="F313" s="164" t="s">
        <v>133</v>
      </c>
      <c r="G313" s="164" t="s">
        <v>323</v>
      </c>
      <c r="H313" s="164" t="s">
        <v>336</v>
      </c>
      <c r="I313" s="165">
        <f>Orders[[#This Row],[Sched. Date]]+10</f>
        <v>44888</v>
      </c>
      <c r="J313" s="164">
        <v>6</v>
      </c>
      <c r="K313" s="164" t="s">
        <v>377</v>
      </c>
      <c r="L313" s="165">
        <v>45203</v>
      </c>
      <c r="M313" s="164" t="s">
        <v>443</v>
      </c>
      <c r="N313" s="164" t="s">
        <v>448</v>
      </c>
      <c r="O313" s="168" t="s">
        <v>440</v>
      </c>
      <c r="X313" s="149">
        <v>312</v>
      </c>
      <c r="Y313" s="158" t="s">
        <v>32</v>
      </c>
    </row>
    <row r="314" spans="1:25" x14ac:dyDescent="0.35">
      <c r="A314" s="149">
        <v>312</v>
      </c>
      <c r="B314" s="158" t="s">
        <v>32</v>
      </c>
      <c r="C314" s="159">
        <v>44879</v>
      </c>
      <c r="D314" s="160">
        <v>0.91666666666666696</v>
      </c>
      <c r="E314" s="161">
        <v>7.2916666666666699E-2</v>
      </c>
      <c r="F314" s="158" t="s">
        <v>74</v>
      </c>
      <c r="G314" s="158" t="s">
        <v>322</v>
      </c>
      <c r="H314" s="158" t="s">
        <v>337</v>
      </c>
      <c r="I314" s="159">
        <f>Orders[[#This Row],[Sched. Date]]+10</f>
        <v>44889</v>
      </c>
      <c r="J314" s="158">
        <v>1</v>
      </c>
      <c r="K314" s="158" t="s">
        <v>377</v>
      </c>
      <c r="L314" s="159">
        <v>45205</v>
      </c>
      <c r="M314" s="158" t="s">
        <v>446</v>
      </c>
      <c r="N314" s="158" t="s">
        <v>447</v>
      </c>
      <c r="O314" s="162" t="s">
        <v>384</v>
      </c>
      <c r="X314" s="163">
        <v>313</v>
      </c>
      <c r="Y314" s="164" t="s">
        <v>37</v>
      </c>
    </row>
    <row r="315" spans="1:25" x14ac:dyDescent="0.35">
      <c r="A315" s="163">
        <v>313</v>
      </c>
      <c r="B315" s="164" t="s">
        <v>37</v>
      </c>
      <c r="C315" s="165">
        <v>44880</v>
      </c>
      <c r="D315" s="166">
        <v>1.1666666666666701</v>
      </c>
      <c r="E315" s="167">
        <v>7.2916666666666699E-2</v>
      </c>
      <c r="F315" s="164" t="s">
        <v>79</v>
      </c>
      <c r="G315" s="164" t="s">
        <v>323</v>
      </c>
      <c r="H315" s="164" t="s">
        <v>338</v>
      </c>
      <c r="I315" s="165">
        <f>Orders[[#This Row],[Sched. Date]]+10</f>
        <v>44890</v>
      </c>
      <c r="J315" s="164">
        <v>1</v>
      </c>
      <c r="K315" s="164" t="s">
        <v>376</v>
      </c>
      <c r="L315" s="165">
        <v>45207</v>
      </c>
      <c r="M315" s="164" t="s">
        <v>447</v>
      </c>
      <c r="N315" s="164" t="s">
        <v>448</v>
      </c>
      <c r="O315" s="168" t="s">
        <v>440</v>
      </c>
      <c r="X315" s="149">
        <v>314</v>
      </c>
      <c r="Y315" s="158" t="s">
        <v>32</v>
      </c>
    </row>
    <row r="316" spans="1:25" x14ac:dyDescent="0.35">
      <c r="A316" s="149">
        <v>314</v>
      </c>
      <c r="B316" s="158" t="s">
        <v>32</v>
      </c>
      <c r="C316" s="159">
        <v>44881</v>
      </c>
      <c r="D316" s="160">
        <v>1.4166666666666701</v>
      </c>
      <c r="E316" s="161">
        <v>7.2916666666666699E-2</v>
      </c>
      <c r="F316" s="158" t="s">
        <v>85</v>
      </c>
      <c r="G316" s="158" t="s">
        <v>322</v>
      </c>
      <c r="H316" s="158" t="s">
        <v>314</v>
      </c>
      <c r="I316" s="159">
        <f>Orders[[#This Row],[Sched. Date]]+10</f>
        <v>44891</v>
      </c>
      <c r="J316" s="158">
        <v>6</v>
      </c>
      <c r="K316" s="158" t="s">
        <v>377</v>
      </c>
      <c r="L316" s="159">
        <v>45209</v>
      </c>
      <c r="M316" s="158" t="s">
        <v>448</v>
      </c>
      <c r="N316" s="158" t="s">
        <v>447</v>
      </c>
      <c r="O316" s="162" t="s">
        <v>384</v>
      </c>
      <c r="X316" s="163">
        <v>315</v>
      </c>
      <c r="Y316" s="164" t="s">
        <v>37</v>
      </c>
    </row>
    <row r="317" spans="1:25" x14ac:dyDescent="0.35">
      <c r="A317" s="163">
        <v>315</v>
      </c>
      <c r="B317" s="164" t="s">
        <v>37</v>
      </c>
      <c r="C317" s="165">
        <v>44882</v>
      </c>
      <c r="D317" s="166">
        <v>1.6666666666666701</v>
      </c>
      <c r="E317" s="167">
        <v>7.2916666666666699E-2</v>
      </c>
      <c r="F317" s="164" t="s">
        <v>120</v>
      </c>
      <c r="G317" s="164" t="s">
        <v>323</v>
      </c>
      <c r="H317" s="164" t="s">
        <v>314</v>
      </c>
      <c r="I317" s="165">
        <f>Orders[[#This Row],[Sched. Date]]+10</f>
        <v>44892</v>
      </c>
      <c r="J317" s="164">
        <v>1</v>
      </c>
      <c r="K317" s="164" t="s">
        <v>377</v>
      </c>
      <c r="L317" s="165">
        <v>45211</v>
      </c>
      <c r="M317" s="164" t="s">
        <v>449</v>
      </c>
      <c r="N317" s="164" t="s">
        <v>448</v>
      </c>
      <c r="O317" s="168" t="s">
        <v>440</v>
      </c>
      <c r="X317" s="149">
        <v>316</v>
      </c>
      <c r="Y317" s="158" t="s">
        <v>32</v>
      </c>
    </row>
    <row r="318" spans="1:25" x14ac:dyDescent="0.35">
      <c r="A318" s="149">
        <v>316</v>
      </c>
      <c r="B318" s="158" t="s">
        <v>32</v>
      </c>
      <c r="C318" s="159">
        <v>44883</v>
      </c>
      <c r="D318" s="160">
        <v>1.9166666666666701</v>
      </c>
      <c r="E318" s="161">
        <v>7.2916666666666699E-2</v>
      </c>
      <c r="F318" s="158" t="s">
        <v>124</v>
      </c>
      <c r="G318" s="158" t="s">
        <v>322</v>
      </c>
      <c r="H318" s="158" t="s">
        <v>336</v>
      </c>
      <c r="I318" s="159">
        <f>Orders[[#This Row],[Sched. Date]]+10</f>
        <v>44893</v>
      </c>
      <c r="J318" s="158">
        <v>2</v>
      </c>
      <c r="K318" s="158" t="s">
        <v>376</v>
      </c>
      <c r="L318" s="159">
        <v>45213</v>
      </c>
      <c r="M318" s="158" t="s">
        <v>450</v>
      </c>
      <c r="N318" s="158" t="s">
        <v>447</v>
      </c>
      <c r="O318" s="162" t="s">
        <v>384</v>
      </c>
      <c r="X318" s="163">
        <v>317</v>
      </c>
      <c r="Y318" s="164" t="s">
        <v>37</v>
      </c>
    </row>
    <row r="319" spans="1:25" x14ac:dyDescent="0.35">
      <c r="A319" s="163">
        <v>317</v>
      </c>
      <c r="B319" s="164" t="s">
        <v>37</v>
      </c>
      <c r="C319" s="165">
        <v>44884</v>
      </c>
      <c r="D319" s="166">
        <v>2.1666666666666701</v>
      </c>
      <c r="E319" s="167">
        <v>7.2916666666666699E-2</v>
      </c>
      <c r="F319" s="164" t="s">
        <v>130</v>
      </c>
      <c r="G319" s="164" t="s">
        <v>323</v>
      </c>
      <c r="H319" s="164" t="s">
        <v>337</v>
      </c>
      <c r="I319" s="165">
        <f>Orders[[#This Row],[Sched. Date]]+10</f>
        <v>44894</v>
      </c>
      <c r="J319" s="164">
        <v>100</v>
      </c>
      <c r="K319" s="164" t="s">
        <v>370</v>
      </c>
      <c r="L319" s="165">
        <v>45215</v>
      </c>
      <c r="M319" s="164" t="s">
        <v>452</v>
      </c>
      <c r="N319" s="164" t="s">
        <v>448</v>
      </c>
      <c r="O319" s="168" t="s">
        <v>440</v>
      </c>
      <c r="X319" s="149">
        <v>318</v>
      </c>
      <c r="Y319" s="158" t="s">
        <v>32</v>
      </c>
    </row>
    <row r="320" spans="1:25" x14ac:dyDescent="0.35">
      <c r="A320" s="149">
        <v>318</v>
      </c>
      <c r="B320" s="158" t="s">
        <v>32</v>
      </c>
      <c r="C320" s="159">
        <v>44885</v>
      </c>
      <c r="D320" s="160">
        <v>2.4166666666666701</v>
      </c>
      <c r="E320" s="161">
        <v>7.2916666666666699E-2</v>
      </c>
      <c r="F320" s="158" t="s">
        <v>133</v>
      </c>
      <c r="G320" s="158" t="s">
        <v>322</v>
      </c>
      <c r="H320" s="158" t="s">
        <v>338</v>
      </c>
      <c r="I320" s="159">
        <f>Orders[[#This Row],[Sched. Date]]+10</f>
        <v>44895</v>
      </c>
      <c r="J320" s="158">
        <v>12</v>
      </c>
      <c r="K320" s="158" t="s">
        <v>371</v>
      </c>
      <c r="L320" s="159">
        <v>45217</v>
      </c>
      <c r="M320" s="158" t="s">
        <v>59</v>
      </c>
      <c r="N320" s="158" t="s">
        <v>447</v>
      </c>
      <c r="O320" s="162" t="s">
        <v>384</v>
      </c>
      <c r="X320" s="163">
        <v>319</v>
      </c>
      <c r="Y320" s="164" t="s">
        <v>37</v>
      </c>
    </row>
    <row r="321" spans="1:25" x14ac:dyDescent="0.35">
      <c r="A321" s="163">
        <v>319</v>
      </c>
      <c r="B321" s="164" t="s">
        <v>37</v>
      </c>
      <c r="C321" s="165">
        <v>44886</v>
      </c>
      <c r="D321" s="166">
        <v>2.6666666666666701</v>
      </c>
      <c r="E321" s="167">
        <v>7.2916666666666699E-2</v>
      </c>
      <c r="F321" s="164" t="s">
        <v>74</v>
      </c>
      <c r="G321" s="164" t="s">
        <v>323</v>
      </c>
      <c r="H321" s="164" t="s">
        <v>314</v>
      </c>
      <c r="I321" s="165">
        <f>Orders[[#This Row],[Sched. Date]]+10</f>
        <v>44896</v>
      </c>
      <c r="J321" s="164">
        <v>12</v>
      </c>
      <c r="K321" s="164" t="s">
        <v>377</v>
      </c>
      <c r="L321" s="165">
        <v>45219</v>
      </c>
      <c r="M321" s="164" t="s">
        <v>449</v>
      </c>
      <c r="N321" s="164" t="s">
        <v>448</v>
      </c>
      <c r="O321" s="168" t="s">
        <v>440</v>
      </c>
      <c r="X321" s="149">
        <v>320</v>
      </c>
      <c r="Y321" s="158" t="s">
        <v>32</v>
      </c>
    </row>
    <row r="322" spans="1:25" x14ac:dyDescent="0.35">
      <c r="A322" s="149">
        <v>320</v>
      </c>
      <c r="B322" s="158" t="s">
        <v>32</v>
      </c>
      <c r="C322" s="159">
        <v>44887</v>
      </c>
      <c r="D322" s="160">
        <v>2.9166666666666701</v>
      </c>
      <c r="E322" s="161">
        <v>7.2916666666666699E-2</v>
      </c>
      <c r="F322" s="158" t="s">
        <v>79</v>
      </c>
      <c r="G322" s="158" t="s">
        <v>322</v>
      </c>
      <c r="H322" s="158" t="s">
        <v>336</v>
      </c>
      <c r="I322" s="159">
        <f>Orders[[#This Row],[Sched. Date]]+10</f>
        <v>44897</v>
      </c>
      <c r="J322" s="158">
        <v>1</v>
      </c>
      <c r="K322" s="158" t="s">
        <v>376</v>
      </c>
      <c r="L322" s="159">
        <v>45221</v>
      </c>
      <c r="M322" s="158" t="s">
        <v>450</v>
      </c>
      <c r="N322" s="158" t="s">
        <v>447</v>
      </c>
      <c r="O322" s="162" t="s">
        <v>384</v>
      </c>
      <c r="X322" s="163">
        <v>321</v>
      </c>
      <c r="Y322" s="164" t="s">
        <v>37</v>
      </c>
    </row>
    <row r="323" spans="1:25" x14ac:dyDescent="0.35">
      <c r="A323" s="163">
        <v>321</v>
      </c>
      <c r="B323" s="164" t="s">
        <v>37</v>
      </c>
      <c r="C323" s="165">
        <v>44888</v>
      </c>
      <c r="D323" s="166">
        <v>3.1666666666666701</v>
      </c>
      <c r="E323" s="167">
        <v>7.2916666666666699E-2</v>
      </c>
      <c r="F323" s="164" t="s">
        <v>85</v>
      </c>
      <c r="G323" s="164" t="s">
        <v>323</v>
      </c>
      <c r="H323" s="164" t="s">
        <v>337</v>
      </c>
      <c r="I323" s="165">
        <f>Orders[[#This Row],[Sched. Date]]+10</f>
        <v>44898</v>
      </c>
      <c r="J323" s="164">
        <v>6</v>
      </c>
      <c r="K323" s="164" t="s">
        <v>377</v>
      </c>
      <c r="L323" s="165">
        <v>45223</v>
      </c>
      <c r="M323" s="164" t="s">
        <v>451</v>
      </c>
      <c r="N323" s="164" t="s">
        <v>448</v>
      </c>
      <c r="O323" s="168" t="s">
        <v>440</v>
      </c>
      <c r="X323" s="149">
        <v>322</v>
      </c>
      <c r="Y323" s="158" t="s">
        <v>32</v>
      </c>
    </row>
    <row r="324" spans="1:25" x14ac:dyDescent="0.35">
      <c r="A324" s="149">
        <v>322</v>
      </c>
      <c r="B324" s="158" t="s">
        <v>32</v>
      </c>
      <c r="C324" s="159">
        <v>44889</v>
      </c>
      <c r="D324" s="160">
        <v>3.4166666666666701</v>
      </c>
      <c r="E324" s="161">
        <v>7.2916666666666699E-2</v>
      </c>
      <c r="F324" s="158" t="s">
        <v>91</v>
      </c>
      <c r="G324" s="158" t="s">
        <v>322</v>
      </c>
      <c r="H324" s="158" t="s">
        <v>338</v>
      </c>
      <c r="I324" s="159">
        <f>Orders[[#This Row],[Sched. Date]]+10</f>
        <v>44899</v>
      </c>
      <c r="J324" s="158">
        <v>1</v>
      </c>
      <c r="K324" s="158" t="s">
        <v>377</v>
      </c>
      <c r="L324" s="159">
        <v>45225</v>
      </c>
      <c r="M324" s="158" t="s">
        <v>452</v>
      </c>
      <c r="N324" s="158" t="s">
        <v>447</v>
      </c>
      <c r="O324" s="162" t="s">
        <v>384</v>
      </c>
      <c r="X324" s="163">
        <v>323</v>
      </c>
      <c r="Y324" s="164" t="s">
        <v>37</v>
      </c>
    </row>
    <row r="325" spans="1:25" x14ac:dyDescent="0.35">
      <c r="A325" s="163">
        <v>323</v>
      </c>
      <c r="B325" s="164" t="s">
        <v>37</v>
      </c>
      <c r="C325" s="165">
        <v>44890</v>
      </c>
      <c r="D325" s="166">
        <v>3.6666666666666701</v>
      </c>
      <c r="E325" s="167">
        <v>7.2916666666666699E-2</v>
      </c>
      <c r="F325" s="164" t="s">
        <v>96</v>
      </c>
      <c r="G325" s="164" t="s">
        <v>323</v>
      </c>
      <c r="H325" s="164" t="s">
        <v>314</v>
      </c>
      <c r="I325" s="165">
        <f>Orders[[#This Row],[Sched. Date]]+10</f>
        <v>44900</v>
      </c>
      <c r="J325" s="164">
        <v>2</v>
      </c>
      <c r="K325" s="164" t="s">
        <v>376</v>
      </c>
      <c r="L325" s="165">
        <v>45227</v>
      </c>
      <c r="M325" s="164" t="s">
        <v>453</v>
      </c>
      <c r="N325" s="164" t="s">
        <v>448</v>
      </c>
      <c r="O325" s="168" t="s">
        <v>440</v>
      </c>
      <c r="X325" s="149">
        <v>324</v>
      </c>
      <c r="Y325" s="158" t="s">
        <v>32</v>
      </c>
    </row>
    <row r="326" spans="1:25" x14ac:dyDescent="0.35">
      <c r="A326" s="149">
        <v>324</v>
      </c>
      <c r="B326" s="158" t="s">
        <v>32</v>
      </c>
      <c r="C326" s="159">
        <v>44891</v>
      </c>
      <c r="D326" s="160">
        <v>3.9166666666666701</v>
      </c>
      <c r="E326" s="161">
        <v>7.2916666666666699E-2</v>
      </c>
      <c r="F326" s="158" t="s">
        <v>130</v>
      </c>
      <c r="G326" s="158" t="s">
        <v>322</v>
      </c>
      <c r="H326" s="158" t="s">
        <v>336</v>
      </c>
      <c r="I326" s="159">
        <f>Orders[[#This Row],[Sched. Date]]+10</f>
        <v>44901</v>
      </c>
      <c r="J326" s="158">
        <v>100</v>
      </c>
      <c r="K326" s="158" t="s">
        <v>370</v>
      </c>
      <c r="L326" s="159">
        <v>45229</v>
      </c>
      <c r="M326" s="158" t="s">
        <v>443</v>
      </c>
      <c r="N326" s="158" t="s">
        <v>447</v>
      </c>
      <c r="O326" s="162" t="s">
        <v>384</v>
      </c>
      <c r="X326" s="163">
        <v>325</v>
      </c>
      <c r="Y326" s="164" t="s">
        <v>37</v>
      </c>
    </row>
    <row r="327" spans="1:25" x14ac:dyDescent="0.35">
      <c r="A327" s="163">
        <v>325</v>
      </c>
      <c r="B327" s="164" t="s">
        <v>37</v>
      </c>
      <c r="C327" s="165">
        <v>44892</v>
      </c>
      <c r="D327" s="166">
        <v>4.1666666666666696</v>
      </c>
      <c r="E327" s="167">
        <v>7.2916666666666699E-2</v>
      </c>
      <c r="F327" s="164" t="s">
        <v>133</v>
      </c>
      <c r="G327" s="164" t="s">
        <v>323</v>
      </c>
      <c r="H327" s="164" t="s">
        <v>337</v>
      </c>
      <c r="I327" s="165">
        <f>Orders[[#This Row],[Sched. Date]]+10</f>
        <v>44902</v>
      </c>
      <c r="J327" s="164">
        <v>12</v>
      </c>
      <c r="K327" s="164" t="s">
        <v>371</v>
      </c>
      <c r="L327" s="165">
        <v>45231</v>
      </c>
      <c r="M327" s="164" t="s">
        <v>446</v>
      </c>
      <c r="N327" s="164" t="s">
        <v>448</v>
      </c>
      <c r="O327" s="168" t="s">
        <v>440</v>
      </c>
      <c r="X327" s="149">
        <v>326</v>
      </c>
      <c r="Y327" s="158" t="s">
        <v>32</v>
      </c>
    </row>
    <row r="328" spans="1:25" x14ac:dyDescent="0.35">
      <c r="A328" s="149">
        <v>326</v>
      </c>
      <c r="B328" s="158" t="s">
        <v>32</v>
      </c>
      <c r="C328" s="159">
        <v>44893</v>
      </c>
      <c r="D328" s="160">
        <v>0.41666666666666669</v>
      </c>
      <c r="E328" s="161">
        <v>7.2916666666666699E-2</v>
      </c>
      <c r="F328" s="158" t="s">
        <v>74</v>
      </c>
      <c r="G328" s="158" t="s">
        <v>322</v>
      </c>
      <c r="H328" s="158" t="s">
        <v>338</v>
      </c>
      <c r="I328" s="159">
        <f>Orders[[#This Row],[Sched. Date]]+10</f>
        <v>44903</v>
      </c>
      <c r="J328" s="158">
        <v>12</v>
      </c>
      <c r="K328" s="158" t="s">
        <v>377</v>
      </c>
      <c r="L328" s="159">
        <v>45233</v>
      </c>
      <c r="M328" s="158" t="s">
        <v>447</v>
      </c>
      <c r="N328" s="158" t="s">
        <v>447</v>
      </c>
      <c r="O328" s="162" t="s">
        <v>384</v>
      </c>
      <c r="X328" s="163">
        <v>327</v>
      </c>
      <c r="Y328" s="164" t="s">
        <v>37</v>
      </c>
    </row>
    <row r="329" spans="1:25" x14ac:dyDescent="0.35">
      <c r="A329" s="163">
        <v>327</v>
      </c>
      <c r="B329" s="164" t="s">
        <v>37</v>
      </c>
      <c r="C329" s="165">
        <v>44894</v>
      </c>
      <c r="D329" s="166">
        <v>0.66666666666666663</v>
      </c>
      <c r="E329" s="167">
        <v>7.2916666666666699E-2</v>
      </c>
      <c r="F329" s="164" t="s">
        <v>79</v>
      </c>
      <c r="G329" s="164" t="s">
        <v>323</v>
      </c>
      <c r="H329" s="164" t="s">
        <v>314</v>
      </c>
      <c r="I329" s="165">
        <f>Orders[[#This Row],[Sched. Date]]+10</f>
        <v>44904</v>
      </c>
      <c r="J329" s="164">
        <v>1</v>
      </c>
      <c r="K329" s="164" t="s">
        <v>376</v>
      </c>
      <c r="L329" s="165">
        <v>45235</v>
      </c>
      <c r="M329" s="164" t="s">
        <v>448</v>
      </c>
      <c r="N329" s="164" t="s">
        <v>448</v>
      </c>
      <c r="O329" s="168" t="s">
        <v>440</v>
      </c>
      <c r="X329" s="149">
        <v>328</v>
      </c>
      <c r="Y329" s="158" t="s">
        <v>32</v>
      </c>
    </row>
    <row r="330" spans="1:25" x14ac:dyDescent="0.35">
      <c r="A330" s="149">
        <v>328</v>
      </c>
      <c r="B330" s="158" t="s">
        <v>32</v>
      </c>
      <c r="C330" s="159">
        <v>44895</v>
      </c>
      <c r="D330" s="160">
        <v>0.91666666666666696</v>
      </c>
      <c r="E330" s="161">
        <v>7.2916666666666699E-2</v>
      </c>
      <c r="F330" s="158" t="s">
        <v>74</v>
      </c>
      <c r="G330" s="158" t="s">
        <v>322</v>
      </c>
      <c r="H330" s="158" t="s">
        <v>336</v>
      </c>
      <c r="I330" s="159">
        <f>Orders[[#This Row],[Sched. Date]]+10</f>
        <v>44905</v>
      </c>
      <c r="J330" s="158">
        <v>6</v>
      </c>
      <c r="K330" s="158" t="s">
        <v>377</v>
      </c>
      <c r="L330" s="159">
        <v>45237</v>
      </c>
      <c r="M330" s="158" t="s">
        <v>449</v>
      </c>
      <c r="N330" s="158" t="s">
        <v>447</v>
      </c>
      <c r="O330" s="162" t="s">
        <v>384</v>
      </c>
      <c r="X330" s="163">
        <v>329</v>
      </c>
      <c r="Y330" s="164" t="s">
        <v>37</v>
      </c>
    </row>
    <row r="331" spans="1:25" x14ac:dyDescent="0.35">
      <c r="A331" s="163">
        <v>329</v>
      </c>
      <c r="B331" s="164" t="s">
        <v>37</v>
      </c>
      <c r="C331" s="165">
        <v>44896</v>
      </c>
      <c r="D331" s="166">
        <v>1.1666666666666701</v>
      </c>
      <c r="E331" s="167">
        <v>7.2916666666666699E-2</v>
      </c>
      <c r="F331" s="164" t="s">
        <v>79</v>
      </c>
      <c r="G331" s="164" t="s">
        <v>323</v>
      </c>
      <c r="H331" s="164" t="s">
        <v>337</v>
      </c>
      <c r="I331" s="165">
        <f>Orders[[#This Row],[Sched. Date]]+10</f>
        <v>44906</v>
      </c>
      <c r="J331" s="164">
        <v>1</v>
      </c>
      <c r="K331" s="164" t="s">
        <v>377</v>
      </c>
      <c r="L331" s="165">
        <v>45239</v>
      </c>
      <c r="M331" s="164" t="s">
        <v>450</v>
      </c>
      <c r="N331" s="164" t="s">
        <v>448</v>
      </c>
      <c r="O331" s="168" t="s">
        <v>440</v>
      </c>
      <c r="X331" s="149">
        <v>330</v>
      </c>
      <c r="Y331" s="158" t="s">
        <v>32</v>
      </c>
    </row>
    <row r="332" spans="1:25" x14ac:dyDescent="0.35">
      <c r="A332" s="149">
        <v>330</v>
      </c>
      <c r="B332" s="158" t="s">
        <v>32</v>
      </c>
      <c r="C332" s="159">
        <v>44897</v>
      </c>
      <c r="D332" s="160">
        <v>1.4166666666666701</v>
      </c>
      <c r="E332" s="161">
        <v>7.2916666666666699E-2</v>
      </c>
      <c r="F332" s="158" t="s">
        <v>85</v>
      </c>
      <c r="G332" s="158" t="s">
        <v>322</v>
      </c>
      <c r="H332" s="158" t="s">
        <v>338</v>
      </c>
      <c r="I332" s="159">
        <f>Orders[[#This Row],[Sched. Date]]+10</f>
        <v>44907</v>
      </c>
      <c r="J332" s="158">
        <v>1</v>
      </c>
      <c r="K332" s="158" t="s">
        <v>376</v>
      </c>
      <c r="L332" s="159">
        <v>45241</v>
      </c>
      <c r="M332" s="158" t="s">
        <v>451</v>
      </c>
      <c r="N332" s="158" t="s">
        <v>447</v>
      </c>
      <c r="O332" s="162" t="s">
        <v>384</v>
      </c>
      <c r="X332" s="163">
        <v>331</v>
      </c>
      <c r="Y332" s="164" t="s">
        <v>37</v>
      </c>
    </row>
    <row r="333" spans="1:25" x14ac:dyDescent="0.35">
      <c r="A333" s="163">
        <v>331</v>
      </c>
      <c r="B333" s="164" t="s">
        <v>37</v>
      </c>
      <c r="C333" s="165">
        <v>44898</v>
      </c>
      <c r="D333" s="166">
        <v>1.6666666666666701</v>
      </c>
      <c r="E333" s="167">
        <v>7.2916666666666699E-2</v>
      </c>
      <c r="F333" s="164" t="s">
        <v>91</v>
      </c>
      <c r="G333" s="164" t="s">
        <v>323</v>
      </c>
      <c r="H333" s="164" t="s">
        <v>314</v>
      </c>
      <c r="I333" s="165">
        <f>Orders[[#This Row],[Sched. Date]]+10</f>
        <v>44908</v>
      </c>
      <c r="J333" s="164">
        <v>6</v>
      </c>
      <c r="K333" s="164" t="s">
        <v>377</v>
      </c>
      <c r="L333" s="165">
        <v>45243</v>
      </c>
      <c r="M333" s="164" t="s">
        <v>452</v>
      </c>
      <c r="N333" s="164" t="s">
        <v>448</v>
      </c>
      <c r="O333" s="168" t="s">
        <v>440</v>
      </c>
      <c r="X333" s="149">
        <v>332</v>
      </c>
      <c r="Y333" s="158" t="s">
        <v>32</v>
      </c>
    </row>
    <row r="334" spans="1:25" x14ac:dyDescent="0.35">
      <c r="A334" s="149">
        <v>332</v>
      </c>
      <c r="B334" s="158" t="s">
        <v>32</v>
      </c>
      <c r="C334" s="159">
        <v>44899</v>
      </c>
      <c r="D334" s="160">
        <v>1.9166666666666701</v>
      </c>
      <c r="E334" s="161">
        <v>7.2916666666666699E-2</v>
      </c>
      <c r="F334" s="158" t="s">
        <v>96</v>
      </c>
      <c r="G334" s="158" t="s">
        <v>322</v>
      </c>
      <c r="H334" s="158" t="s">
        <v>336</v>
      </c>
      <c r="I334" s="159">
        <f>Orders[[#This Row],[Sched. Date]]+10</f>
        <v>44909</v>
      </c>
      <c r="J334" s="158">
        <v>1</v>
      </c>
      <c r="K334" s="158" t="s">
        <v>377</v>
      </c>
      <c r="L334" s="159">
        <v>45245</v>
      </c>
      <c r="M334" s="158" t="s">
        <v>453</v>
      </c>
      <c r="N334" s="158" t="s">
        <v>447</v>
      </c>
      <c r="O334" s="162" t="s">
        <v>384</v>
      </c>
      <c r="X334" s="163">
        <v>333</v>
      </c>
      <c r="Y334" s="164" t="s">
        <v>37</v>
      </c>
    </row>
    <row r="335" spans="1:25" x14ac:dyDescent="0.35">
      <c r="A335" s="163">
        <v>333</v>
      </c>
      <c r="B335" s="164" t="s">
        <v>37</v>
      </c>
      <c r="C335" s="165">
        <v>44900</v>
      </c>
      <c r="D335" s="166">
        <v>2.1666666666666701</v>
      </c>
      <c r="E335" s="167">
        <v>7.2916666666666699E-2</v>
      </c>
      <c r="F335" s="164" t="s">
        <v>102</v>
      </c>
      <c r="G335" s="164" t="s">
        <v>323</v>
      </c>
      <c r="H335" s="164" t="s">
        <v>337</v>
      </c>
      <c r="I335" s="165">
        <f>Orders[[#This Row],[Sched. Date]]+10</f>
        <v>44910</v>
      </c>
      <c r="J335" s="164">
        <v>2</v>
      </c>
      <c r="K335" s="164" t="s">
        <v>376</v>
      </c>
      <c r="L335" s="165">
        <v>45247</v>
      </c>
      <c r="M335" s="164" t="s">
        <v>443</v>
      </c>
      <c r="N335" s="164" t="s">
        <v>448</v>
      </c>
      <c r="O335" s="168" t="s">
        <v>440</v>
      </c>
      <c r="X335" s="149">
        <v>334</v>
      </c>
      <c r="Y335" s="158" t="s">
        <v>32</v>
      </c>
    </row>
    <row r="336" spans="1:25" x14ac:dyDescent="0.35">
      <c r="A336" s="149">
        <v>334</v>
      </c>
      <c r="B336" s="158" t="s">
        <v>32</v>
      </c>
      <c r="C336" s="159">
        <v>44901</v>
      </c>
      <c r="D336" s="160">
        <v>2.4166666666666701</v>
      </c>
      <c r="E336" s="161">
        <v>7.2916666666666699E-2</v>
      </c>
      <c r="F336" s="158" t="s">
        <v>108</v>
      </c>
      <c r="G336" s="158" t="s">
        <v>322</v>
      </c>
      <c r="H336" s="158" t="s">
        <v>338</v>
      </c>
      <c r="I336" s="159">
        <f>Orders[[#This Row],[Sched. Date]]+10</f>
        <v>44911</v>
      </c>
      <c r="J336" s="158">
        <v>100</v>
      </c>
      <c r="K336" s="158" t="s">
        <v>370</v>
      </c>
      <c r="L336" s="159">
        <v>45249</v>
      </c>
      <c r="M336" s="158" t="s">
        <v>446</v>
      </c>
      <c r="N336" s="158" t="s">
        <v>447</v>
      </c>
      <c r="O336" s="162" t="s">
        <v>384</v>
      </c>
      <c r="X336" s="163">
        <v>335</v>
      </c>
      <c r="Y336" s="164" t="s">
        <v>37</v>
      </c>
    </row>
    <row r="337" spans="1:25" x14ac:dyDescent="0.35">
      <c r="A337" s="163">
        <v>335</v>
      </c>
      <c r="B337" s="164" t="s">
        <v>37</v>
      </c>
      <c r="C337" s="165">
        <v>44902</v>
      </c>
      <c r="D337" s="166">
        <v>2.6666666666666701</v>
      </c>
      <c r="E337" s="167">
        <v>7.2916666666666699E-2</v>
      </c>
      <c r="F337" s="164" t="s">
        <v>114</v>
      </c>
      <c r="G337" s="164" t="s">
        <v>323</v>
      </c>
      <c r="H337" s="164" t="s">
        <v>314</v>
      </c>
      <c r="I337" s="165">
        <f>Orders[[#This Row],[Sched. Date]]+10</f>
        <v>44912</v>
      </c>
      <c r="J337" s="164">
        <v>12</v>
      </c>
      <c r="K337" s="164" t="s">
        <v>371</v>
      </c>
      <c r="L337" s="165">
        <v>45251</v>
      </c>
      <c r="M337" s="164" t="s">
        <v>447</v>
      </c>
      <c r="N337" s="164" t="s">
        <v>448</v>
      </c>
      <c r="O337" s="168" t="s">
        <v>440</v>
      </c>
      <c r="X337" s="149">
        <v>336</v>
      </c>
      <c r="Y337" s="158" t="s">
        <v>32</v>
      </c>
    </row>
    <row r="338" spans="1:25" x14ac:dyDescent="0.35">
      <c r="A338" s="149">
        <v>336</v>
      </c>
      <c r="B338" s="158" t="s">
        <v>32</v>
      </c>
      <c r="C338" s="159">
        <v>44903</v>
      </c>
      <c r="D338" s="160">
        <v>2.9166666666666701</v>
      </c>
      <c r="E338" s="161">
        <v>7.2916666666666699E-2</v>
      </c>
      <c r="F338" s="158" t="s">
        <v>120</v>
      </c>
      <c r="G338" s="158" t="s">
        <v>322</v>
      </c>
      <c r="H338" s="158" t="s">
        <v>336</v>
      </c>
      <c r="I338" s="159">
        <f>Orders[[#This Row],[Sched. Date]]+10</f>
        <v>44913</v>
      </c>
      <c r="J338" s="158">
        <v>12</v>
      </c>
      <c r="K338" s="158" t="s">
        <v>377</v>
      </c>
      <c r="L338" s="159">
        <v>45253</v>
      </c>
      <c r="M338" s="158" t="s">
        <v>448</v>
      </c>
      <c r="N338" s="158" t="s">
        <v>447</v>
      </c>
      <c r="O338" s="162" t="s">
        <v>384</v>
      </c>
      <c r="X338" s="163">
        <v>337</v>
      </c>
      <c r="Y338" s="164" t="s">
        <v>37</v>
      </c>
    </row>
    <row r="339" spans="1:25" x14ac:dyDescent="0.35">
      <c r="A339" s="163">
        <v>337</v>
      </c>
      <c r="B339" s="164" t="s">
        <v>37</v>
      </c>
      <c r="C339" s="165">
        <v>44904</v>
      </c>
      <c r="D339" s="166">
        <v>3.1666666666666701</v>
      </c>
      <c r="E339" s="167">
        <v>7.2916666666666699E-2</v>
      </c>
      <c r="F339" s="164" t="s">
        <v>124</v>
      </c>
      <c r="G339" s="164" t="s">
        <v>323</v>
      </c>
      <c r="H339" s="164" t="s">
        <v>337</v>
      </c>
      <c r="I339" s="165">
        <f>Orders[[#This Row],[Sched. Date]]+10</f>
        <v>44914</v>
      </c>
      <c r="J339" s="164">
        <v>1</v>
      </c>
      <c r="K339" s="164" t="s">
        <v>376</v>
      </c>
      <c r="L339" s="165">
        <v>45255</v>
      </c>
      <c r="M339" s="164" t="s">
        <v>449</v>
      </c>
      <c r="N339" s="164" t="s">
        <v>448</v>
      </c>
      <c r="O339" s="168" t="s">
        <v>440</v>
      </c>
      <c r="X339" s="149">
        <v>338</v>
      </c>
      <c r="Y339" s="158" t="s">
        <v>32</v>
      </c>
    </row>
    <row r="340" spans="1:25" x14ac:dyDescent="0.35">
      <c r="A340" s="149">
        <v>338</v>
      </c>
      <c r="B340" s="158" t="s">
        <v>32</v>
      </c>
      <c r="C340" s="159">
        <v>44905</v>
      </c>
      <c r="D340" s="160">
        <v>3.4166666666666701</v>
      </c>
      <c r="E340" s="161">
        <v>7.2916666666666699E-2</v>
      </c>
      <c r="F340" s="158" t="s">
        <v>130</v>
      </c>
      <c r="G340" s="158" t="s">
        <v>322</v>
      </c>
      <c r="H340" s="158" t="s">
        <v>338</v>
      </c>
      <c r="I340" s="159">
        <f>Orders[[#This Row],[Sched. Date]]+10</f>
        <v>44915</v>
      </c>
      <c r="J340" s="158">
        <v>6</v>
      </c>
      <c r="K340" s="158" t="s">
        <v>377</v>
      </c>
      <c r="L340" s="159">
        <v>45257</v>
      </c>
      <c r="M340" s="158" t="s">
        <v>450</v>
      </c>
      <c r="N340" s="158" t="s">
        <v>447</v>
      </c>
      <c r="O340" s="162" t="s">
        <v>384</v>
      </c>
      <c r="X340" s="163">
        <v>339</v>
      </c>
      <c r="Y340" s="164" t="s">
        <v>37</v>
      </c>
    </row>
    <row r="341" spans="1:25" x14ac:dyDescent="0.35">
      <c r="A341" s="163">
        <v>339</v>
      </c>
      <c r="B341" s="164" t="s">
        <v>37</v>
      </c>
      <c r="C341" s="165">
        <v>44906</v>
      </c>
      <c r="D341" s="166">
        <v>3.6666666666666701</v>
      </c>
      <c r="E341" s="167">
        <v>7.2916666666666699E-2</v>
      </c>
      <c r="F341" s="164" t="s">
        <v>133</v>
      </c>
      <c r="G341" s="164" t="s">
        <v>323</v>
      </c>
      <c r="H341" s="164" t="s">
        <v>314</v>
      </c>
      <c r="I341" s="165">
        <f>Orders[[#This Row],[Sched. Date]]+10</f>
        <v>44916</v>
      </c>
      <c r="J341" s="164">
        <v>1</v>
      </c>
      <c r="K341" s="164" t="s">
        <v>377</v>
      </c>
      <c r="L341" s="165">
        <v>45259</v>
      </c>
      <c r="M341" s="164" t="s">
        <v>452</v>
      </c>
      <c r="N341" s="164" t="s">
        <v>448</v>
      </c>
      <c r="O341" s="168" t="s">
        <v>440</v>
      </c>
      <c r="X341" s="149">
        <v>340</v>
      </c>
      <c r="Y341" s="158" t="s">
        <v>32</v>
      </c>
    </row>
    <row r="342" spans="1:25" x14ac:dyDescent="0.35">
      <c r="A342" s="149">
        <v>340</v>
      </c>
      <c r="B342" s="158" t="s">
        <v>32</v>
      </c>
      <c r="C342" s="159">
        <v>44907</v>
      </c>
      <c r="D342" s="160">
        <v>3.9166666666666701</v>
      </c>
      <c r="E342" s="161">
        <v>7.2916666666666699E-2</v>
      </c>
      <c r="F342" s="158" t="s">
        <v>74</v>
      </c>
      <c r="G342" s="158" t="s">
        <v>322</v>
      </c>
      <c r="H342" s="158" t="s">
        <v>336</v>
      </c>
      <c r="I342" s="159">
        <f>Orders[[#This Row],[Sched. Date]]+10</f>
        <v>44917</v>
      </c>
      <c r="J342" s="158">
        <v>2</v>
      </c>
      <c r="K342" s="158" t="s">
        <v>376</v>
      </c>
      <c r="L342" s="159">
        <v>45261</v>
      </c>
      <c r="M342" s="158" t="s">
        <v>59</v>
      </c>
      <c r="N342" s="158" t="s">
        <v>447</v>
      </c>
      <c r="O342" s="162" t="s">
        <v>384</v>
      </c>
      <c r="X342" s="163">
        <v>341</v>
      </c>
      <c r="Y342" s="164" t="s">
        <v>37</v>
      </c>
    </row>
    <row r="343" spans="1:25" x14ac:dyDescent="0.35">
      <c r="A343" s="163">
        <v>341</v>
      </c>
      <c r="B343" s="164" t="s">
        <v>37</v>
      </c>
      <c r="C343" s="165">
        <v>44908</v>
      </c>
      <c r="D343" s="166">
        <v>4.1666666666666696</v>
      </c>
      <c r="E343" s="167">
        <v>7.2916666666666699E-2</v>
      </c>
      <c r="F343" s="164" t="s">
        <v>79</v>
      </c>
      <c r="G343" s="164" t="s">
        <v>323</v>
      </c>
      <c r="H343" s="164" t="s">
        <v>337</v>
      </c>
      <c r="I343" s="165">
        <f>Orders[[#This Row],[Sched. Date]]+10</f>
        <v>44918</v>
      </c>
      <c r="J343" s="164">
        <v>100</v>
      </c>
      <c r="K343" s="164" t="s">
        <v>370</v>
      </c>
      <c r="L343" s="165">
        <v>45263</v>
      </c>
      <c r="M343" s="164" t="s">
        <v>449</v>
      </c>
      <c r="N343" s="164" t="s">
        <v>448</v>
      </c>
      <c r="O343" s="168" t="s">
        <v>440</v>
      </c>
      <c r="X343" s="149">
        <v>342</v>
      </c>
      <c r="Y343" s="158" t="s">
        <v>32</v>
      </c>
    </row>
    <row r="344" spans="1:25" x14ac:dyDescent="0.35">
      <c r="A344" s="149">
        <v>342</v>
      </c>
      <c r="B344" s="158" t="s">
        <v>32</v>
      </c>
      <c r="C344" s="159">
        <v>44909</v>
      </c>
      <c r="D344" s="160">
        <v>0.41666666666666669</v>
      </c>
      <c r="E344" s="161">
        <v>7.2916666666666699E-2</v>
      </c>
      <c r="F344" s="158" t="s">
        <v>85</v>
      </c>
      <c r="G344" s="158" t="s">
        <v>322</v>
      </c>
      <c r="H344" s="158" t="s">
        <v>338</v>
      </c>
      <c r="I344" s="159">
        <f>Orders[[#This Row],[Sched. Date]]+10</f>
        <v>44919</v>
      </c>
      <c r="J344" s="158">
        <v>12</v>
      </c>
      <c r="K344" s="158" t="s">
        <v>371</v>
      </c>
      <c r="L344" s="159">
        <v>45265</v>
      </c>
      <c r="M344" s="158" t="s">
        <v>450</v>
      </c>
      <c r="N344" s="158" t="s">
        <v>447</v>
      </c>
      <c r="O344" s="162" t="s">
        <v>384</v>
      </c>
      <c r="X344" s="163">
        <v>343</v>
      </c>
      <c r="Y344" s="164" t="s">
        <v>37</v>
      </c>
    </row>
    <row r="345" spans="1:25" x14ac:dyDescent="0.35">
      <c r="A345" s="163">
        <v>343</v>
      </c>
      <c r="B345" s="164" t="s">
        <v>37</v>
      </c>
      <c r="C345" s="165">
        <v>44910</v>
      </c>
      <c r="D345" s="166">
        <v>0.66666666666666663</v>
      </c>
      <c r="E345" s="167">
        <v>7.2916666666666699E-2</v>
      </c>
      <c r="F345" s="164" t="s">
        <v>91</v>
      </c>
      <c r="G345" s="164" t="s">
        <v>323</v>
      </c>
      <c r="H345" s="164" t="s">
        <v>314</v>
      </c>
      <c r="I345" s="165">
        <f>Orders[[#This Row],[Sched. Date]]+10</f>
        <v>44920</v>
      </c>
      <c r="J345" s="164">
        <v>12</v>
      </c>
      <c r="K345" s="164" t="s">
        <v>377</v>
      </c>
      <c r="L345" s="165">
        <v>45267</v>
      </c>
      <c r="M345" s="164" t="s">
        <v>451</v>
      </c>
      <c r="N345" s="164" t="s">
        <v>448</v>
      </c>
      <c r="O345" s="168" t="s">
        <v>440</v>
      </c>
      <c r="X345" s="149">
        <v>344</v>
      </c>
      <c r="Y345" s="158" t="s">
        <v>32</v>
      </c>
    </row>
    <row r="346" spans="1:25" x14ac:dyDescent="0.35">
      <c r="A346" s="149">
        <v>344</v>
      </c>
      <c r="B346" s="158" t="s">
        <v>32</v>
      </c>
      <c r="C346" s="159">
        <v>44911</v>
      </c>
      <c r="D346" s="160">
        <v>0.91666666666666696</v>
      </c>
      <c r="E346" s="161">
        <v>7.2916666666666699E-2</v>
      </c>
      <c r="F346" s="158" t="s">
        <v>96</v>
      </c>
      <c r="G346" s="158" t="s">
        <v>322</v>
      </c>
      <c r="H346" s="158" t="s">
        <v>336</v>
      </c>
      <c r="I346" s="159">
        <f>Orders[[#This Row],[Sched. Date]]+10</f>
        <v>44921</v>
      </c>
      <c r="J346" s="158">
        <v>1</v>
      </c>
      <c r="K346" s="158" t="s">
        <v>376</v>
      </c>
      <c r="L346" s="159">
        <v>45269</v>
      </c>
      <c r="M346" s="158" t="s">
        <v>452</v>
      </c>
      <c r="N346" s="158" t="s">
        <v>447</v>
      </c>
      <c r="O346" s="162" t="s">
        <v>384</v>
      </c>
      <c r="X346" s="163">
        <v>345</v>
      </c>
      <c r="Y346" s="164" t="s">
        <v>37</v>
      </c>
    </row>
    <row r="347" spans="1:25" x14ac:dyDescent="0.35">
      <c r="A347" s="163">
        <v>345</v>
      </c>
      <c r="B347" s="164" t="s">
        <v>37</v>
      </c>
      <c r="C347" s="165">
        <v>44912</v>
      </c>
      <c r="D347" s="166">
        <v>1.1666666666666701</v>
      </c>
      <c r="E347" s="167">
        <v>7.2916666666666699E-2</v>
      </c>
      <c r="F347" s="164" t="s">
        <v>102</v>
      </c>
      <c r="G347" s="164" t="s">
        <v>323</v>
      </c>
      <c r="H347" s="164" t="s">
        <v>337</v>
      </c>
      <c r="I347" s="165">
        <f>Orders[[#This Row],[Sched. Date]]+10</f>
        <v>44922</v>
      </c>
      <c r="J347" s="164">
        <v>6</v>
      </c>
      <c r="K347" s="164" t="s">
        <v>377</v>
      </c>
      <c r="L347" s="165">
        <v>45271</v>
      </c>
      <c r="M347" s="164" t="s">
        <v>453</v>
      </c>
      <c r="N347" s="164" t="s">
        <v>448</v>
      </c>
      <c r="O347" s="168" t="s">
        <v>440</v>
      </c>
      <c r="X347" s="149">
        <v>346</v>
      </c>
      <c r="Y347" s="158" t="s">
        <v>32</v>
      </c>
    </row>
    <row r="348" spans="1:25" x14ac:dyDescent="0.35">
      <c r="A348" s="149">
        <v>346</v>
      </c>
      <c r="B348" s="158" t="s">
        <v>32</v>
      </c>
      <c r="C348" s="159">
        <v>44913</v>
      </c>
      <c r="D348" s="160">
        <v>1.4166666666666701</v>
      </c>
      <c r="E348" s="161">
        <v>7.2916666666666699E-2</v>
      </c>
      <c r="F348" s="158" t="s">
        <v>108</v>
      </c>
      <c r="G348" s="158" t="s">
        <v>322</v>
      </c>
      <c r="H348" s="158" t="s">
        <v>338</v>
      </c>
      <c r="I348" s="159">
        <f>Orders[[#This Row],[Sched. Date]]+10</f>
        <v>44923</v>
      </c>
      <c r="J348" s="158">
        <v>1</v>
      </c>
      <c r="K348" s="158" t="s">
        <v>377</v>
      </c>
      <c r="L348" s="159">
        <v>45273</v>
      </c>
      <c r="M348" s="158" t="s">
        <v>443</v>
      </c>
      <c r="N348" s="158" t="s">
        <v>447</v>
      </c>
      <c r="O348" s="162" t="s">
        <v>384</v>
      </c>
      <c r="X348" s="163">
        <v>347</v>
      </c>
      <c r="Y348" s="164" t="s">
        <v>37</v>
      </c>
    </row>
    <row r="349" spans="1:25" x14ac:dyDescent="0.35">
      <c r="A349" s="163">
        <v>347</v>
      </c>
      <c r="B349" s="164" t="s">
        <v>37</v>
      </c>
      <c r="C349" s="165">
        <v>44914</v>
      </c>
      <c r="D349" s="166">
        <v>1.6666666666666701</v>
      </c>
      <c r="E349" s="167">
        <v>7.2916666666666699E-2</v>
      </c>
      <c r="F349" s="164" t="s">
        <v>114</v>
      </c>
      <c r="G349" s="164" t="s">
        <v>323</v>
      </c>
      <c r="H349" s="164" t="s">
        <v>314</v>
      </c>
      <c r="I349" s="165">
        <f>Orders[[#This Row],[Sched. Date]]+10</f>
        <v>44924</v>
      </c>
      <c r="J349" s="164">
        <v>12</v>
      </c>
      <c r="K349" s="164" t="s">
        <v>371</v>
      </c>
      <c r="L349" s="165">
        <v>45275</v>
      </c>
      <c r="M349" s="164" t="s">
        <v>446</v>
      </c>
      <c r="N349" s="164" t="s">
        <v>448</v>
      </c>
      <c r="O349" s="168" t="s">
        <v>440</v>
      </c>
      <c r="X349" s="149">
        <v>348</v>
      </c>
      <c r="Y349" s="158" t="s">
        <v>32</v>
      </c>
    </row>
    <row r="350" spans="1:25" x14ac:dyDescent="0.35">
      <c r="A350" s="149">
        <v>348</v>
      </c>
      <c r="B350" s="158" t="s">
        <v>32</v>
      </c>
      <c r="C350" s="159">
        <v>44915</v>
      </c>
      <c r="D350" s="160">
        <v>1.9166666666666701</v>
      </c>
      <c r="E350" s="161">
        <v>7.2916666666666699E-2</v>
      </c>
      <c r="F350" s="158" t="s">
        <v>120</v>
      </c>
      <c r="G350" s="158" t="s">
        <v>322</v>
      </c>
      <c r="H350" s="158" t="s">
        <v>314</v>
      </c>
      <c r="I350" s="159">
        <f>Orders[[#This Row],[Sched. Date]]+10</f>
        <v>44925</v>
      </c>
      <c r="J350" s="158">
        <v>12</v>
      </c>
      <c r="K350" s="158" t="s">
        <v>377</v>
      </c>
      <c r="L350" s="159">
        <v>45277</v>
      </c>
      <c r="M350" s="158" t="s">
        <v>447</v>
      </c>
      <c r="N350" s="158" t="s">
        <v>447</v>
      </c>
      <c r="O350" s="162" t="s">
        <v>384</v>
      </c>
      <c r="X350" s="163">
        <v>349</v>
      </c>
      <c r="Y350" s="164" t="s">
        <v>37</v>
      </c>
    </row>
    <row r="351" spans="1:25" x14ac:dyDescent="0.35">
      <c r="A351" s="163">
        <v>349</v>
      </c>
      <c r="B351" s="164" t="s">
        <v>37</v>
      </c>
      <c r="C351" s="165">
        <v>44916</v>
      </c>
      <c r="D351" s="166">
        <v>2.1666666666666701</v>
      </c>
      <c r="E351" s="167">
        <v>7.2916666666666699E-2</v>
      </c>
      <c r="F351" s="164" t="s">
        <v>124</v>
      </c>
      <c r="G351" s="164" t="s">
        <v>323</v>
      </c>
      <c r="H351" s="164" t="s">
        <v>336</v>
      </c>
      <c r="I351" s="165">
        <f>Orders[[#This Row],[Sched. Date]]+10</f>
        <v>44926</v>
      </c>
      <c r="J351" s="164">
        <v>1</v>
      </c>
      <c r="K351" s="164" t="s">
        <v>376</v>
      </c>
      <c r="L351" s="165">
        <v>45279</v>
      </c>
      <c r="M351" s="164" t="s">
        <v>448</v>
      </c>
      <c r="N351" s="164" t="s">
        <v>448</v>
      </c>
      <c r="O351" s="168" t="s">
        <v>440</v>
      </c>
      <c r="X351" s="149">
        <v>350</v>
      </c>
      <c r="Y351" s="158" t="s">
        <v>32</v>
      </c>
    </row>
    <row r="352" spans="1:25" x14ac:dyDescent="0.35">
      <c r="A352" s="149">
        <v>350</v>
      </c>
      <c r="B352" s="158" t="s">
        <v>32</v>
      </c>
      <c r="C352" s="159">
        <v>44917</v>
      </c>
      <c r="D352" s="160">
        <v>2.4166666666666701</v>
      </c>
      <c r="E352" s="161">
        <v>7.2916666666666699E-2</v>
      </c>
      <c r="F352" s="158" t="s">
        <v>130</v>
      </c>
      <c r="G352" s="158" t="s">
        <v>322</v>
      </c>
      <c r="H352" s="158" t="s">
        <v>337</v>
      </c>
      <c r="I352" s="159">
        <f>Orders[[#This Row],[Sched. Date]]+10</f>
        <v>44927</v>
      </c>
      <c r="J352" s="158">
        <v>6</v>
      </c>
      <c r="K352" s="158" t="s">
        <v>377</v>
      </c>
      <c r="L352" s="159">
        <v>45281</v>
      </c>
      <c r="M352" s="158" t="s">
        <v>449</v>
      </c>
      <c r="N352" s="158" t="s">
        <v>447</v>
      </c>
      <c r="O352" s="162" t="s">
        <v>384</v>
      </c>
      <c r="X352" s="163">
        <v>351</v>
      </c>
      <c r="Y352" s="164" t="s">
        <v>37</v>
      </c>
    </row>
    <row r="353" spans="1:25" x14ac:dyDescent="0.35">
      <c r="A353" s="163">
        <v>351</v>
      </c>
      <c r="B353" s="164" t="s">
        <v>37</v>
      </c>
      <c r="C353" s="165">
        <v>44918</v>
      </c>
      <c r="D353" s="166">
        <v>2.6666666666666701</v>
      </c>
      <c r="E353" s="167">
        <v>7.2916666666666699E-2</v>
      </c>
      <c r="F353" s="164" t="s">
        <v>133</v>
      </c>
      <c r="G353" s="164" t="s">
        <v>323</v>
      </c>
      <c r="H353" s="164" t="s">
        <v>338</v>
      </c>
      <c r="I353" s="165">
        <f>Orders[[#This Row],[Sched. Date]]+10</f>
        <v>44928</v>
      </c>
      <c r="J353" s="164">
        <v>1</v>
      </c>
      <c r="K353" s="164" t="s">
        <v>377</v>
      </c>
      <c r="L353" s="165">
        <v>45283</v>
      </c>
      <c r="M353" s="164" t="s">
        <v>450</v>
      </c>
      <c r="N353" s="164" t="s">
        <v>448</v>
      </c>
      <c r="O353" s="168" t="s">
        <v>440</v>
      </c>
      <c r="X353" s="149">
        <v>352</v>
      </c>
      <c r="Y353" s="158" t="s">
        <v>32</v>
      </c>
    </row>
    <row r="354" spans="1:25" x14ac:dyDescent="0.35">
      <c r="A354" s="149">
        <v>352</v>
      </c>
      <c r="B354" s="158" t="s">
        <v>32</v>
      </c>
      <c r="C354" s="159">
        <v>44919</v>
      </c>
      <c r="D354" s="160">
        <v>2.9166666666666701</v>
      </c>
      <c r="E354" s="161">
        <v>7.2916666666666699E-2</v>
      </c>
      <c r="F354" s="158" t="s">
        <v>74</v>
      </c>
      <c r="G354" s="158" t="s">
        <v>322</v>
      </c>
      <c r="H354" s="158" t="s">
        <v>314</v>
      </c>
      <c r="I354" s="159">
        <f>Orders[[#This Row],[Sched. Date]]+10</f>
        <v>44929</v>
      </c>
      <c r="J354" s="158">
        <v>1</v>
      </c>
      <c r="K354" s="158" t="s">
        <v>376</v>
      </c>
      <c r="L354" s="159">
        <v>45285</v>
      </c>
      <c r="M354" s="158" t="s">
        <v>451</v>
      </c>
      <c r="N354" s="158" t="s">
        <v>447</v>
      </c>
      <c r="O354" s="162" t="s">
        <v>384</v>
      </c>
      <c r="X354" s="163">
        <v>353</v>
      </c>
      <c r="Y354" s="164" t="s">
        <v>37</v>
      </c>
    </row>
    <row r="355" spans="1:25" x14ac:dyDescent="0.35">
      <c r="A355" s="163">
        <v>353</v>
      </c>
      <c r="B355" s="164" t="s">
        <v>37</v>
      </c>
      <c r="C355" s="165">
        <v>44920</v>
      </c>
      <c r="D355" s="166">
        <v>3.1666666666666701</v>
      </c>
      <c r="E355" s="167">
        <v>7.2916666666666699E-2</v>
      </c>
      <c r="F355" s="164" t="s">
        <v>79</v>
      </c>
      <c r="G355" s="164" t="s">
        <v>323</v>
      </c>
      <c r="H355" s="164" t="s">
        <v>336</v>
      </c>
      <c r="I355" s="165">
        <f>Orders[[#This Row],[Sched. Date]]+10</f>
        <v>44930</v>
      </c>
      <c r="J355" s="164">
        <v>6</v>
      </c>
      <c r="K355" s="164" t="s">
        <v>377</v>
      </c>
      <c r="L355" s="165">
        <v>45287</v>
      </c>
      <c r="M355" s="164" t="s">
        <v>452</v>
      </c>
      <c r="N355" s="164" t="s">
        <v>448</v>
      </c>
      <c r="O355" s="168" t="s">
        <v>440</v>
      </c>
      <c r="X355" s="149">
        <v>354</v>
      </c>
      <c r="Y355" s="158" t="s">
        <v>32</v>
      </c>
    </row>
    <row r="356" spans="1:25" x14ac:dyDescent="0.35">
      <c r="A356" s="149">
        <v>354</v>
      </c>
      <c r="B356" s="158" t="s">
        <v>32</v>
      </c>
      <c r="C356" s="159">
        <v>44921</v>
      </c>
      <c r="D356" s="160">
        <v>3.4166666666666701</v>
      </c>
      <c r="E356" s="161">
        <v>7.2916666666666699E-2</v>
      </c>
      <c r="F356" s="158" t="s">
        <v>85</v>
      </c>
      <c r="G356" s="158" t="s">
        <v>322</v>
      </c>
      <c r="H356" s="158" t="s">
        <v>337</v>
      </c>
      <c r="I356" s="159">
        <f>Orders[[#This Row],[Sched. Date]]+10</f>
        <v>44931</v>
      </c>
      <c r="J356" s="158">
        <v>1</v>
      </c>
      <c r="K356" s="158" t="s">
        <v>377</v>
      </c>
      <c r="L356" s="159">
        <v>45289</v>
      </c>
      <c r="M356" s="158" t="s">
        <v>453</v>
      </c>
      <c r="N356" s="158" t="s">
        <v>447</v>
      </c>
      <c r="O356" s="162" t="s">
        <v>384</v>
      </c>
      <c r="X356" s="163">
        <v>355</v>
      </c>
      <c r="Y356" s="164" t="s">
        <v>37</v>
      </c>
    </row>
    <row r="357" spans="1:25" x14ac:dyDescent="0.35">
      <c r="A357" s="163">
        <v>355</v>
      </c>
      <c r="B357" s="164" t="s">
        <v>37</v>
      </c>
      <c r="C357" s="165">
        <v>44922</v>
      </c>
      <c r="D357" s="166">
        <v>3.6666666666666701</v>
      </c>
      <c r="E357" s="167">
        <v>7.2916666666666699E-2</v>
      </c>
      <c r="F357" s="164" t="s">
        <v>91</v>
      </c>
      <c r="G357" s="164" t="s">
        <v>323</v>
      </c>
      <c r="H357" s="164" t="s">
        <v>338</v>
      </c>
      <c r="I357" s="165">
        <f>Orders[[#This Row],[Sched. Date]]+10</f>
        <v>44932</v>
      </c>
      <c r="J357" s="164">
        <v>2</v>
      </c>
      <c r="K357" s="164" t="s">
        <v>376</v>
      </c>
      <c r="L357" s="165">
        <v>45291</v>
      </c>
      <c r="M357" s="164" t="s">
        <v>443</v>
      </c>
      <c r="N357" s="164" t="s">
        <v>448</v>
      </c>
      <c r="O357" s="168" t="s">
        <v>440</v>
      </c>
      <c r="X357" s="149">
        <v>356</v>
      </c>
      <c r="Y357" s="158" t="s">
        <v>32</v>
      </c>
    </row>
    <row r="358" spans="1:25" x14ac:dyDescent="0.35">
      <c r="A358" s="149">
        <v>356</v>
      </c>
      <c r="B358" s="158" t="s">
        <v>32</v>
      </c>
      <c r="C358" s="159">
        <v>44923</v>
      </c>
      <c r="D358" s="160">
        <v>3.9166666666666701</v>
      </c>
      <c r="E358" s="161">
        <v>7.2916666666666699E-2</v>
      </c>
      <c r="F358" s="158" t="s">
        <v>96</v>
      </c>
      <c r="G358" s="158" t="s">
        <v>322</v>
      </c>
      <c r="H358" s="158" t="s">
        <v>314</v>
      </c>
      <c r="I358" s="159">
        <f>Orders[[#This Row],[Sched. Date]]+10</f>
        <v>44933</v>
      </c>
      <c r="J358" s="158">
        <v>100</v>
      </c>
      <c r="K358" s="158" t="s">
        <v>370</v>
      </c>
      <c r="L358" s="159">
        <v>45293</v>
      </c>
      <c r="M358" s="158" t="s">
        <v>446</v>
      </c>
      <c r="N358" s="158" t="s">
        <v>447</v>
      </c>
      <c r="O358" s="162" t="s">
        <v>384</v>
      </c>
      <c r="X358" s="163">
        <v>357</v>
      </c>
      <c r="Y358" s="164" t="s">
        <v>37</v>
      </c>
    </row>
    <row r="359" spans="1:25" x14ac:dyDescent="0.35">
      <c r="A359" s="163">
        <v>357</v>
      </c>
      <c r="B359" s="164" t="s">
        <v>37</v>
      </c>
      <c r="C359" s="165">
        <v>44924</v>
      </c>
      <c r="D359" s="166">
        <v>4.1666666666666696</v>
      </c>
      <c r="E359" s="167">
        <v>7.2916666666666699E-2</v>
      </c>
      <c r="F359" s="164" t="s">
        <v>102</v>
      </c>
      <c r="G359" s="164" t="s">
        <v>323</v>
      </c>
      <c r="H359" s="164" t="s">
        <v>336</v>
      </c>
      <c r="I359" s="165">
        <f>Orders[[#This Row],[Sched. Date]]+10</f>
        <v>44934</v>
      </c>
      <c r="J359" s="164">
        <v>12</v>
      </c>
      <c r="K359" s="164" t="s">
        <v>371</v>
      </c>
      <c r="L359" s="165">
        <v>45295</v>
      </c>
      <c r="M359" s="164" t="s">
        <v>447</v>
      </c>
      <c r="N359" s="164" t="s">
        <v>448</v>
      </c>
      <c r="O359" s="168" t="s">
        <v>440</v>
      </c>
      <c r="X359" s="149">
        <v>358</v>
      </c>
      <c r="Y359" s="158" t="s">
        <v>32</v>
      </c>
    </row>
    <row r="360" spans="1:25" x14ac:dyDescent="0.35">
      <c r="A360" s="149">
        <v>358</v>
      </c>
      <c r="B360" s="158" t="s">
        <v>32</v>
      </c>
      <c r="C360" s="159">
        <v>44925</v>
      </c>
      <c r="D360" s="160">
        <v>0.41666666666666669</v>
      </c>
      <c r="E360" s="161">
        <v>7.2916666666666699E-2</v>
      </c>
      <c r="F360" s="158" t="s">
        <v>108</v>
      </c>
      <c r="G360" s="158" t="s">
        <v>322</v>
      </c>
      <c r="H360" s="158" t="s">
        <v>337</v>
      </c>
      <c r="I360" s="159">
        <f>Orders[[#This Row],[Sched. Date]]+10</f>
        <v>44935</v>
      </c>
      <c r="J360" s="158">
        <v>12</v>
      </c>
      <c r="K360" s="158" t="s">
        <v>377</v>
      </c>
      <c r="L360" s="159">
        <v>45297</v>
      </c>
      <c r="M360" s="158" t="s">
        <v>448</v>
      </c>
      <c r="N360" s="158" t="s">
        <v>447</v>
      </c>
      <c r="O360" s="162" t="s">
        <v>384</v>
      </c>
      <c r="X360" s="163">
        <v>359</v>
      </c>
      <c r="Y360" s="164" t="s">
        <v>37</v>
      </c>
    </row>
    <row r="361" spans="1:25" x14ac:dyDescent="0.35">
      <c r="A361" s="163">
        <v>359</v>
      </c>
      <c r="B361" s="164" t="s">
        <v>37</v>
      </c>
      <c r="C361" s="165">
        <v>44926</v>
      </c>
      <c r="D361" s="166">
        <v>0.66666666666666663</v>
      </c>
      <c r="E361" s="167">
        <v>7.2916666666666699E-2</v>
      </c>
      <c r="F361" s="164" t="s">
        <v>114</v>
      </c>
      <c r="G361" s="164" t="s">
        <v>323</v>
      </c>
      <c r="H361" s="164" t="s">
        <v>338</v>
      </c>
      <c r="I361" s="165">
        <f>Orders[[#This Row],[Sched. Date]]+10</f>
        <v>44936</v>
      </c>
      <c r="J361" s="164">
        <v>1</v>
      </c>
      <c r="K361" s="164" t="s">
        <v>376</v>
      </c>
      <c r="L361" s="165">
        <v>45299</v>
      </c>
      <c r="M361" s="164" t="s">
        <v>449</v>
      </c>
      <c r="N361" s="164" t="s">
        <v>448</v>
      </c>
      <c r="O361" s="168" t="s">
        <v>440</v>
      </c>
      <c r="X361" s="149">
        <v>360</v>
      </c>
      <c r="Y361" s="158" t="s">
        <v>32</v>
      </c>
    </row>
    <row r="362" spans="1:25" x14ac:dyDescent="0.35">
      <c r="A362" s="149">
        <v>360</v>
      </c>
      <c r="B362" s="158" t="s">
        <v>32</v>
      </c>
      <c r="C362" s="159">
        <v>44927</v>
      </c>
      <c r="D362" s="160">
        <v>0.91666666666666696</v>
      </c>
      <c r="E362" s="161">
        <v>7.2916666666666699E-2</v>
      </c>
      <c r="F362" s="158" t="s">
        <v>120</v>
      </c>
      <c r="G362" s="158" t="s">
        <v>322</v>
      </c>
      <c r="H362" s="158" t="s">
        <v>314</v>
      </c>
      <c r="I362" s="159">
        <f>Orders[[#This Row],[Sched. Date]]+10</f>
        <v>44937</v>
      </c>
      <c r="J362" s="158">
        <v>6</v>
      </c>
      <c r="K362" s="158" t="s">
        <v>377</v>
      </c>
      <c r="L362" s="159">
        <v>45301</v>
      </c>
      <c r="M362" s="158" t="s">
        <v>450</v>
      </c>
      <c r="N362" s="158" t="s">
        <v>447</v>
      </c>
      <c r="O362" s="162" t="s">
        <v>384</v>
      </c>
      <c r="X362" s="163">
        <v>361</v>
      </c>
      <c r="Y362" s="164" t="s">
        <v>37</v>
      </c>
    </row>
    <row r="363" spans="1:25" x14ac:dyDescent="0.35">
      <c r="A363" s="163">
        <v>361</v>
      </c>
      <c r="B363" s="164" t="s">
        <v>37</v>
      </c>
      <c r="C363" s="165">
        <v>44928</v>
      </c>
      <c r="D363" s="166">
        <v>1.1666666666666701</v>
      </c>
      <c r="E363" s="167">
        <v>7.2916666666666699E-2</v>
      </c>
      <c r="F363" s="164" t="s">
        <v>124</v>
      </c>
      <c r="G363" s="164" t="s">
        <v>323</v>
      </c>
      <c r="H363" s="164" t="s">
        <v>336</v>
      </c>
      <c r="I363" s="165">
        <f>Orders[[#This Row],[Sched. Date]]+10</f>
        <v>44938</v>
      </c>
      <c r="J363" s="164">
        <v>1</v>
      </c>
      <c r="K363" s="164" t="s">
        <v>377</v>
      </c>
      <c r="L363" s="165">
        <v>45303</v>
      </c>
      <c r="M363" s="164" t="s">
        <v>452</v>
      </c>
      <c r="N363" s="164" t="s">
        <v>448</v>
      </c>
      <c r="O363" s="168" t="s">
        <v>440</v>
      </c>
      <c r="X363" s="149">
        <v>362</v>
      </c>
      <c r="Y363" s="158" t="s">
        <v>32</v>
      </c>
    </row>
    <row r="364" spans="1:25" x14ac:dyDescent="0.35">
      <c r="A364" s="149">
        <v>362</v>
      </c>
      <c r="B364" s="158" t="s">
        <v>32</v>
      </c>
      <c r="C364" s="159">
        <v>44929</v>
      </c>
      <c r="D364" s="160">
        <v>1.4166666666666701</v>
      </c>
      <c r="E364" s="161">
        <v>7.2916666666666699E-2</v>
      </c>
      <c r="F364" s="158" t="s">
        <v>130</v>
      </c>
      <c r="G364" s="158" t="s">
        <v>322</v>
      </c>
      <c r="H364" s="158" t="s">
        <v>337</v>
      </c>
      <c r="I364" s="159">
        <f>Orders[[#This Row],[Sched. Date]]+10</f>
        <v>44939</v>
      </c>
      <c r="J364" s="158">
        <v>2</v>
      </c>
      <c r="K364" s="158" t="s">
        <v>376</v>
      </c>
      <c r="L364" s="159">
        <v>45305</v>
      </c>
      <c r="M364" s="158" t="s">
        <v>59</v>
      </c>
      <c r="N364" s="158" t="s">
        <v>447</v>
      </c>
      <c r="O364" s="162" t="s">
        <v>384</v>
      </c>
      <c r="X364" s="163">
        <v>363</v>
      </c>
      <c r="Y364" s="164" t="s">
        <v>37</v>
      </c>
    </row>
    <row r="365" spans="1:25" x14ac:dyDescent="0.35">
      <c r="A365" s="163">
        <v>363</v>
      </c>
      <c r="B365" s="164" t="s">
        <v>37</v>
      </c>
      <c r="C365" s="165">
        <v>44930</v>
      </c>
      <c r="D365" s="166">
        <v>1.6666666666666701</v>
      </c>
      <c r="E365" s="167">
        <v>7.2916666666666699E-2</v>
      </c>
      <c r="F365" s="164" t="s">
        <v>133</v>
      </c>
      <c r="G365" s="164" t="s">
        <v>323</v>
      </c>
      <c r="H365" s="164" t="s">
        <v>338</v>
      </c>
      <c r="I365" s="165">
        <f>Orders[[#This Row],[Sched. Date]]+10</f>
        <v>44940</v>
      </c>
      <c r="J365" s="164">
        <v>100</v>
      </c>
      <c r="K365" s="164" t="s">
        <v>370</v>
      </c>
      <c r="L365" s="165">
        <v>45307</v>
      </c>
      <c r="M365" s="164" t="s">
        <v>452</v>
      </c>
      <c r="N365" s="164" t="s">
        <v>448</v>
      </c>
      <c r="O365" s="168" t="s">
        <v>440</v>
      </c>
      <c r="X365" s="149">
        <v>364</v>
      </c>
      <c r="Y365" s="158" t="s">
        <v>32</v>
      </c>
    </row>
    <row r="366" spans="1:25" x14ac:dyDescent="0.35">
      <c r="A366" s="149">
        <v>364</v>
      </c>
      <c r="B366" s="158" t="s">
        <v>32</v>
      </c>
      <c r="C366" s="159">
        <v>44931</v>
      </c>
      <c r="D366" s="160">
        <v>1.9166666666666701</v>
      </c>
      <c r="E366" s="161">
        <v>7.2916666666666699E-2</v>
      </c>
      <c r="F366" s="158" t="s">
        <v>74</v>
      </c>
      <c r="G366" s="158" t="s">
        <v>322</v>
      </c>
      <c r="H366" s="158" t="s">
        <v>314</v>
      </c>
      <c r="I366" s="159">
        <f>Orders[[#This Row],[Sched. Date]]+10</f>
        <v>44941</v>
      </c>
      <c r="J366" s="158">
        <v>12</v>
      </c>
      <c r="K366" s="158" t="s">
        <v>371</v>
      </c>
      <c r="L366" s="159">
        <v>45309</v>
      </c>
      <c r="M366" s="158" t="s">
        <v>59</v>
      </c>
      <c r="N366" s="158" t="s">
        <v>447</v>
      </c>
      <c r="O366" s="162" t="s">
        <v>384</v>
      </c>
      <c r="X366" s="163">
        <v>365</v>
      </c>
      <c r="Y366" s="164" t="s">
        <v>37</v>
      </c>
    </row>
    <row r="367" spans="1:25" x14ac:dyDescent="0.35">
      <c r="A367" s="163">
        <v>365</v>
      </c>
      <c r="B367" s="164" t="s">
        <v>37</v>
      </c>
      <c r="C367" s="165">
        <v>44932</v>
      </c>
      <c r="D367" s="166">
        <v>2.1666666666666701</v>
      </c>
      <c r="E367" s="167">
        <v>7.2916666666666699E-2</v>
      </c>
      <c r="F367" s="164" t="s">
        <v>79</v>
      </c>
      <c r="G367" s="164" t="s">
        <v>323</v>
      </c>
      <c r="H367" s="164" t="s">
        <v>336</v>
      </c>
      <c r="I367" s="165">
        <f>Orders[[#This Row],[Sched. Date]]+10</f>
        <v>44942</v>
      </c>
      <c r="J367" s="164">
        <v>12</v>
      </c>
      <c r="K367" s="164" t="s">
        <v>377</v>
      </c>
      <c r="L367" s="165">
        <v>45311</v>
      </c>
      <c r="M367" s="164" t="s">
        <v>452</v>
      </c>
      <c r="N367" s="164" t="s">
        <v>448</v>
      </c>
      <c r="O367" s="168" t="s">
        <v>440</v>
      </c>
      <c r="X367" s="149">
        <v>366</v>
      </c>
      <c r="Y367" s="158" t="s">
        <v>32</v>
      </c>
    </row>
    <row r="368" spans="1:25" x14ac:dyDescent="0.35">
      <c r="A368" s="149">
        <v>366</v>
      </c>
      <c r="B368" s="158" t="s">
        <v>32</v>
      </c>
      <c r="C368" s="159">
        <v>44933</v>
      </c>
      <c r="D368" s="160">
        <v>2.4166666666666701</v>
      </c>
      <c r="E368" s="161">
        <v>7.2916666666666699E-2</v>
      </c>
      <c r="F368" s="158" t="s">
        <v>85</v>
      </c>
      <c r="G368" s="158" t="s">
        <v>322</v>
      </c>
      <c r="H368" s="158" t="s">
        <v>337</v>
      </c>
      <c r="I368" s="159">
        <f>Orders[[#This Row],[Sched. Date]]+10</f>
        <v>44943</v>
      </c>
      <c r="J368" s="158">
        <v>1</v>
      </c>
      <c r="K368" s="158" t="s">
        <v>376</v>
      </c>
      <c r="L368" s="159">
        <v>45313</v>
      </c>
      <c r="M368" s="158" t="s">
        <v>59</v>
      </c>
      <c r="N368" s="158" t="s">
        <v>447</v>
      </c>
      <c r="O368" s="162" t="s">
        <v>384</v>
      </c>
      <c r="X368" s="163">
        <v>367</v>
      </c>
      <c r="Y368" s="164" t="s">
        <v>37</v>
      </c>
    </row>
    <row r="369" spans="1:25" x14ac:dyDescent="0.35">
      <c r="A369" s="163">
        <v>367</v>
      </c>
      <c r="B369" s="164" t="s">
        <v>37</v>
      </c>
      <c r="C369" s="165">
        <v>44934</v>
      </c>
      <c r="D369" s="166">
        <v>2.6666666666666701</v>
      </c>
      <c r="E369" s="167">
        <v>7.2916666666666699E-2</v>
      </c>
      <c r="F369" s="164" t="s">
        <v>91</v>
      </c>
      <c r="G369" s="164" t="s">
        <v>323</v>
      </c>
      <c r="H369" s="164" t="s">
        <v>338</v>
      </c>
      <c r="I369" s="165">
        <f>Orders[[#This Row],[Sched. Date]]+10</f>
        <v>44944</v>
      </c>
      <c r="J369" s="164">
        <v>6</v>
      </c>
      <c r="K369" s="164" t="s">
        <v>377</v>
      </c>
      <c r="L369" s="165">
        <v>45315</v>
      </c>
      <c r="M369" s="164" t="s">
        <v>452</v>
      </c>
      <c r="N369" s="164" t="s">
        <v>448</v>
      </c>
      <c r="O369" s="168" t="s">
        <v>440</v>
      </c>
      <c r="X369" s="149">
        <v>368</v>
      </c>
      <c r="Y369" s="158" t="s">
        <v>32</v>
      </c>
    </row>
    <row r="370" spans="1:25" x14ac:dyDescent="0.35">
      <c r="A370" s="149">
        <v>368</v>
      </c>
      <c r="B370" s="158" t="s">
        <v>32</v>
      </c>
      <c r="C370" s="159">
        <v>44935</v>
      </c>
      <c r="D370" s="160">
        <v>2.9166666666666701</v>
      </c>
      <c r="E370" s="161">
        <v>7.2916666666666699E-2</v>
      </c>
      <c r="F370" s="158" t="s">
        <v>96</v>
      </c>
      <c r="G370" s="158" t="s">
        <v>322</v>
      </c>
      <c r="H370" s="158" t="s">
        <v>314</v>
      </c>
      <c r="I370" s="159">
        <f>Orders[[#This Row],[Sched. Date]]+10</f>
        <v>44945</v>
      </c>
      <c r="J370" s="158">
        <v>1</v>
      </c>
      <c r="K370" s="158" t="s">
        <v>377</v>
      </c>
      <c r="L370" s="159"/>
      <c r="M370" s="158" t="s">
        <v>59</v>
      </c>
      <c r="N370" s="158" t="s">
        <v>447</v>
      </c>
      <c r="O370" s="162" t="s">
        <v>384</v>
      </c>
      <c r="X370" s="163">
        <v>369</v>
      </c>
      <c r="Y370" s="164" t="s">
        <v>37</v>
      </c>
    </row>
    <row r="371" spans="1:25" x14ac:dyDescent="0.35">
      <c r="A371" s="163">
        <v>369</v>
      </c>
      <c r="B371" s="164" t="s">
        <v>37</v>
      </c>
      <c r="C371" s="165">
        <v>44936</v>
      </c>
      <c r="D371" s="166">
        <v>3.1666666666666701</v>
      </c>
      <c r="E371" s="167">
        <v>7.2916666666666699E-2</v>
      </c>
      <c r="F371" s="164" t="s">
        <v>130</v>
      </c>
      <c r="G371" s="164" t="s">
        <v>323</v>
      </c>
      <c r="H371" s="164" t="s">
        <v>336</v>
      </c>
      <c r="I371" s="165">
        <f>Orders[[#This Row],[Sched. Date]]+10</f>
        <v>44946</v>
      </c>
      <c r="J371" s="164">
        <v>1</v>
      </c>
      <c r="K371" s="164" t="s">
        <v>376</v>
      </c>
      <c r="L371" s="165"/>
      <c r="M371" s="164" t="s">
        <v>452</v>
      </c>
      <c r="N371" s="164" t="s">
        <v>449</v>
      </c>
      <c r="O371" s="168" t="s">
        <v>440</v>
      </c>
      <c r="X371" s="149">
        <v>370</v>
      </c>
      <c r="Y371" s="158" t="s">
        <v>32</v>
      </c>
    </row>
    <row r="372" spans="1:25" x14ac:dyDescent="0.35">
      <c r="A372" s="149">
        <v>370</v>
      </c>
      <c r="B372" s="158" t="s">
        <v>32</v>
      </c>
      <c r="C372" s="159">
        <v>44937</v>
      </c>
      <c r="D372" s="160">
        <v>3.4166666666666701</v>
      </c>
      <c r="E372" s="161">
        <v>7.2916666666666699E-2</v>
      </c>
      <c r="F372" s="158" t="s">
        <v>133</v>
      </c>
      <c r="G372" s="158" t="s">
        <v>322</v>
      </c>
      <c r="H372" s="158" t="s">
        <v>337</v>
      </c>
      <c r="I372" s="159">
        <f>Orders[[#This Row],[Sched. Date]]+10</f>
        <v>44947</v>
      </c>
      <c r="J372" s="158">
        <v>6</v>
      </c>
      <c r="K372" s="158" t="s">
        <v>377</v>
      </c>
      <c r="L372" s="159"/>
      <c r="M372" s="158" t="s">
        <v>59</v>
      </c>
      <c r="N372" s="158" t="s">
        <v>450</v>
      </c>
      <c r="O372" s="162" t="s">
        <v>384</v>
      </c>
      <c r="X372" s="163">
        <v>371</v>
      </c>
      <c r="Y372" s="164" t="s">
        <v>37</v>
      </c>
    </row>
    <row r="373" spans="1:25" x14ac:dyDescent="0.35">
      <c r="A373" s="163">
        <v>371</v>
      </c>
      <c r="B373" s="164" t="s">
        <v>37</v>
      </c>
      <c r="C373" s="165">
        <v>44938</v>
      </c>
      <c r="D373" s="166">
        <v>3.6666666666666701</v>
      </c>
      <c r="E373" s="167">
        <v>7.2916666666666699E-2</v>
      </c>
      <c r="F373" s="164" t="s">
        <v>74</v>
      </c>
      <c r="G373" s="164" t="s">
        <v>323</v>
      </c>
      <c r="H373" s="164" t="s">
        <v>338</v>
      </c>
      <c r="I373" s="165">
        <f>Orders[[#This Row],[Sched. Date]]+10</f>
        <v>44948</v>
      </c>
      <c r="J373" s="164">
        <v>1</v>
      </c>
      <c r="K373" s="164" t="s">
        <v>377</v>
      </c>
      <c r="L373" s="165"/>
      <c r="M373" s="164" t="s">
        <v>452</v>
      </c>
      <c r="N373" s="164" t="s">
        <v>451</v>
      </c>
      <c r="O373" s="168" t="s">
        <v>440</v>
      </c>
      <c r="X373" s="149">
        <v>372</v>
      </c>
      <c r="Y373" s="158" t="s">
        <v>32</v>
      </c>
    </row>
    <row r="374" spans="1:25" x14ac:dyDescent="0.35">
      <c r="A374" s="149">
        <v>372</v>
      </c>
      <c r="B374" s="158" t="s">
        <v>32</v>
      </c>
      <c r="C374" s="159">
        <v>44939</v>
      </c>
      <c r="D374" s="160">
        <v>3.9166666666666701</v>
      </c>
      <c r="E374" s="161">
        <v>7.2916666666666699E-2</v>
      </c>
      <c r="F374" s="158" t="s">
        <v>79</v>
      </c>
      <c r="G374" s="158" t="s">
        <v>322</v>
      </c>
      <c r="H374" s="158" t="s">
        <v>314</v>
      </c>
      <c r="I374" s="159">
        <f>Orders[[#This Row],[Sched. Date]]+10</f>
        <v>44949</v>
      </c>
      <c r="J374" s="158">
        <v>2</v>
      </c>
      <c r="K374" s="158" t="s">
        <v>376</v>
      </c>
      <c r="L374" s="159">
        <v>45325</v>
      </c>
      <c r="M374" s="158" t="s">
        <v>59</v>
      </c>
      <c r="N374" s="158" t="s">
        <v>452</v>
      </c>
      <c r="O374" s="162" t="s">
        <v>384</v>
      </c>
      <c r="X374" s="163">
        <v>373</v>
      </c>
      <c r="Y374" s="164" t="s">
        <v>37</v>
      </c>
    </row>
    <row r="375" spans="1:25" x14ac:dyDescent="0.35">
      <c r="A375" s="163">
        <v>373</v>
      </c>
      <c r="B375" s="164" t="s">
        <v>37</v>
      </c>
      <c r="C375" s="165">
        <v>44940</v>
      </c>
      <c r="D375" s="166">
        <v>4.1666666666666696</v>
      </c>
      <c r="E375" s="167">
        <v>7.2916666666666699E-2</v>
      </c>
      <c r="F375" s="164" t="s">
        <v>85</v>
      </c>
      <c r="G375" s="164" t="s">
        <v>323</v>
      </c>
      <c r="H375" s="164" t="s">
        <v>336</v>
      </c>
      <c r="I375" s="165">
        <f>Orders[[#This Row],[Sched. Date]]+10</f>
        <v>44950</v>
      </c>
      <c r="J375" s="164">
        <v>100</v>
      </c>
      <c r="K375" s="164" t="s">
        <v>370</v>
      </c>
      <c r="L375" s="165">
        <v>45327</v>
      </c>
      <c r="M375" s="164" t="s">
        <v>452</v>
      </c>
      <c r="N375" s="164" t="s">
        <v>453</v>
      </c>
      <c r="O375" s="168" t="s">
        <v>440</v>
      </c>
      <c r="X375" s="149">
        <v>374</v>
      </c>
      <c r="Y375" s="158" t="s">
        <v>32</v>
      </c>
    </row>
    <row r="376" spans="1:25" x14ac:dyDescent="0.35">
      <c r="A376" s="149">
        <v>374</v>
      </c>
      <c r="B376" s="158" t="s">
        <v>32</v>
      </c>
      <c r="C376" s="159">
        <v>44941</v>
      </c>
      <c r="D376" s="160">
        <v>0.41666666666666669</v>
      </c>
      <c r="E376" s="161">
        <v>7.2916666666666699E-2</v>
      </c>
      <c r="F376" s="158" t="s">
        <v>91</v>
      </c>
      <c r="G376" s="158" t="s">
        <v>322</v>
      </c>
      <c r="H376" s="158" t="s">
        <v>337</v>
      </c>
      <c r="I376" s="159">
        <f>Orders[[#This Row],[Sched. Date]]+10</f>
        <v>44951</v>
      </c>
      <c r="J376" s="158">
        <v>12</v>
      </c>
      <c r="K376" s="158" t="s">
        <v>371</v>
      </c>
      <c r="L376" s="159">
        <v>45329</v>
      </c>
      <c r="M376" s="158" t="s">
        <v>59</v>
      </c>
      <c r="N376" s="158" t="s">
        <v>443</v>
      </c>
      <c r="O376" s="162" t="s">
        <v>384</v>
      </c>
      <c r="X376" s="163">
        <v>375</v>
      </c>
      <c r="Y376" s="164" t="s">
        <v>37</v>
      </c>
    </row>
    <row r="377" spans="1:25" x14ac:dyDescent="0.35">
      <c r="A377" s="163">
        <v>375</v>
      </c>
      <c r="B377" s="164" t="s">
        <v>37</v>
      </c>
      <c r="C377" s="165">
        <v>44942</v>
      </c>
      <c r="D377" s="166">
        <v>0.66666666666666663</v>
      </c>
      <c r="E377" s="167">
        <v>7.2916666666666699E-2</v>
      </c>
      <c r="F377" s="164" t="s">
        <v>96</v>
      </c>
      <c r="G377" s="164" t="s">
        <v>323</v>
      </c>
      <c r="H377" s="164" t="s">
        <v>338</v>
      </c>
      <c r="I377" s="165">
        <f>Orders[[#This Row],[Sched. Date]]+10</f>
        <v>44952</v>
      </c>
      <c r="J377" s="164">
        <v>12</v>
      </c>
      <c r="K377" s="164" t="s">
        <v>377</v>
      </c>
      <c r="L377" s="165">
        <v>45331</v>
      </c>
      <c r="M377" s="164" t="s">
        <v>452</v>
      </c>
      <c r="N377" s="164" t="s">
        <v>446</v>
      </c>
      <c r="O377" s="168" t="s">
        <v>440</v>
      </c>
      <c r="X377" s="149">
        <v>376</v>
      </c>
      <c r="Y377" s="158" t="s">
        <v>32</v>
      </c>
    </row>
    <row r="378" spans="1:25" x14ac:dyDescent="0.35">
      <c r="A378" s="149">
        <v>376</v>
      </c>
      <c r="B378" s="158" t="s">
        <v>32</v>
      </c>
      <c r="C378" s="159">
        <v>44943</v>
      </c>
      <c r="D378" s="160">
        <v>0.91666666666666696</v>
      </c>
      <c r="E378" s="161">
        <v>7.2916666666666699E-2</v>
      </c>
      <c r="F378" s="158" t="s">
        <v>102</v>
      </c>
      <c r="G378" s="158" t="s">
        <v>322</v>
      </c>
      <c r="H378" s="158" t="s">
        <v>314</v>
      </c>
      <c r="I378" s="159">
        <f>Orders[[#This Row],[Sched. Date]]+10</f>
        <v>44953</v>
      </c>
      <c r="J378" s="158">
        <v>1</v>
      </c>
      <c r="K378" s="158" t="s">
        <v>376</v>
      </c>
      <c r="L378" s="159">
        <v>45333</v>
      </c>
      <c r="M378" s="158" t="s">
        <v>59</v>
      </c>
      <c r="N378" s="158" t="s">
        <v>447</v>
      </c>
      <c r="O378" s="162" t="s">
        <v>384</v>
      </c>
      <c r="X378" s="163">
        <v>377</v>
      </c>
      <c r="Y378" s="164" t="s">
        <v>37</v>
      </c>
    </row>
    <row r="379" spans="1:25" x14ac:dyDescent="0.35">
      <c r="A379" s="163">
        <v>377</v>
      </c>
      <c r="B379" s="164" t="s">
        <v>37</v>
      </c>
      <c r="C379" s="165">
        <v>44944</v>
      </c>
      <c r="D379" s="166">
        <v>1.1666666666666701</v>
      </c>
      <c r="E379" s="167">
        <v>7.2916666666666699E-2</v>
      </c>
      <c r="F379" s="164" t="s">
        <v>108</v>
      </c>
      <c r="G379" s="164" t="s">
        <v>323</v>
      </c>
      <c r="H379" s="164" t="s">
        <v>336</v>
      </c>
      <c r="I379" s="165">
        <f>Orders[[#This Row],[Sched. Date]]+10</f>
        <v>44954</v>
      </c>
      <c r="J379" s="164">
        <v>6</v>
      </c>
      <c r="K379" s="164" t="s">
        <v>377</v>
      </c>
      <c r="L379" s="165">
        <v>45335</v>
      </c>
      <c r="M379" s="164" t="s">
        <v>452</v>
      </c>
      <c r="N379" s="164" t="s">
        <v>448</v>
      </c>
      <c r="O379" s="168" t="s">
        <v>440</v>
      </c>
      <c r="X379" s="149">
        <v>378</v>
      </c>
      <c r="Y379" s="158" t="s">
        <v>32</v>
      </c>
    </row>
    <row r="380" spans="1:25" x14ac:dyDescent="0.35">
      <c r="A380" s="149">
        <v>378</v>
      </c>
      <c r="B380" s="158" t="s">
        <v>32</v>
      </c>
      <c r="C380" s="159">
        <v>44945</v>
      </c>
      <c r="D380" s="160">
        <v>1.4166666666666701</v>
      </c>
      <c r="E380" s="161">
        <v>7.2916666666666699E-2</v>
      </c>
      <c r="F380" s="158" t="s">
        <v>114</v>
      </c>
      <c r="G380" s="158" t="s">
        <v>322</v>
      </c>
      <c r="H380" s="158" t="s">
        <v>337</v>
      </c>
      <c r="I380" s="159">
        <f>Orders[[#This Row],[Sched. Date]]+10</f>
        <v>44955</v>
      </c>
      <c r="J380" s="158">
        <v>1</v>
      </c>
      <c r="K380" s="158" t="s">
        <v>377</v>
      </c>
      <c r="L380" s="159">
        <v>45337</v>
      </c>
      <c r="M380" s="158" t="s">
        <v>59</v>
      </c>
      <c r="N380" s="158" t="s">
        <v>449</v>
      </c>
      <c r="O380" s="162" t="s">
        <v>384</v>
      </c>
      <c r="X380" s="163">
        <v>379</v>
      </c>
      <c r="Y380" s="164" t="s">
        <v>37</v>
      </c>
    </row>
    <row r="381" spans="1:25" x14ac:dyDescent="0.35">
      <c r="A381" s="163">
        <v>379</v>
      </c>
      <c r="B381" s="164" t="s">
        <v>37</v>
      </c>
      <c r="C381" s="165">
        <v>44946</v>
      </c>
      <c r="D381" s="166">
        <v>1.6666666666666701</v>
      </c>
      <c r="E381" s="167">
        <v>7.2916666666666699E-2</v>
      </c>
      <c r="F381" s="164" t="s">
        <v>120</v>
      </c>
      <c r="G381" s="164" t="s">
        <v>323</v>
      </c>
      <c r="H381" s="164" t="s">
        <v>338</v>
      </c>
      <c r="I381" s="165">
        <f>Orders[[#This Row],[Sched. Date]]+10</f>
        <v>44956</v>
      </c>
      <c r="J381" s="164">
        <v>2</v>
      </c>
      <c r="K381" s="164" t="s">
        <v>376</v>
      </c>
      <c r="L381" s="165">
        <v>45339</v>
      </c>
      <c r="M381" s="164" t="s">
        <v>452</v>
      </c>
      <c r="N381" s="164" t="s">
        <v>450</v>
      </c>
      <c r="O381" s="168" t="s">
        <v>440</v>
      </c>
      <c r="X381" s="149">
        <v>380</v>
      </c>
      <c r="Y381" s="158" t="s">
        <v>32</v>
      </c>
    </row>
    <row r="382" spans="1:25" x14ac:dyDescent="0.35">
      <c r="A382" s="149">
        <v>380</v>
      </c>
      <c r="B382" s="158" t="s">
        <v>32</v>
      </c>
      <c r="C382" s="159">
        <v>44947</v>
      </c>
      <c r="D382" s="160">
        <v>1.9166666666666701</v>
      </c>
      <c r="E382" s="161">
        <v>7.2916666666666699E-2</v>
      </c>
      <c r="F382" s="158" t="s">
        <v>124</v>
      </c>
      <c r="G382" s="158" t="s">
        <v>322</v>
      </c>
      <c r="H382" s="158" t="s">
        <v>314</v>
      </c>
      <c r="I382" s="159">
        <f>Orders[[#This Row],[Sched. Date]]+10</f>
        <v>44957</v>
      </c>
      <c r="J382" s="158">
        <v>100</v>
      </c>
      <c r="K382" s="158" t="s">
        <v>370</v>
      </c>
      <c r="L382" s="159">
        <v>45341</v>
      </c>
      <c r="M382" s="158" t="s">
        <v>59</v>
      </c>
      <c r="N382" s="158" t="s">
        <v>451</v>
      </c>
      <c r="O382" s="162" t="s">
        <v>384</v>
      </c>
      <c r="X382" s="163">
        <v>381</v>
      </c>
      <c r="Y382" s="164" t="s">
        <v>37</v>
      </c>
    </row>
    <row r="383" spans="1:25" x14ac:dyDescent="0.35">
      <c r="A383" s="163">
        <v>381</v>
      </c>
      <c r="B383" s="164" t="s">
        <v>37</v>
      </c>
      <c r="C383" s="165">
        <v>44948</v>
      </c>
      <c r="D383" s="166">
        <v>2.1666666666666701</v>
      </c>
      <c r="E383" s="167">
        <v>7.2916666666666699E-2</v>
      </c>
      <c r="F383" s="164" t="s">
        <v>130</v>
      </c>
      <c r="G383" s="164" t="s">
        <v>323</v>
      </c>
      <c r="H383" s="164" t="s">
        <v>314</v>
      </c>
      <c r="I383" s="165">
        <f>Orders[[#This Row],[Sched. Date]]+10</f>
        <v>44958</v>
      </c>
      <c r="J383" s="164">
        <v>12</v>
      </c>
      <c r="K383" s="164" t="s">
        <v>371</v>
      </c>
      <c r="L383" s="165">
        <v>45343</v>
      </c>
      <c r="M383" s="164" t="s">
        <v>452</v>
      </c>
      <c r="N383" s="164" t="s">
        <v>452</v>
      </c>
      <c r="O383" s="168" t="s">
        <v>440</v>
      </c>
      <c r="X383" s="149">
        <v>382</v>
      </c>
      <c r="Y383" s="158" t="s">
        <v>32</v>
      </c>
    </row>
    <row r="384" spans="1:25" x14ac:dyDescent="0.35">
      <c r="A384" s="149">
        <v>382</v>
      </c>
      <c r="B384" s="158" t="s">
        <v>32</v>
      </c>
      <c r="C384" s="159">
        <v>44949</v>
      </c>
      <c r="D384" s="160">
        <v>2.4166666666666701</v>
      </c>
      <c r="E384" s="161">
        <v>7.2916666666666699E-2</v>
      </c>
      <c r="F384" s="158" t="s">
        <v>133</v>
      </c>
      <c r="G384" s="158" t="s">
        <v>322</v>
      </c>
      <c r="H384" s="158" t="s">
        <v>336</v>
      </c>
      <c r="I384" s="159">
        <f>Orders[[#This Row],[Sched. Date]]+10</f>
        <v>44959</v>
      </c>
      <c r="J384" s="158">
        <v>12</v>
      </c>
      <c r="K384" s="158" t="s">
        <v>377</v>
      </c>
      <c r="L384" s="159">
        <v>45345</v>
      </c>
      <c r="M384" s="158" t="s">
        <v>59</v>
      </c>
      <c r="N384" s="158" t="s">
        <v>453</v>
      </c>
      <c r="O384" s="162" t="s">
        <v>384</v>
      </c>
      <c r="X384" s="163">
        <v>383</v>
      </c>
      <c r="Y384" s="164" t="s">
        <v>37</v>
      </c>
    </row>
    <row r="385" spans="1:25" x14ac:dyDescent="0.35">
      <c r="A385" s="163">
        <v>383</v>
      </c>
      <c r="B385" s="164" t="s">
        <v>37</v>
      </c>
      <c r="C385" s="165">
        <v>44950</v>
      </c>
      <c r="D385" s="166">
        <v>2.6666666666666701</v>
      </c>
      <c r="E385" s="167">
        <v>7.2916666666666699E-2</v>
      </c>
      <c r="F385" s="164" t="s">
        <v>74</v>
      </c>
      <c r="G385" s="164" t="s">
        <v>323</v>
      </c>
      <c r="H385" s="164" t="s">
        <v>337</v>
      </c>
      <c r="I385" s="165">
        <f>Orders[[#This Row],[Sched. Date]]+10</f>
        <v>44960</v>
      </c>
      <c r="J385" s="164">
        <v>1</v>
      </c>
      <c r="K385" s="164" t="s">
        <v>376</v>
      </c>
      <c r="L385" s="165">
        <v>45347</v>
      </c>
      <c r="M385" s="164" t="s">
        <v>452</v>
      </c>
      <c r="N385" s="164" t="s">
        <v>443</v>
      </c>
      <c r="O385" s="168" t="s">
        <v>440</v>
      </c>
      <c r="X385" s="149">
        <v>384</v>
      </c>
      <c r="Y385" s="158" t="s">
        <v>32</v>
      </c>
    </row>
    <row r="386" spans="1:25" x14ac:dyDescent="0.35">
      <c r="A386" s="149">
        <v>384</v>
      </c>
      <c r="B386" s="158" t="s">
        <v>32</v>
      </c>
      <c r="C386" s="159">
        <v>44951</v>
      </c>
      <c r="D386" s="160">
        <v>2.9166666666666701</v>
      </c>
      <c r="E386" s="161">
        <v>7.2916666666666699E-2</v>
      </c>
      <c r="F386" s="158" t="s">
        <v>120</v>
      </c>
      <c r="G386" s="158" t="s">
        <v>322</v>
      </c>
      <c r="H386" s="158" t="s">
        <v>338</v>
      </c>
      <c r="I386" s="159">
        <f>Orders[[#This Row],[Sched. Date]]+10</f>
        <v>44961</v>
      </c>
      <c r="J386" s="158">
        <v>6</v>
      </c>
      <c r="K386" s="158" t="s">
        <v>377</v>
      </c>
      <c r="L386" s="159">
        <v>45349</v>
      </c>
      <c r="M386" s="158" t="s">
        <v>59</v>
      </c>
      <c r="N386" s="158" t="s">
        <v>446</v>
      </c>
      <c r="O386" s="162" t="s">
        <v>384</v>
      </c>
      <c r="X386" s="163">
        <v>385</v>
      </c>
      <c r="Y386" s="164" t="s">
        <v>37</v>
      </c>
    </row>
    <row r="387" spans="1:25" x14ac:dyDescent="0.35">
      <c r="A387" s="163">
        <v>385</v>
      </c>
      <c r="B387" s="164" t="s">
        <v>37</v>
      </c>
      <c r="C387" s="165">
        <v>44952</v>
      </c>
      <c r="D387" s="166">
        <v>3.1666666666666701</v>
      </c>
      <c r="E387" s="167">
        <v>7.2916666666666699E-2</v>
      </c>
      <c r="F387" s="164" t="s">
        <v>124</v>
      </c>
      <c r="G387" s="164" t="s">
        <v>323</v>
      </c>
      <c r="H387" s="164" t="s">
        <v>314</v>
      </c>
      <c r="I387" s="165">
        <f>Orders[[#This Row],[Sched. Date]]+10</f>
        <v>44962</v>
      </c>
      <c r="J387" s="164">
        <v>1</v>
      </c>
      <c r="K387" s="164" t="s">
        <v>377</v>
      </c>
      <c r="L387" s="165">
        <v>45351</v>
      </c>
      <c r="M387" s="164" t="s">
        <v>452</v>
      </c>
      <c r="N387" s="164" t="s">
        <v>447</v>
      </c>
      <c r="O387" s="168" t="s">
        <v>440</v>
      </c>
      <c r="X387" s="149">
        <v>386</v>
      </c>
      <c r="Y387" s="158" t="s">
        <v>32</v>
      </c>
    </row>
    <row r="388" spans="1:25" x14ac:dyDescent="0.35">
      <c r="A388" s="149">
        <v>386</v>
      </c>
      <c r="B388" s="158" t="s">
        <v>32</v>
      </c>
      <c r="C388" s="159">
        <v>44953</v>
      </c>
      <c r="D388" s="160">
        <v>3.4166666666666701</v>
      </c>
      <c r="E388" s="161">
        <v>7.2916666666666699E-2</v>
      </c>
      <c r="F388" s="158" t="s">
        <v>130</v>
      </c>
      <c r="G388" s="158" t="s">
        <v>322</v>
      </c>
      <c r="H388" s="158" t="s">
        <v>336</v>
      </c>
      <c r="I388" s="159">
        <f>Orders[[#This Row],[Sched. Date]]+10</f>
        <v>44963</v>
      </c>
      <c r="J388" s="158">
        <v>12</v>
      </c>
      <c r="K388" s="158" t="s">
        <v>371</v>
      </c>
      <c r="L388" s="159">
        <v>45353</v>
      </c>
      <c r="M388" s="158" t="s">
        <v>59</v>
      </c>
      <c r="N388" s="158" t="s">
        <v>448</v>
      </c>
      <c r="O388" s="162" t="s">
        <v>384</v>
      </c>
      <c r="X388" s="163">
        <v>387</v>
      </c>
      <c r="Y388" s="164" t="s">
        <v>37</v>
      </c>
    </row>
    <row r="389" spans="1:25" x14ac:dyDescent="0.35">
      <c r="A389" s="163">
        <v>387</v>
      </c>
      <c r="B389" s="164" t="s">
        <v>37</v>
      </c>
      <c r="C389" s="165">
        <v>44954</v>
      </c>
      <c r="D389" s="166">
        <v>3.6666666666666701</v>
      </c>
      <c r="E389" s="167">
        <v>7.2916666666666699E-2</v>
      </c>
      <c r="F389" s="164" t="s">
        <v>133</v>
      </c>
      <c r="G389" s="164" t="s">
        <v>323</v>
      </c>
      <c r="H389" s="164" t="s">
        <v>337</v>
      </c>
      <c r="I389" s="165">
        <f>Orders[[#This Row],[Sched. Date]]+10</f>
        <v>44964</v>
      </c>
      <c r="J389" s="164">
        <v>12</v>
      </c>
      <c r="K389" s="164" t="s">
        <v>377</v>
      </c>
      <c r="L389" s="165">
        <v>45355</v>
      </c>
      <c r="M389" s="164" t="s">
        <v>452</v>
      </c>
      <c r="N389" s="164" t="s">
        <v>449</v>
      </c>
      <c r="O389" s="168" t="s">
        <v>440</v>
      </c>
      <c r="X389" s="149">
        <v>388</v>
      </c>
      <c r="Y389" s="158" t="s">
        <v>32</v>
      </c>
    </row>
    <row r="390" spans="1:25" x14ac:dyDescent="0.35">
      <c r="A390" s="149">
        <v>388</v>
      </c>
      <c r="B390" s="158" t="s">
        <v>32</v>
      </c>
      <c r="C390" s="159">
        <v>44955</v>
      </c>
      <c r="D390" s="160">
        <v>3.9166666666666701</v>
      </c>
      <c r="E390" s="161">
        <v>7.2916666666666699E-2</v>
      </c>
      <c r="F390" s="158" t="s">
        <v>74</v>
      </c>
      <c r="G390" s="158" t="s">
        <v>322</v>
      </c>
      <c r="H390" s="158" t="s">
        <v>338</v>
      </c>
      <c r="I390" s="159">
        <f>Orders[[#This Row],[Sched. Date]]+10</f>
        <v>44965</v>
      </c>
      <c r="J390" s="158">
        <v>1</v>
      </c>
      <c r="K390" s="158" t="s">
        <v>376</v>
      </c>
      <c r="L390" s="159">
        <v>45357</v>
      </c>
      <c r="M390" s="158" t="s">
        <v>59</v>
      </c>
      <c r="N390" s="158" t="s">
        <v>450</v>
      </c>
      <c r="O390" s="162" t="s">
        <v>384</v>
      </c>
      <c r="X390" s="163">
        <v>389</v>
      </c>
      <c r="Y390" s="164" t="s">
        <v>37</v>
      </c>
    </row>
    <row r="391" spans="1:25" x14ac:dyDescent="0.35">
      <c r="A391" s="163">
        <v>389</v>
      </c>
      <c r="B391" s="164" t="s">
        <v>37</v>
      </c>
      <c r="C391" s="165">
        <v>44956</v>
      </c>
      <c r="D391" s="166">
        <v>4.1666666666666696</v>
      </c>
      <c r="E391" s="167">
        <v>7.2916666666666699E-2</v>
      </c>
      <c r="F391" s="164" t="s">
        <v>79</v>
      </c>
      <c r="G391" s="164" t="s">
        <v>323</v>
      </c>
      <c r="H391" s="164" t="s">
        <v>314</v>
      </c>
      <c r="I391" s="165">
        <f>Orders[[#This Row],[Sched. Date]]+10</f>
        <v>44966</v>
      </c>
      <c r="J391" s="164">
        <v>6</v>
      </c>
      <c r="K391" s="164" t="s">
        <v>377</v>
      </c>
      <c r="L391" s="165">
        <v>45359</v>
      </c>
      <c r="M391" s="164" t="s">
        <v>452</v>
      </c>
      <c r="N391" s="164" t="s">
        <v>452</v>
      </c>
      <c r="O391" s="168" t="s">
        <v>440</v>
      </c>
      <c r="X391" s="149">
        <v>390</v>
      </c>
      <c r="Y391" s="158" t="s">
        <v>32</v>
      </c>
    </row>
    <row r="392" spans="1:25" x14ac:dyDescent="0.35">
      <c r="A392" s="149">
        <v>390</v>
      </c>
      <c r="B392" s="158" t="s">
        <v>32</v>
      </c>
      <c r="C392" s="159">
        <v>44957</v>
      </c>
      <c r="D392" s="160">
        <v>0.41666666666666669</v>
      </c>
      <c r="E392" s="161">
        <v>7.2916666666666699E-2</v>
      </c>
      <c r="F392" s="158" t="s">
        <v>85</v>
      </c>
      <c r="G392" s="158" t="s">
        <v>322</v>
      </c>
      <c r="H392" s="158" t="s">
        <v>336</v>
      </c>
      <c r="I392" s="159">
        <f>Orders[[#This Row],[Sched. Date]]+10</f>
        <v>44967</v>
      </c>
      <c r="J392" s="158">
        <v>1</v>
      </c>
      <c r="K392" s="158" t="s">
        <v>377</v>
      </c>
      <c r="L392" s="159">
        <v>45361</v>
      </c>
      <c r="M392" s="158" t="s">
        <v>59</v>
      </c>
      <c r="N392" s="158" t="s">
        <v>59</v>
      </c>
      <c r="O392" s="162" t="s">
        <v>384</v>
      </c>
      <c r="X392" s="163">
        <v>391</v>
      </c>
      <c r="Y392" s="164" t="s">
        <v>37</v>
      </c>
    </row>
    <row r="393" spans="1:25" x14ac:dyDescent="0.35">
      <c r="A393" s="163">
        <v>391</v>
      </c>
      <c r="B393" s="164" t="s">
        <v>37</v>
      </c>
      <c r="C393" s="165">
        <v>44958</v>
      </c>
      <c r="D393" s="166">
        <v>0.66666666666666663</v>
      </c>
      <c r="E393" s="167">
        <v>7.2916666666666699E-2</v>
      </c>
      <c r="F393" s="164" t="s">
        <v>91</v>
      </c>
      <c r="G393" s="164" t="s">
        <v>323</v>
      </c>
      <c r="H393" s="164" t="s">
        <v>337</v>
      </c>
      <c r="I393" s="165">
        <f>Orders[[#This Row],[Sched. Date]]+10</f>
        <v>44968</v>
      </c>
      <c r="J393" s="164">
        <v>1</v>
      </c>
      <c r="K393" s="164" t="s">
        <v>376</v>
      </c>
      <c r="L393" s="165">
        <v>45363</v>
      </c>
      <c r="M393" s="164" t="s">
        <v>452</v>
      </c>
      <c r="N393" s="164" t="s">
        <v>448</v>
      </c>
      <c r="O393" s="168" t="s">
        <v>440</v>
      </c>
      <c r="X393" s="149">
        <v>392</v>
      </c>
      <c r="Y393" s="158" t="s">
        <v>32</v>
      </c>
    </row>
    <row r="394" spans="1:25" x14ac:dyDescent="0.35">
      <c r="A394" s="149">
        <v>392</v>
      </c>
      <c r="B394" s="158" t="s">
        <v>32</v>
      </c>
      <c r="C394" s="159">
        <v>44959</v>
      </c>
      <c r="D394" s="160">
        <v>0.91666666666666696</v>
      </c>
      <c r="E394" s="161">
        <v>7.2916666666666699E-2</v>
      </c>
      <c r="F394" s="158" t="s">
        <v>96</v>
      </c>
      <c r="G394" s="158" t="s">
        <v>322</v>
      </c>
      <c r="H394" s="158" t="s">
        <v>338</v>
      </c>
      <c r="I394" s="159">
        <f>Orders[[#This Row],[Sched. Date]]+10</f>
        <v>44969</v>
      </c>
      <c r="J394" s="158">
        <v>6</v>
      </c>
      <c r="K394" s="158" t="s">
        <v>377</v>
      </c>
      <c r="L394" s="159">
        <v>45365</v>
      </c>
      <c r="M394" s="158" t="s">
        <v>59</v>
      </c>
      <c r="N394" s="158" t="s">
        <v>447</v>
      </c>
      <c r="O394" s="162" t="s">
        <v>384</v>
      </c>
      <c r="X394" s="163">
        <v>393</v>
      </c>
      <c r="Y394" s="164" t="s">
        <v>37</v>
      </c>
    </row>
    <row r="395" spans="1:25" x14ac:dyDescent="0.35">
      <c r="A395" s="163">
        <v>393</v>
      </c>
      <c r="B395" s="164" t="s">
        <v>37</v>
      </c>
      <c r="C395" s="165">
        <v>44960</v>
      </c>
      <c r="D395" s="166">
        <v>1.1666666666666701</v>
      </c>
      <c r="E395" s="167">
        <v>7.2916666666666699E-2</v>
      </c>
      <c r="F395" s="164" t="s">
        <v>130</v>
      </c>
      <c r="G395" s="164" t="s">
        <v>323</v>
      </c>
      <c r="H395" s="164" t="s">
        <v>314</v>
      </c>
      <c r="I395" s="165">
        <f>Orders[[#This Row],[Sched. Date]]+10</f>
        <v>44970</v>
      </c>
      <c r="J395" s="164">
        <v>1</v>
      </c>
      <c r="K395" s="164" t="s">
        <v>377</v>
      </c>
      <c r="L395" s="165">
        <v>45367</v>
      </c>
      <c r="M395" s="164" t="s">
        <v>452</v>
      </c>
      <c r="N395" s="164" t="s">
        <v>448</v>
      </c>
      <c r="O395" s="168" t="s">
        <v>440</v>
      </c>
      <c r="X395" s="149">
        <v>394</v>
      </c>
      <c r="Y395" s="158" t="s">
        <v>32</v>
      </c>
    </row>
    <row r="396" spans="1:25" x14ac:dyDescent="0.35">
      <c r="A396" s="149">
        <v>394</v>
      </c>
      <c r="B396" s="158" t="s">
        <v>32</v>
      </c>
      <c r="C396" s="159">
        <v>44961</v>
      </c>
      <c r="D396" s="160">
        <v>1.4166666666666701</v>
      </c>
      <c r="E396" s="161">
        <v>7.2916666666666699E-2</v>
      </c>
      <c r="F396" s="158" t="s">
        <v>133</v>
      </c>
      <c r="G396" s="158" t="s">
        <v>322</v>
      </c>
      <c r="H396" s="158" t="s">
        <v>336</v>
      </c>
      <c r="I396" s="159">
        <f>Orders[[#This Row],[Sched. Date]]+10</f>
        <v>44971</v>
      </c>
      <c r="J396" s="158">
        <v>2</v>
      </c>
      <c r="K396" s="158" t="s">
        <v>376</v>
      </c>
      <c r="L396" s="159">
        <v>45369</v>
      </c>
      <c r="M396" s="158" t="s">
        <v>59</v>
      </c>
      <c r="N396" s="158" t="s">
        <v>447</v>
      </c>
      <c r="O396" s="162" t="s">
        <v>384</v>
      </c>
      <c r="X396" s="163">
        <v>395</v>
      </c>
      <c r="Y396" s="164" t="s">
        <v>37</v>
      </c>
    </row>
    <row r="397" spans="1:25" x14ac:dyDescent="0.35">
      <c r="A397" s="163">
        <v>395</v>
      </c>
      <c r="B397" s="164" t="s">
        <v>37</v>
      </c>
      <c r="C397" s="165">
        <v>44962</v>
      </c>
      <c r="D397" s="166">
        <v>1.6666666666666701</v>
      </c>
      <c r="E397" s="167">
        <v>7.2916666666666699E-2</v>
      </c>
      <c r="F397" s="164" t="s">
        <v>74</v>
      </c>
      <c r="G397" s="164" t="s">
        <v>323</v>
      </c>
      <c r="H397" s="164" t="s">
        <v>337</v>
      </c>
      <c r="I397" s="165">
        <f>Orders[[#This Row],[Sched. Date]]+10</f>
        <v>44972</v>
      </c>
      <c r="J397" s="164">
        <v>100</v>
      </c>
      <c r="K397" s="164" t="s">
        <v>370</v>
      </c>
      <c r="L397" s="165">
        <v>45371</v>
      </c>
      <c r="M397" s="164" t="s">
        <v>449</v>
      </c>
      <c r="N397" s="164" t="s">
        <v>448</v>
      </c>
      <c r="O397" s="168" t="s">
        <v>440</v>
      </c>
      <c r="X397" s="149">
        <v>396</v>
      </c>
      <c r="Y397" s="158" t="s">
        <v>32</v>
      </c>
    </row>
    <row r="398" spans="1:25" x14ac:dyDescent="0.35">
      <c r="A398" s="149">
        <v>396</v>
      </c>
      <c r="B398" s="158" t="s">
        <v>32</v>
      </c>
      <c r="C398" s="159">
        <v>44963</v>
      </c>
      <c r="D398" s="160">
        <v>1.9166666666666701</v>
      </c>
      <c r="E398" s="161">
        <v>7.2916666666666699E-2</v>
      </c>
      <c r="F398" s="158" t="s">
        <v>79</v>
      </c>
      <c r="G398" s="158" t="s">
        <v>322</v>
      </c>
      <c r="H398" s="158" t="s">
        <v>338</v>
      </c>
      <c r="I398" s="159">
        <f>Orders[[#This Row],[Sched. Date]]+10</f>
        <v>44973</v>
      </c>
      <c r="J398" s="158">
        <v>12</v>
      </c>
      <c r="K398" s="158" t="s">
        <v>371</v>
      </c>
      <c r="L398" s="159">
        <v>45373</v>
      </c>
      <c r="M398" s="158" t="s">
        <v>450</v>
      </c>
      <c r="N398" s="158" t="s">
        <v>447</v>
      </c>
      <c r="O398" s="162" t="s">
        <v>384</v>
      </c>
      <c r="X398" s="163">
        <v>397</v>
      </c>
      <c r="Y398" s="164" t="s">
        <v>37</v>
      </c>
    </row>
    <row r="399" spans="1:25" x14ac:dyDescent="0.35">
      <c r="A399" s="163">
        <v>397</v>
      </c>
      <c r="B399" s="164" t="s">
        <v>37</v>
      </c>
      <c r="C399" s="165">
        <v>44964</v>
      </c>
      <c r="D399" s="166">
        <v>2.1666666666666701</v>
      </c>
      <c r="E399" s="167">
        <v>7.2916666666666699E-2</v>
      </c>
      <c r="F399" s="164" t="s">
        <v>85</v>
      </c>
      <c r="G399" s="164" t="s">
        <v>323</v>
      </c>
      <c r="H399" s="164" t="s">
        <v>314</v>
      </c>
      <c r="I399" s="165">
        <f>Orders[[#This Row],[Sched. Date]]+10</f>
        <v>44974</v>
      </c>
      <c r="J399" s="164">
        <v>12</v>
      </c>
      <c r="K399" s="164" t="s">
        <v>377</v>
      </c>
      <c r="L399" s="165">
        <v>45375</v>
      </c>
      <c r="M399" s="164" t="s">
        <v>451</v>
      </c>
      <c r="N399" s="164" t="s">
        <v>448</v>
      </c>
      <c r="O399" s="168" t="s">
        <v>440</v>
      </c>
      <c r="X399" s="149">
        <v>398</v>
      </c>
      <c r="Y399" s="158" t="s">
        <v>32</v>
      </c>
    </row>
    <row r="400" spans="1:25" x14ac:dyDescent="0.35">
      <c r="A400" s="149">
        <v>398</v>
      </c>
      <c r="B400" s="158" t="s">
        <v>32</v>
      </c>
      <c r="C400" s="159">
        <v>44965</v>
      </c>
      <c r="D400" s="160">
        <v>2.4166666666666701</v>
      </c>
      <c r="E400" s="161">
        <v>7.2916666666666699E-2</v>
      </c>
      <c r="F400" s="158" t="s">
        <v>120</v>
      </c>
      <c r="G400" s="158" t="s">
        <v>322</v>
      </c>
      <c r="H400" s="158" t="s">
        <v>338</v>
      </c>
      <c r="I400" s="159">
        <f>Orders[[#This Row],[Sched. Date]]+10</f>
        <v>44975</v>
      </c>
      <c r="J400" s="158">
        <v>1</v>
      </c>
      <c r="K400" s="158" t="s">
        <v>376</v>
      </c>
      <c r="L400" s="159">
        <v>45377</v>
      </c>
      <c r="M400" s="158" t="s">
        <v>452</v>
      </c>
      <c r="N400" s="158" t="s">
        <v>447</v>
      </c>
      <c r="O400" s="162" t="s">
        <v>384</v>
      </c>
      <c r="X400" s="163">
        <v>399</v>
      </c>
      <c r="Y400" s="164" t="s">
        <v>37</v>
      </c>
    </row>
    <row r="401" spans="1:25" x14ac:dyDescent="0.35">
      <c r="A401" s="163">
        <v>399</v>
      </c>
      <c r="B401" s="164" t="s">
        <v>37</v>
      </c>
      <c r="C401" s="165">
        <v>44966</v>
      </c>
      <c r="D401" s="166">
        <v>2.6666666666666701</v>
      </c>
      <c r="E401" s="167">
        <v>7.2916666666666699E-2</v>
      </c>
      <c r="F401" s="164" t="s">
        <v>124</v>
      </c>
      <c r="G401" s="164" t="s">
        <v>323</v>
      </c>
      <c r="H401" s="164" t="s">
        <v>314</v>
      </c>
      <c r="I401" s="165">
        <f>Orders[[#This Row],[Sched. Date]]+10</f>
        <v>44976</v>
      </c>
      <c r="J401" s="164">
        <v>6</v>
      </c>
      <c r="K401" s="164" t="s">
        <v>377</v>
      </c>
      <c r="L401" s="165">
        <v>45379</v>
      </c>
      <c r="M401" s="164" t="s">
        <v>453</v>
      </c>
      <c r="N401" s="164" t="s">
        <v>448</v>
      </c>
      <c r="O401" s="168" t="s">
        <v>440</v>
      </c>
      <c r="X401" s="149">
        <v>400</v>
      </c>
      <c r="Y401" s="158" t="s">
        <v>32</v>
      </c>
    </row>
    <row r="402" spans="1:25" x14ac:dyDescent="0.35">
      <c r="A402" s="149">
        <v>400</v>
      </c>
      <c r="B402" s="158" t="s">
        <v>32</v>
      </c>
      <c r="C402" s="159">
        <v>44967</v>
      </c>
      <c r="D402" s="160">
        <v>2.9166666666666701</v>
      </c>
      <c r="E402" s="161">
        <v>7.2916666666666699E-2</v>
      </c>
      <c r="F402" s="158" t="s">
        <v>130</v>
      </c>
      <c r="G402" s="158" t="s">
        <v>322</v>
      </c>
      <c r="H402" s="158" t="s">
        <v>338</v>
      </c>
      <c r="I402" s="159">
        <f>Orders[[#This Row],[Sched. Date]]+10</f>
        <v>44977</v>
      </c>
      <c r="J402" s="158">
        <v>1</v>
      </c>
      <c r="K402" s="158" t="s">
        <v>377</v>
      </c>
      <c r="L402" s="159"/>
      <c r="M402" s="158" t="s">
        <v>443</v>
      </c>
      <c r="N402" s="158" t="s">
        <v>447</v>
      </c>
      <c r="O402" s="162" t="s">
        <v>384</v>
      </c>
      <c r="X402" s="163">
        <v>401</v>
      </c>
      <c r="Y402" s="164" t="s">
        <v>37</v>
      </c>
    </row>
    <row r="403" spans="1:25" x14ac:dyDescent="0.35">
      <c r="A403" s="163">
        <v>401</v>
      </c>
      <c r="B403" s="164" t="s">
        <v>37</v>
      </c>
      <c r="C403" s="165">
        <v>44968</v>
      </c>
      <c r="D403" s="166">
        <v>3.1666666666666701</v>
      </c>
      <c r="E403" s="167">
        <v>7.2916666666666699E-2</v>
      </c>
      <c r="F403" s="164" t="s">
        <v>133</v>
      </c>
      <c r="G403" s="164" t="s">
        <v>323</v>
      </c>
      <c r="H403" s="164" t="s">
        <v>314</v>
      </c>
      <c r="I403" s="165">
        <f>Orders[[#This Row],[Sched. Date]]+10</f>
        <v>44978</v>
      </c>
      <c r="J403" s="164">
        <v>2</v>
      </c>
      <c r="K403" s="164" t="s">
        <v>376</v>
      </c>
      <c r="L403" s="165"/>
      <c r="M403" s="164" t="s">
        <v>446</v>
      </c>
      <c r="N403" s="164" t="s">
        <v>448</v>
      </c>
      <c r="O403" s="168" t="s">
        <v>440</v>
      </c>
      <c r="X403" s="149">
        <v>402</v>
      </c>
      <c r="Y403" s="158" t="s">
        <v>32</v>
      </c>
    </row>
    <row r="404" spans="1:25" x14ac:dyDescent="0.35">
      <c r="A404" s="149">
        <v>402</v>
      </c>
      <c r="B404" s="158" t="s">
        <v>32</v>
      </c>
      <c r="C404" s="159">
        <v>44969</v>
      </c>
      <c r="D404" s="160">
        <v>3.4166666666666701</v>
      </c>
      <c r="E404" s="161">
        <v>7.2916666666666699E-2</v>
      </c>
      <c r="F404" s="158" t="s">
        <v>74</v>
      </c>
      <c r="G404" s="158" t="s">
        <v>322</v>
      </c>
      <c r="H404" s="158" t="s">
        <v>338</v>
      </c>
      <c r="I404" s="159">
        <f>Orders[[#This Row],[Sched. Date]]+10</f>
        <v>44979</v>
      </c>
      <c r="J404" s="158">
        <v>100</v>
      </c>
      <c r="K404" s="158" t="s">
        <v>370</v>
      </c>
      <c r="L404" s="159"/>
      <c r="M404" s="158" t="s">
        <v>447</v>
      </c>
      <c r="N404" s="158" t="s">
        <v>447</v>
      </c>
      <c r="O404" s="162" t="s">
        <v>384</v>
      </c>
      <c r="X404" s="163">
        <v>403</v>
      </c>
      <c r="Y404" s="164" t="s">
        <v>37</v>
      </c>
    </row>
    <row r="405" spans="1:25" x14ac:dyDescent="0.35">
      <c r="A405" s="163">
        <v>403</v>
      </c>
      <c r="B405" s="164" t="s">
        <v>37</v>
      </c>
      <c r="C405" s="165">
        <v>44970</v>
      </c>
      <c r="D405" s="166">
        <v>3.6666666666666701</v>
      </c>
      <c r="E405" s="167">
        <v>7.2916666666666699E-2</v>
      </c>
      <c r="F405" s="164" t="s">
        <v>79</v>
      </c>
      <c r="G405" s="164" t="s">
        <v>323</v>
      </c>
      <c r="H405" s="164" t="s">
        <v>314</v>
      </c>
      <c r="I405" s="165">
        <f>Orders[[#This Row],[Sched. Date]]+10</f>
        <v>44980</v>
      </c>
      <c r="J405" s="164">
        <v>12</v>
      </c>
      <c r="K405" s="164" t="s">
        <v>371</v>
      </c>
      <c r="L405" s="165"/>
      <c r="M405" s="164" t="s">
        <v>448</v>
      </c>
      <c r="N405" s="164" t="s">
        <v>448</v>
      </c>
      <c r="O405" s="168" t="s">
        <v>440</v>
      </c>
      <c r="X405" s="149">
        <v>404</v>
      </c>
      <c r="Y405" s="158" t="s">
        <v>32</v>
      </c>
    </row>
    <row r="406" spans="1:25" x14ac:dyDescent="0.35">
      <c r="A406" s="149">
        <v>404</v>
      </c>
      <c r="B406" s="158" t="s">
        <v>32</v>
      </c>
      <c r="C406" s="159">
        <v>44971</v>
      </c>
      <c r="D406" s="160">
        <v>3.9166666666666701</v>
      </c>
      <c r="E406" s="161">
        <v>7.2916666666666699E-2</v>
      </c>
      <c r="F406" s="158" t="s">
        <v>85</v>
      </c>
      <c r="G406" s="158" t="s">
        <v>322</v>
      </c>
      <c r="H406" s="158" t="s">
        <v>338</v>
      </c>
      <c r="I406" s="159">
        <f>Orders[[#This Row],[Sched. Date]]+10</f>
        <v>44981</v>
      </c>
      <c r="J406" s="158">
        <v>12</v>
      </c>
      <c r="K406" s="158" t="s">
        <v>377</v>
      </c>
      <c r="L406" s="159"/>
      <c r="M406" s="158" t="s">
        <v>449</v>
      </c>
      <c r="N406" s="158" t="s">
        <v>447</v>
      </c>
      <c r="O406" s="162" t="s">
        <v>384</v>
      </c>
      <c r="X406" s="163">
        <v>405</v>
      </c>
      <c r="Y406" s="164" t="s">
        <v>37</v>
      </c>
    </row>
    <row r="407" spans="1:25" x14ac:dyDescent="0.35">
      <c r="A407" s="163">
        <v>405</v>
      </c>
      <c r="B407" s="164" t="s">
        <v>37</v>
      </c>
      <c r="C407" s="165">
        <v>44972</v>
      </c>
      <c r="D407" s="166">
        <v>4.1666666666666696</v>
      </c>
      <c r="E407" s="167">
        <v>7.2916666666666699E-2</v>
      </c>
      <c r="F407" s="164" t="s">
        <v>91</v>
      </c>
      <c r="G407" s="164" t="s">
        <v>323</v>
      </c>
      <c r="H407" s="164" t="s">
        <v>314</v>
      </c>
      <c r="I407" s="165">
        <f>Orders[[#This Row],[Sched. Date]]+10</f>
        <v>44982</v>
      </c>
      <c r="J407" s="164">
        <v>1</v>
      </c>
      <c r="K407" s="164" t="s">
        <v>376</v>
      </c>
      <c r="L407" s="165">
        <v>45391</v>
      </c>
      <c r="M407" s="164" t="s">
        <v>450</v>
      </c>
      <c r="N407" s="164" t="s">
        <v>448</v>
      </c>
      <c r="O407" s="168" t="s">
        <v>440</v>
      </c>
      <c r="X407" s="149">
        <v>406</v>
      </c>
      <c r="Y407" s="158" t="s">
        <v>32</v>
      </c>
    </row>
    <row r="408" spans="1:25" x14ac:dyDescent="0.35">
      <c r="A408" s="149">
        <v>406</v>
      </c>
      <c r="B408" s="158" t="s">
        <v>32</v>
      </c>
      <c r="C408" s="159">
        <v>44973</v>
      </c>
      <c r="D408" s="160">
        <v>0.41666666666666669</v>
      </c>
      <c r="E408" s="161">
        <v>7.2916666666666699E-2</v>
      </c>
      <c r="F408" s="158" t="s">
        <v>96</v>
      </c>
      <c r="G408" s="158" t="s">
        <v>322</v>
      </c>
      <c r="H408" s="158" t="s">
        <v>338</v>
      </c>
      <c r="I408" s="159">
        <f>Orders[[#This Row],[Sched. Date]]+10</f>
        <v>44983</v>
      </c>
      <c r="J408" s="158">
        <v>6</v>
      </c>
      <c r="K408" s="158" t="s">
        <v>377</v>
      </c>
      <c r="L408" s="159">
        <v>45393</v>
      </c>
      <c r="M408" s="158" t="s">
        <v>451</v>
      </c>
      <c r="N408" s="158" t="s">
        <v>447</v>
      </c>
      <c r="O408" s="162" t="s">
        <v>384</v>
      </c>
      <c r="X408" s="163">
        <v>407</v>
      </c>
      <c r="Y408" s="164" t="s">
        <v>37</v>
      </c>
    </row>
    <row r="409" spans="1:25" x14ac:dyDescent="0.35">
      <c r="A409" s="163">
        <v>407</v>
      </c>
      <c r="B409" s="164" t="s">
        <v>37</v>
      </c>
      <c r="C409" s="165">
        <v>44974</v>
      </c>
      <c r="D409" s="166">
        <v>0.66666666666666663</v>
      </c>
      <c r="E409" s="167">
        <v>7.2916666666666699E-2</v>
      </c>
      <c r="F409" s="164" t="s">
        <v>130</v>
      </c>
      <c r="G409" s="164" t="s">
        <v>323</v>
      </c>
      <c r="H409" s="164" t="s">
        <v>314</v>
      </c>
      <c r="I409" s="165">
        <f>Orders[[#This Row],[Sched. Date]]+10</f>
        <v>44984</v>
      </c>
      <c r="J409" s="164">
        <v>1</v>
      </c>
      <c r="K409" s="164" t="s">
        <v>377</v>
      </c>
      <c r="L409" s="165">
        <v>45395</v>
      </c>
      <c r="M409" s="164" t="s">
        <v>452</v>
      </c>
      <c r="N409" s="164" t="s">
        <v>448</v>
      </c>
      <c r="O409" s="168" t="s">
        <v>440</v>
      </c>
      <c r="X409" s="149">
        <v>408</v>
      </c>
      <c r="Y409" s="158" t="s">
        <v>32</v>
      </c>
    </row>
    <row r="410" spans="1:25" x14ac:dyDescent="0.35">
      <c r="A410" s="149">
        <v>408</v>
      </c>
      <c r="B410" s="158" t="s">
        <v>32</v>
      </c>
      <c r="C410" s="159">
        <v>44975</v>
      </c>
      <c r="D410" s="160">
        <v>0.91666666666666696</v>
      </c>
      <c r="E410" s="161">
        <v>7.2916666666666699E-2</v>
      </c>
      <c r="F410" s="158" t="s">
        <v>133</v>
      </c>
      <c r="G410" s="158" t="s">
        <v>322</v>
      </c>
      <c r="H410" s="158" t="s">
        <v>338</v>
      </c>
      <c r="I410" s="159">
        <f>Orders[[#This Row],[Sched. Date]]+10</f>
        <v>44985</v>
      </c>
      <c r="J410" s="158">
        <v>1</v>
      </c>
      <c r="K410" s="158" t="s">
        <v>376</v>
      </c>
      <c r="L410" s="159">
        <v>45397</v>
      </c>
      <c r="M410" s="158" t="s">
        <v>453</v>
      </c>
      <c r="N410" s="158" t="s">
        <v>447</v>
      </c>
      <c r="O410" s="162" t="s">
        <v>384</v>
      </c>
      <c r="X410" s="163">
        <v>409</v>
      </c>
      <c r="Y410" s="164" t="s">
        <v>37</v>
      </c>
    </row>
    <row r="411" spans="1:25" x14ac:dyDescent="0.35">
      <c r="A411" s="163">
        <v>409</v>
      </c>
      <c r="B411" s="164" t="s">
        <v>37</v>
      </c>
      <c r="C411" s="165">
        <v>44976</v>
      </c>
      <c r="D411" s="166">
        <v>1.1666666666666701</v>
      </c>
      <c r="E411" s="167">
        <v>7.2916666666666699E-2</v>
      </c>
      <c r="F411" s="164" t="s">
        <v>74</v>
      </c>
      <c r="G411" s="164" t="s">
        <v>323</v>
      </c>
      <c r="H411" s="164" t="s">
        <v>314</v>
      </c>
      <c r="I411" s="165">
        <f>Orders[[#This Row],[Sched. Date]]+10</f>
        <v>44986</v>
      </c>
      <c r="J411" s="164">
        <v>6</v>
      </c>
      <c r="K411" s="164" t="s">
        <v>377</v>
      </c>
      <c r="L411" s="165">
        <v>45399</v>
      </c>
      <c r="M411" s="164" t="s">
        <v>443</v>
      </c>
      <c r="N411" s="164" t="s">
        <v>448</v>
      </c>
      <c r="O411" s="168" t="s">
        <v>440</v>
      </c>
      <c r="X411" s="149">
        <v>410</v>
      </c>
      <c r="Y411" s="158" t="s">
        <v>32</v>
      </c>
    </row>
    <row r="412" spans="1:25" x14ac:dyDescent="0.35">
      <c r="A412" s="149">
        <v>410</v>
      </c>
      <c r="B412" s="158" t="s">
        <v>32</v>
      </c>
      <c r="C412" s="159">
        <v>44977</v>
      </c>
      <c r="D412" s="160">
        <v>1.4166666666666701</v>
      </c>
      <c r="E412" s="161">
        <v>7.2916666666666699E-2</v>
      </c>
      <c r="F412" s="158" t="s">
        <v>79</v>
      </c>
      <c r="G412" s="158" t="s">
        <v>322</v>
      </c>
      <c r="H412" s="158" t="s">
        <v>338</v>
      </c>
      <c r="I412" s="159">
        <f>Orders[[#This Row],[Sched. Date]]+10</f>
        <v>44987</v>
      </c>
      <c r="J412" s="158">
        <v>1</v>
      </c>
      <c r="K412" s="158" t="s">
        <v>377</v>
      </c>
      <c r="L412" s="159">
        <v>45401</v>
      </c>
      <c r="M412" s="158" t="s">
        <v>446</v>
      </c>
      <c r="N412" s="158" t="s">
        <v>447</v>
      </c>
      <c r="O412" s="162" t="s">
        <v>384</v>
      </c>
      <c r="X412" s="163">
        <v>411</v>
      </c>
      <c r="Y412" s="164" t="s">
        <v>37</v>
      </c>
    </row>
    <row r="413" spans="1:25" x14ac:dyDescent="0.35">
      <c r="A413" s="163">
        <v>411</v>
      </c>
      <c r="B413" s="164" t="s">
        <v>37</v>
      </c>
      <c r="C413" s="165">
        <v>44978</v>
      </c>
      <c r="D413" s="166">
        <v>1.6666666666666701</v>
      </c>
      <c r="E413" s="167">
        <v>7.2916666666666699E-2</v>
      </c>
      <c r="F413" s="164" t="s">
        <v>85</v>
      </c>
      <c r="G413" s="164" t="s">
        <v>323</v>
      </c>
      <c r="H413" s="164" t="s">
        <v>314</v>
      </c>
      <c r="I413" s="165">
        <f>Orders[[#This Row],[Sched. Date]]+10</f>
        <v>44988</v>
      </c>
      <c r="J413" s="164">
        <v>2</v>
      </c>
      <c r="K413" s="164" t="s">
        <v>376</v>
      </c>
      <c r="L413" s="165">
        <v>45403</v>
      </c>
      <c r="M413" s="164" t="s">
        <v>447</v>
      </c>
      <c r="N413" s="164" t="s">
        <v>448</v>
      </c>
      <c r="O413" s="168" t="s">
        <v>440</v>
      </c>
      <c r="X413" s="149">
        <v>412</v>
      </c>
      <c r="Y413" s="158" t="s">
        <v>32</v>
      </c>
    </row>
    <row r="414" spans="1:25" x14ac:dyDescent="0.35">
      <c r="A414" s="149">
        <v>412</v>
      </c>
      <c r="B414" s="158" t="s">
        <v>32</v>
      </c>
      <c r="C414" s="159">
        <v>44979</v>
      </c>
      <c r="D414" s="160">
        <v>1.9166666666666701</v>
      </c>
      <c r="E414" s="161">
        <v>7.2916666666666699E-2</v>
      </c>
      <c r="F414" s="158" t="s">
        <v>120</v>
      </c>
      <c r="G414" s="158" t="s">
        <v>322</v>
      </c>
      <c r="H414" s="158" t="s">
        <v>338</v>
      </c>
      <c r="I414" s="159">
        <f>Orders[[#This Row],[Sched. Date]]+10</f>
        <v>44989</v>
      </c>
      <c r="J414" s="158">
        <v>100</v>
      </c>
      <c r="K414" s="158" t="s">
        <v>370</v>
      </c>
      <c r="L414" s="159">
        <v>45405</v>
      </c>
      <c r="M414" s="158" t="s">
        <v>448</v>
      </c>
      <c r="N414" s="158" t="s">
        <v>447</v>
      </c>
      <c r="O414" s="162" t="s">
        <v>384</v>
      </c>
      <c r="X414" s="163">
        <v>413</v>
      </c>
      <c r="Y414" s="164" t="s">
        <v>37</v>
      </c>
    </row>
    <row r="415" spans="1:25" x14ac:dyDescent="0.35">
      <c r="A415" s="163">
        <v>413</v>
      </c>
      <c r="B415" s="164" t="s">
        <v>37</v>
      </c>
      <c r="C415" s="165">
        <v>44980</v>
      </c>
      <c r="D415" s="166">
        <v>2.1666666666666701</v>
      </c>
      <c r="E415" s="167">
        <v>7.2916666666666699E-2</v>
      </c>
      <c r="F415" s="164" t="s">
        <v>124</v>
      </c>
      <c r="G415" s="164" t="s">
        <v>323</v>
      </c>
      <c r="H415" s="164" t="s">
        <v>314</v>
      </c>
      <c r="I415" s="165">
        <f>Orders[[#This Row],[Sched. Date]]+10</f>
        <v>44990</v>
      </c>
      <c r="J415" s="164">
        <v>12</v>
      </c>
      <c r="K415" s="164" t="s">
        <v>371</v>
      </c>
      <c r="L415" s="165">
        <v>45407</v>
      </c>
      <c r="M415" s="164" t="s">
        <v>449</v>
      </c>
      <c r="N415" s="164" t="s">
        <v>448</v>
      </c>
      <c r="O415" s="168" t="s">
        <v>440</v>
      </c>
      <c r="X415" s="149">
        <v>414</v>
      </c>
      <c r="Y415" s="158" t="s">
        <v>32</v>
      </c>
    </row>
    <row r="416" spans="1:25" x14ac:dyDescent="0.35">
      <c r="A416" s="149">
        <v>414</v>
      </c>
      <c r="B416" s="158" t="s">
        <v>32</v>
      </c>
      <c r="C416" s="159">
        <v>44981</v>
      </c>
      <c r="D416" s="160">
        <v>2.4166666666666701</v>
      </c>
      <c r="E416" s="161">
        <v>7.2916666666666699E-2</v>
      </c>
      <c r="F416" s="158" t="s">
        <v>130</v>
      </c>
      <c r="G416" s="158" t="s">
        <v>322</v>
      </c>
      <c r="H416" s="158" t="s">
        <v>338</v>
      </c>
      <c r="I416" s="159">
        <f>Orders[[#This Row],[Sched. Date]]+10</f>
        <v>44991</v>
      </c>
      <c r="J416" s="158">
        <v>12</v>
      </c>
      <c r="K416" s="158" t="s">
        <v>377</v>
      </c>
      <c r="L416" s="159">
        <v>45409</v>
      </c>
      <c r="M416" s="158" t="s">
        <v>450</v>
      </c>
      <c r="N416" s="158" t="s">
        <v>447</v>
      </c>
      <c r="O416" s="162" t="s">
        <v>384</v>
      </c>
      <c r="X416" s="163">
        <v>415</v>
      </c>
      <c r="Y416" s="164" t="s">
        <v>37</v>
      </c>
    </row>
    <row r="417" spans="1:25" x14ac:dyDescent="0.35">
      <c r="A417" s="163">
        <v>415</v>
      </c>
      <c r="B417" s="164" t="s">
        <v>37</v>
      </c>
      <c r="C417" s="165">
        <v>44982</v>
      </c>
      <c r="D417" s="166">
        <v>2.6666666666666701</v>
      </c>
      <c r="E417" s="167">
        <v>7.2916666666666699E-2</v>
      </c>
      <c r="F417" s="164" t="s">
        <v>133</v>
      </c>
      <c r="G417" s="164" t="s">
        <v>323</v>
      </c>
      <c r="H417" s="164" t="s">
        <v>314</v>
      </c>
      <c r="I417" s="165">
        <f>Orders[[#This Row],[Sched. Date]]+10</f>
        <v>44992</v>
      </c>
      <c r="J417" s="164">
        <v>1</v>
      </c>
      <c r="K417" s="164" t="s">
        <v>376</v>
      </c>
      <c r="L417" s="165">
        <v>45411</v>
      </c>
      <c r="M417" s="164" t="s">
        <v>452</v>
      </c>
      <c r="N417" s="164" t="s">
        <v>448</v>
      </c>
      <c r="O417" s="168" t="s">
        <v>440</v>
      </c>
      <c r="X417" s="149">
        <v>416</v>
      </c>
      <c r="Y417" s="158" t="s">
        <v>32</v>
      </c>
    </row>
    <row r="418" spans="1:25" x14ac:dyDescent="0.35">
      <c r="A418" s="149">
        <v>416</v>
      </c>
      <c r="B418" s="158" t="s">
        <v>32</v>
      </c>
      <c r="C418" s="159">
        <v>44983</v>
      </c>
      <c r="D418" s="160">
        <v>2.9166666666666701</v>
      </c>
      <c r="E418" s="161">
        <v>7.2916666666666699E-2</v>
      </c>
      <c r="F418" s="158" t="s">
        <v>74</v>
      </c>
      <c r="G418" s="158" t="s">
        <v>322</v>
      </c>
      <c r="H418" s="158" t="s">
        <v>338</v>
      </c>
      <c r="I418" s="159">
        <f>Orders[[#This Row],[Sched. Date]]+10</f>
        <v>44993</v>
      </c>
      <c r="J418" s="158">
        <v>6</v>
      </c>
      <c r="K418" s="158" t="s">
        <v>377</v>
      </c>
      <c r="L418" s="159">
        <v>45413</v>
      </c>
      <c r="M418" s="158" t="s">
        <v>59</v>
      </c>
      <c r="N418" s="158" t="s">
        <v>447</v>
      </c>
      <c r="O418" s="162" t="s">
        <v>384</v>
      </c>
      <c r="X418" s="163">
        <v>417</v>
      </c>
      <c r="Y418" s="164" t="s">
        <v>37</v>
      </c>
    </row>
    <row r="419" spans="1:25" x14ac:dyDescent="0.35">
      <c r="A419" s="163">
        <v>417</v>
      </c>
      <c r="B419" s="164" t="s">
        <v>37</v>
      </c>
      <c r="C419" s="165">
        <v>44984</v>
      </c>
      <c r="D419" s="166">
        <v>3.1666666666666701</v>
      </c>
      <c r="E419" s="167">
        <v>7.2916666666666699E-2</v>
      </c>
      <c r="F419" s="164" t="s">
        <v>79</v>
      </c>
      <c r="G419" s="164" t="s">
        <v>323</v>
      </c>
      <c r="H419" s="164" t="s">
        <v>314</v>
      </c>
      <c r="I419" s="165">
        <f>Orders[[#This Row],[Sched. Date]]+10</f>
        <v>44994</v>
      </c>
      <c r="J419" s="164">
        <v>1</v>
      </c>
      <c r="K419" s="164" t="s">
        <v>377</v>
      </c>
      <c r="L419" s="165">
        <v>45415</v>
      </c>
      <c r="M419" s="164" t="s">
        <v>452</v>
      </c>
      <c r="N419" s="164" t="s">
        <v>448</v>
      </c>
      <c r="O419" s="168" t="s">
        <v>440</v>
      </c>
      <c r="X419" s="149">
        <v>418</v>
      </c>
      <c r="Y419" s="158" t="s">
        <v>32</v>
      </c>
    </row>
    <row r="420" spans="1:25" x14ac:dyDescent="0.35">
      <c r="A420" s="149">
        <v>418</v>
      </c>
      <c r="B420" s="158" t="s">
        <v>32</v>
      </c>
      <c r="C420" s="159">
        <v>44985</v>
      </c>
      <c r="D420" s="160">
        <v>3.4166666666666701</v>
      </c>
      <c r="E420" s="161">
        <v>7.2916666666666699E-2</v>
      </c>
      <c r="F420" s="158" t="s">
        <v>85</v>
      </c>
      <c r="G420" s="158" t="s">
        <v>322</v>
      </c>
      <c r="H420" s="158" t="s">
        <v>338</v>
      </c>
      <c r="I420" s="159">
        <f>Orders[[#This Row],[Sched. Date]]+10</f>
        <v>44995</v>
      </c>
      <c r="J420" s="158">
        <v>2</v>
      </c>
      <c r="K420" s="158" t="s">
        <v>376</v>
      </c>
      <c r="L420" s="159">
        <v>45417</v>
      </c>
      <c r="M420" s="158" t="s">
        <v>59</v>
      </c>
      <c r="N420" s="158" t="s">
        <v>447</v>
      </c>
      <c r="O420" s="162" t="s">
        <v>384</v>
      </c>
      <c r="X420" s="163">
        <v>419</v>
      </c>
      <c r="Y420" s="164" t="s">
        <v>37</v>
      </c>
    </row>
    <row r="421" spans="1:25" x14ac:dyDescent="0.35">
      <c r="A421" s="163">
        <v>419</v>
      </c>
      <c r="B421" s="164" t="s">
        <v>37</v>
      </c>
      <c r="C421" s="165">
        <v>44986</v>
      </c>
      <c r="D421" s="166">
        <v>3.6666666666666701</v>
      </c>
      <c r="E421" s="167">
        <v>7.2916666666666699E-2</v>
      </c>
      <c r="F421" s="164" t="s">
        <v>91</v>
      </c>
      <c r="G421" s="164" t="s">
        <v>323</v>
      </c>
      <c r="H421" s="164" t="s">
        <v>314</v>
      </c>
      <c r="I421" s="165">
        <f>Orders[[#This Row],[Sched. Date]]+10</f>
        <v>44996</v>
      </c>
      <c r="J421" s="164">
        <v>100</v>
      </c>
      <c r="K421" s="164" t="s">
        <v>370</v>
      </c>
      <c r="L421" s="165">
        <v>45419</v>
      </c>
      <c r="M421" s="164" t="s">
        <v>452</v>
      </c>
      <c r="N421" s="164" t="s">
        <v>448</v>
      </c>
      <c r="O421" s="168" t="s">
        <v>440</v>
      </c>
      <c r="X421" s="149">
        <v>420</v>
      </c>
      <c r="Y421" s="158" t="s">
        <v>32</v>
      </c>
    </row>
    <row r="422" spans="1:25" x14ac:dyDescent="0.35">
      <c r="A422" s="149">
        <v>420</v>
      </c>
      <c r="B422" s="158" t="s">
        <v>32</v>
      </c>
      <c r="C422" s="159">
        <v>44987</v>
      </c>
      <c r="D422" s="160">
        <v>3.9166666666666701</v>
      </c>
      <c r="E422" s="161">
        <v>7.2916666666666699E-2</v>
      </c>
      <c r="F422" s="158" t="s">
        <v>96</v>
      </c>
      <c r="G422" s="158" t="s">
        <v>322</v>
      </c>
      <c r="H422" s="158" t="s">
        <v>338</v>
      </c>
      <c r="I422" s="159">
        <f>Orders[[#This Row],[Sched. Date]]+10</f>
        <v>44997</v>
      </c>
      <c r="J422" s="158">
        <v>12</v>
      </c>
      <c r="K422" s="158" t="s">
        <v>371</v>
      </c>
      <c r="L422" s="159">
        <v>45421</v>
      </c>
      <c r="M422" s="158" t="s">
        <v>59</v>
      </c>
      <c r="N422" s="158" t="s">
        <v>447</v>
      </c>
      <c r="O422" s="162" t="s">
        <v>384</v>
      </c>
      <c r="X422" s="163">
        <v>421</v>
      </c>
      <c r="Y422" s="164" t="s">
        <v>37</v>
      </c>
    </row>
    <row r="423" spans="1:25" x14ac:dyDescent="0.35">
      <c r="A423" s="163">
        <v>421</v>
      </c>
      <c r="B423" s="164" t="s">
        <v>37</v>
      </c>
      <c r="C423" s="165">
        <v>44988</v>
      </c>
      <c r="D423" s="166">
        <v>4.1666666666666696</v>
      </c>
      <c r="E423" s="167">
        <v>7.2916666666666699E-2</v>
      </c>
      <c r="F423" s="164" t="s">
        <v>130</v>
      </c>
      <c r="G423" s="164" t="s">
        <v>323</v>
      </c>
      <c r="H423" s="164" t="s">
        <v>314</v>
      </c>
      <c r="I423" s="165">
        <f>Orders[[#This Row],[Sched. Date]]+10</f>
        <v>44998</v>
      </c>
      <c r="J423" s="164">
        <v>12</v>
      </c>
      <c r="K423" s="164" t="s">
        <v>377</v>
      </c>
      <c r="L423" s="165">
        <v>45423</v>
      </c>
      <c r="M423" s="164" t="s">
        <v>452</v>
      </c>
      <c r="N423" s="164" t="s">
        <v>448</v>
      </c>
      <c r="O423" s="168" t="s">
        <v>440</v>
      </c>
      <c r="X423" s="149">
        <v>422</v>
      </c>
      <c r="Y423" s="158" t="s">
        <v>32</v>
      </c>
    </row>
    <row r="424" spans="1:25" x14ac:dyDescent="0.35">
      <c r="A424" s="149">
        <v>422</v>
      </c>
      <c r="B424" s="158" t="s">
        <v>32</v>
      </c>
      <c r="C424" s="159">
        <v>44989</v>
      </c>
      <c r="D424" s="160">
        <v>0.41666666666666669</v>
      </c>
      <c r="E424" s="161">
        <v>7.2916666666666699E-2</v>
      </c>
      <c r="F424" s="158" t="s">
        <v>133</v>
      </c>
      <c r="G424" s="158" t="s">
        <v>322</v>
      </c>
      <c r="H424" s="158" t="s">
        <v>338</v>
      </c>
      <c r="I424" s="159">
        <f>Orders[[#This Row],[Sched. Date]]+10</f>
        <v>44999</v>
      </c>
      <c r="J424" s="158">
        <v>1</v>
      </c>
      <c r="K424" s="158" t="s">
        <v>376</v>
      </c>
      <c r="L424" s="159">
        <v>45425</v>
      </c>
      <c r="M424" s="158" t="s">
        <v>59</v>
      </c>
      <c r="N424" s="158" t="s">
        <v>447</v>
      </c>
      <c r="O424" s="162" t="s">
        <v>384</v>
      </c>
      <c r="X424" s="163">
        <v>423</v>
      </c>
      <c r="Y424" s="164" t="s">
        <v>37</v>
      </c>
    </row>
    <row r="425" spans="1:25" x14ac:dyDescent="0.35">
      <c r="A425" s="163">
        <v>423</v>
      </c>
      <c r="B425" s="164" t="s">
        <v>37</v>
      </c>
      <c r="C425" s="165">
        <v>44990</v>
      </c>
      <c r="D425" s="166">
        <v>0.66666666666666663</v>
      </c>
      <c r="E425" s="167">
        <v>7.2916666666666699E-2</v>
      </c>
      <c r="F425" s="164" t="s">
        <v>74</v>
      </c>
      <c r="G425" s="164" t="s">
        <v>323</v>
      </c>
      <c r="H425" s="164" t="s">
        <v>314</v>
      </c>
      <c r="I425" s="165">
        <f>Orders[[#This Row],[Sched. Date]]+10</f>
        <v>45000</v>
      </c>
      <c r="J425" s="164">
        <v>6</v>
      </c>
      <c r="K425" s="164" t="s">
        <v>377</v>
      </c>
      <c r="L425" s="165">
        <v>45427</v>
      </c>
      <c r="M425" s="164" t="s">
        <v>452</v>
      </c>
      <c r="N425" s="164" t="s">
        <v>448</v>
      </c>
      <c r="O425" s="168" t="s">
        <v>440</v>
      </c>
      <c r="X425" s="149">
        <v>424</v>
      </c>
      <c r="Y425" s="158" t="s">
        <v>32</v>
      </c>
    </row>
    <row r="426" spans="1:25" x14ac:dyDescent="0.35">
      <c r="A426" s="149">
        <v>424</v>
      </c>
      <c r="B426" s="158" t="s">
        <v>32</v>
      </c>
      <c r="C426" s="159">
        <v>44991</v>
      </c>
      <c r="D426" s="160">
        <v>0.91666666666666696</v>
      </c>
      <c r="E426" s="161">
        <v>7.2916666666666699E-2</v>
      </c>
      <c r="F426" s="158" t="s">
        <v>79</v>
      </c>
      <c r="G426" s="158" t="s">
        <v>322</v>
      </c>
      <c r="H426" s="158" t="s">
        <v>338</v>
      </c>
      <c r="I426" s="159">
        <f>Orders[[#This Row],[Sched. Date]]+10</f>
        <v>45001</v>
      </c>
      <c r="J426" s="158">
        <v>1</v>
      </c>
      <c r="K426" s="158" t="s">
        <v>377</v>
      </c>
      <c r="L426" s="159">
        <v>45429</v>
      </c>
      <c r="M426" s="158" t="s">
        <v>59</v>
      </c>
      <c r="N426" s="158" t="s">
        <v>447</v>
      </c>
      <c r="O426" s="162" t="s">
        <v>384</v>
      </c>
      <c r="X426" s="163">
        <v>425</v>
      </c>
      <c r="Y426" s="164" t="s">
        <v>37</v>
      </c>
    </row>
    <row r="427" spans="1:25" x14ac:dyDescent="0.35">
      <c r="A427" s="163">
        <v>425</v>
      </c>
      <c r="B427" s="164" t="s">
        <v>37</v>
      </c>
      <c r="C427" s="165">
        <v>44992</v>
      </c>
      <c r="D427" s="166">
        <v>1.1666666666666701</v>
      </c>
      <c r="E427" s="167">
        <v>7.2916666666666699E-2</v>
      </c>
      <c r="F427" s="164" t="s">
        <v>133</v>
      </c>
      <c r="G427" s="164" t="s">
        <v>323</v>
      </c>
      <c r="H427" s="164" t="s">
        <v>314</v>
      </c>
      <c r="I427" s="165">
        <f>Orders[[#This Row],[Sched. Date]]+10</f>
        <v>45002</v>
      </c>
      <c r="J427" s="164">
        <v>12</v>
      </c>
      <c r="K427" s="164" t="s">
        <v>371</v>
      </c>
      <c r="L427" s="165">
        <v>45431</v>
      </c>
      <c r="M427" s="164" t="s">
        <v>452</v>
      </c>
      <c r="N427" s="164" t="s">
        <v>448</v>
      </c>
      <c r="O427" s="168" t="s">
        <v>440</v>
      </c>
      <c r="X427" s="149">
        <v>426</v>
      </c>
      <c r="Y427" s="158" t="s">
        <v>32</v>
      </c>
    </row>
    <row r="428" spans="1:25" x14ac:dyDescent="0.35">
      <c r="A428" s="149">
        <v>426</v>
      </c>
      <c r="B428" s="158" t="s">
        <v>32</v>
      </c>
      <c r="C428" s="159">
        <v>44993</v>
      </c>
      <c r="D428" s="160">
        <v>1.4166666666666701</v>
      </c>
      <c r="E428" s="161">
        <v>7.2916666666666699E-2</v>
      </c>
      <c r="F428" s="158" t="s">
        <v>74</v>
      </c>
      <c r="G428" s="158" t="s">
        <v>322</v>
      </c>
      <c r="H428" s="158" t="s">
        <v>338</v>
      </c>
      <c r="I428" s="159">
        <f>Orders[[#This Row],[Sched. Date]]+10</f>
        <v>45003</v>
      </c>
      <c r="J428" s="158">
        <v>12</v>
      </c>
      <c r="K428" s="158" t="s">
        <v>377</v>
      </c>
      <c r="L428" s="159">
        <v>45433</v>
      </c>
      <c r="M428" s="158" t="s">
        <v>59</v>
      </c>
      <c r="N428" s="158" t="s">
        <v>447</v>
      </c>
      <c r="O428" s="162" t="s">
        <v>384</v>
      </c>
      <c r="X428" s="163">
        <v>427</v>
      </c>
      <c r="Y428" s="164" t="s">
        <v>37</v>
      </c>
    </row>
    <row r="429" spans="1:25" x14ac:dyDescent="0.35">
      <c r="A429" s="163">
        <v>427</v>
      </c>
      <c r="B429" s="164" t="s">
        <v>37</v>
      </c>
      <c r="C429" s="165">
        <v>44994</v>
      </c>
      <c r="D429" s="166">
        <v>1.6666666666666701</v>
      </c>
      <c r="E429" s="167">
        <v>7.2916666666666699E-2</v>
      </c>
      <c r="F429" s="164" t="s">
        <v>79</v>
      </c>
      <c r="G429" s="164" t="s">
        <v>323</v>
      </c>
      <c r="H429" s="164" t="s">
        <v>314</v>
      </c>
      <c r="I429" s="165">
        <f>Orders[[#This Row],[Sched. Date]]+10</f>
        <v>45004</v>
      </c>
      <c r="J429" s="164">
        <v>1</v>
      </c>
      <c r="K429" s="164" t="s">
        <v>376</v>
      </c>
      <c r="L429" s="165">
        <v>45435</v>
      </c>
      <c r="M429" s="164" t="s">
        <v>452</v>
      </c>
      <c r="N429" s="164" t="s">
        <v>448</v>
      </c>
      <c r="O429" s="168" t="s">
        <v>440</v>
      </c>
      <c r="X429" s="149">
        <v>428</v>
      </c>
      <c r="Y429" s="158" t="s">
        <v>32</v>
      </c>
    </row>
    <row r="430" spans="1:25" x14ac:dyDescent="0.35">
      <c r="A430" s="149">
        <v>428</v>
      </c>
      <c r="B430" s="158" t="s">
        <v>32</v>
      </c>
      <c r="C430" s="159">
        <v>44995</v>
      </c>
      <c r="D430" s="160">
        <v>1.9166666666666701</v>
      </c>
      <c r="E430" s="161">
        <v>7.2916666666666699E-2</v>
      </c>
      <c r="F430" s="158" t="s">
        <v>85</v>
      </c>
      <c r="G430" s="158" t="s">
        <v>322</v>
      </c>
      <c r="H430" s="158" t="s">
        <v>338</v>
      </c>
      <c r="I430" s="159">
        <f>Orders[[#This Row],[Sched. Date]]+10</f>
        <v>45005</v>
      </c>
      <c r="J430" s="158">
        <v>6</v>
      </c>
      <c r="K430" s="158" t="s">
        <v>377</v>
      </c>
      <c r="L430" s="159">
        <v>45437</v>
      </c>
      <c r="M430" s="158" t="s">
        <v>59</v>
      </c>
      <c r="N430" s="158" t="s">
        <v>447</v>
      </c>
      <c r="O430" s="162" t="s">
        <v>384</v>
      </c>
      <c r="X430" s="163">
        <v>429</v>
      </c>
      <c r="Y430" s="164" t="s">
        <v>37</v>
      </c>
    </row>
    <row r="431" spans="1:25" x14ac:dyDescent="0.35">
      <c r="A431" s="163">
        <v>429</v>
      </c>
      <c r="B431" s="164" t="s">
        <v>37</v>
      </c>
      <c r="C431" s="165">
        <v>44996</v>
      </c>
      <c r="D431" s="166">
        <v>2.1666666666666701</v>
      </c>
      <c r="E431" s="167">
        <v>7.2916666666666699E-2</v>
      </c>
      <c r="F431" s="164" t="s">
        <v>91</v>
      </c>
      <c r="G431" s="164" t="s">
        <v>323</v>
      </c>
      <c r="H431" s="164" t="s">
        <v>314</v>
      </c>
      <c r="I431" s="165">
        <f>Orders[[#This Row],[Sched. Date]]+10</f>
        <v>45006</v>
      </c>
      <c r="J431" s="164">
        <v>1</v>
      </c>
      <c r="K431" s="164" t="s">
        <v>377</v>
      </c>
      <c r="L431" s="165">
        <v>45439</v>
      </c>
      <c r="M431" s="164" t="s">
        <v>452</v>
      </c>
      <c r="N431" s="164" t="s">
        <v>448</v>
      </c>
      <c r="O431" s="168" t="s">
        <v>440</v>
      </c>
      <c r="X431" s="149">
        <v>430</v>
      </c>
      <c r="Y431" s="158" t="s">
        <v>32</v>
      </c>
    </row>
    <row r="432" spans="1:25" x14ac:dyDescent="0.35">
      <c r="A432" s="149">
        <v>430</v>
      </c>
      <c r="B432" s="158" t="s">
        <v>32</v>
      </c>
      <c r="C432" s="159">
        <v>44997</v>
      </c>
      <c r="D432" s="160">
        <v>2.4166666666666701</v>
      </c>
      <c r="E432" s="161">
        <v>7.2916666666666699E-2</v>
      </c>
      <c r="F432" s="158" t="s">
        <v>96</v>
      </c>
      <c r="G432" s="158" t="s">
        <v>322</v>
      </c>
      <c r="H432" s="158" t="s">
        <v>338</v>
      </c>
      <c r="I432" s="159">
        <f>Orders[[#This Row],[Sched. Date]]+10</f>
        <v>45007</v>
      </c>
      <c r="J432" s="158">
        <v>1</v>
      </c>
      <c r="K432" s="158" t="s">
        <v>376</v>
      </c>
      <c r="L432" s="159">
        <v>45441</v>
      </c>
      <c r="M432" s="158" t="s">
        <v>59</v>
      </c>
      <c r="N432" s="158" t="s">
        <v>447</v>
      </c>
      <c r="O432" s="162" t="s">
        <v>384</v>
      </c>
      <c r="X432" s="163">
        <v>431</v>
      </c>
      <c r="Y432" s="164" t="s">
        <v>37</v>
      </c>
    </row>
    <row r="433" spans="1:25" x14ac:dyDescent="0.35">
      <c r="A433" s="163">
        <v>431</v>
      </c>
      <c r="B433" s="164" t="s">
        <v>37</v>
      </c>
      <c r="C433" s="165">
        <v>44998</v>
      </c>
      <c r="D433" s="166">
        <v>2.6666666666666701</v>
      </c>
      <c r="E433" s="167">
        <v>7.2916666666666699E-2</v>
      </c>
      <c r="F433" s="164" t="s">
        <v>102</v>
      </c>
      <c r="G433" s="164" t="s">
        <v>323</v>
      </c>
      <c r="H433" s="164" t="s">
        <v>314</v>
      </c>
      <c r="I433" s="165">
        <f>Orders[[#This Row],[Sched. Date]]+10</f>
        <v>45008</v>
      </c>
      <c r="J433" s="164">
        <v>6</v>
      </c>
      <c r="K433" s="164" t="s">
        <v>377</v>
      </c>
      <c r="L433" s="165">
        <v>45443</v>
      </c>
      <c r="M433" s="164" t="s">
        <v>449</v>
      </c>
      <c r="N433" s="164" t="s">
        <v>448</v>
      </c>
      <c r="O433" s="168" t="s">
        <v>440</v>
      </c>
      <c r="X433" s="149">
        <v>432</v>
      </c>
      <c r="Y433" s="158" t="s">
        <v>32</v>
      </c>
    </row>
    <row r="434" spans="1:25" x14ac:dyDescent="0.35">
      <c r="A434" s="149">
        <v>432</v>
      </c>
      <c r="B434" s="158" t="s">
        <v>32</v>
      </c>
      <c r="C434" s="159">
        <v>44999</v>
      </c>
      <c r="D434" s="160">
        <v>2.9166666666666701</v>
      </c>
      <c r="E434" s="161">
        <v>7.2916666666666699E-2</v>
      </c>
      <c r="F434" s="158" t="s">
        <v>108</v>
      </c>
      <c r="G434" s="158" t="s">
        <v>322</v>
      </c>
      <c r="H434" s="158" t="s">
        <v>338</v>
      </c>
      <c r="I434" s="159">
        <f>Orders[[#This Row],[Sched. Date]]+10</f>
        <v>45009</v>
      </c>
      <c r="J434" s="158">
        <v>1</v>
      </c>
      <c r="K434" s="158" t="s">
        <v>377</v>
      </c>
      <c r="L434" s="159">
        <v>45445</v>
      </c>
      <c r="M434" s="158" t="s">
        <v>450</v>
      </c>
      <c r="N434" s="158" t="s">
        <v>447</v>
      </c>
      <c r="O434" s="162" t="s">
        <v>384</v>
      </c>
      <c r="X434" s="163">
        <v>433</v>
      </c>
      <c r="Y434" s="164" t="s">
        <v>37</v>
      </c>
    </row>
    <row r="435" spans="1:25" x14ac:dyDescent="0.35">
      <c r="A435" s="163">
        <v>433</v>
      </c>
      <c r="B435" s="164" t="s">
        <v>37</v>
      </c>
      <c r="C435" s="165">
        <v>45000</v>
      </c>
      <c r="D435" s="166">
        <v>3.1666666666666701</v>
      </c>
      <c r="E435" s="167">
        <v>7.2916666666666699E-2</v>
      </c>
      <c r="F435" s="164" t="s">
        <v>114</v>
      </c>
      <c r="G435" s="164" t="s">
        <v>323</v>
      </c>
      <c r="H435" s="164" t="s">
        <v>314</v>
      </c>
      <c r="I435" s="165">
        <f>Orders[[#This Row],[Sched. Date]]+10</f>
        <v>45010</v>
      </c>
      <c r="J435" s="164">
        <v>2</v>
      </c>
      <c r="K435" s="164" t="s">
        <v>376</v>
      </c>
      <c r="L435" s="165">
        <v>45447</v>
      </c>
      <c r="M435" s="164" t="s">
        <v>451</v>
      </c>
      <c r="N435" s="164" t="s">
        <v>448</v>
      </c>
      <c r="O435" s="168" t="s">
        <v>440</v>
      </c>
      <c r="X435" s="149">
        <v>434</v>
      </c>
      <c r="Y435" s="158" t="s">
        <v>32</v>
      </c>
    </row>
    <row r="436" spans="1:25" x14ac:dyDescent="0.35">
      <c r="A436" s="149">
        <v>434</v>
      </c>
      <c r="B436" s="158" t="s">
        <v>32</v>
      </c>
      <c r="C436" s="159">
        <v>45001</v>
      </c>
      <c r="D436" s="160">
        <v>3.4166666666666701</v>
      </c>
      <c r="E436" s="161">
        <v>7.2916666666666699E-2</v>
      </c>
      <c r="F436" s="158" t="s">
        <v>120</v>
      </c>
      <c r="G436" s="158" t="s">
        <v>322</v>
      </c>
      <c r="H436" s="158" t="s">
        <v>338</v>
      </c>
      <c r="I436" s="159">
        <f>Orders[[#This Row],[Sched. Date]]+10</f>
        <v>45011</v>
      </c>
      <c r="J436" s="158">
        <v>100</v>
      </c>
      <c r="K436" s="158" t="s">
        <v>370</v>
      </c>
      <c r="L436" s="159">
        <v>45449</v>
      </c>
      <c r="M436" s="158" t="s">
        <v>452</v>
      </c>
      <c r="N436" s="158" t="s">
        <v>447</v>
      </c>
      <c r="O436" s="162" t="s">
        <v>384</v>
      </c>
      <c r="X436" s="163">
        <v>435</v>
      </c>
      <c r="Y436" s="164" t="s">
        <v>37</v>
      </c>
    </row>
    <row r="437" spans="1:25" x14ac:dyDescent="0.35">
      <c r="A437" s="163">
        <v>435</v>
      </c>
      <c r="B437" s="164" t="s">
        <v>37</v>
      </c>
      <c r="C437" s="165">
        <v>45002</v>
      </c>
      <c r="D437" s="166">
        <v>3.6666666666666701</v>
      </c>
      <c r="E437" s="167">
        <v>7.2916666666666699E-2</v>
      </c>
      <c r="F437" s="164" t="s">
        <v>124</v>
      </c>
      <c r="G437" s="164" t="s">
        <v>323</v>
      </c>
      <c r="H437" s="164" t="s">
        <v>314</v>
      </c>
      <c r="I437" s="165">
        <f>Orders[[#This Row],[Sched. Date]]+10</f>
        <v>45012</v>
      </c>
      <c r="J437" s="164">
        <v>12</v>
      </c>
      <c r="K437" s="164" t="s">
        <v>371</v>
      </c>
      <c r="L437" s="165">
        <v>45451</v>
      </c>
      <c r="M437" s="164" t="s">
        <v>453</v>
      </c>
      <c r="N437" s="164" t="s">
        <v>448</v>
      </c>
      <c r="O437" s="168" t="s">
        <v>440</v>
      </c>
      <c r="X437" s="149">
        <v>436</v>
      </c>
      <c r="Y437" s="158" t="s">
        <v>32</v>
      </c>
    </row>
    <row r="438" spans="1:25" x14ac:dyDescent="0.35">
      <c r="A438" s="149">
        <v>436</v>
      </c>
      <c r="B438" s="158" t="s">
        <v>32</v>
      </c>
      <c r="C438" s="159">
        <v>45003</v>
      </c>
      <c r="D438" s="160">
        <v>3.9166666666666701</v>
      </c>
      <c r="E438" s="161">
        <v>7.2916666666666699E-2</v>
      </c>
      <c r="F438" s="158" t="s">
        <v>130</v>
      </c>
      <c r="G438" s="158" t="s">
        <v>322</v>
      </c>
      <c r="H438" s="158" t="s">
        <v>338</v>
      </c>
      <c r="I438" s="159">
        <f>Orders[[#This Row],[Sched. Date]]+10</f>
        <v>45013</v>
      </c>
      <c r="J438" s="158">
        <v>12</v>
      </c>
      <c r="K438" s="158" t="s">
        <v>377</v>
      </c>
      <c r="L438" s="159">
        <v>45453</v>
      </c>
      <c r="M438" s="158" t="s">
        <v>443</v>
      </c>
      <c r="N438" s="158" t="s">
        <v>447</v>
      </c>
      <c r="O438" s="162" t="s">
        <v>384</v>
      </c>
      <c r="X438" s="163">
        <v>437</v>
      </c>
      <c r="Y438" s="164" t="s">
        <v>37</v>
      </c>
    </row>
    <row r="439" spans="1:25" x14ac:dyDescent="0.35">
      <c r="A439" s="163">
        <v>437</v>
      </c>
      <c r="B439" s="164" t="s">
        <v>37</v>
      </c>
      <c r="C439" s="165">
        <v>45004</v>
      </c>
      <c r="D439" s="166">
        <v>4.1666666666666696</v>
      </c>
      <c r="E439" s="167">
        <v>7.2916666666666699E-2</v>
      </c>
      <c r="F439" s="164" t="s">
        <v>133</v>
      </c>
      <c r="G439" s="164" t="s">
        <v>323</v>
      </c>
      <c r="H439" s="164" t="s">
        <v>314</v>
      </c>
      <c r="I439" s="165">
        <f>Orders[[#This Row],[Sched. Date]]+10</f>
        <v>45014</v>
      </c>
      <c r="J439" s="164">
        <v>1</v>
      </c>
      <c r="K439" s="164" t="s">
        <v>376</v>
      </c>
      <c r="L439" s="165">
        <v>45455</v>
      </c>
      <c r="M439" s="164" t="s">
        <v>446</v>
      </c>
      <c r="N439" s="164" t="s">
        <v>448</v>
      </c>
      <c r="O439" s="168" t="s">
        <v>440</v>
      </c>
      <c r="X439" s="149">
        <v>438</v>
      </c>
      <c r="Y439" s="158" t="s">
        <v>32</v>
      </c>
    </row>
    <row r="440" spans="1:25" x14ac:dyDescent="0.35">
      <c r="A440" s="149">
        <v>438</v>
      </c>
      <c r="B440" s="158" t="s">
        <v>32</v>
      </c>
      <c r="C440" s="159">
        <v>45005</v>
      </c>
      <c r="D440" s="160">
        <v>0.41666666666666669</v>
      </c>
      <c r="E440" s="161">
        <v>7.2916666666666699E-2</v>
      </c>
      <c r="F440" s="158" t="s">
        <v>74</v>
      </c>
      <c r="G440" s="158" t="s">
        <v>322</v>
      </c>
      <c r="H440" s="158" t="s">
        <v>338</v>
      </c>
      <c r="I440" s="159">
        <f>Orders[[#This Row],[Sched. Date]]+10</f>
        <v>45015</v>
      </c>
      <c r="J440" s="158">
        <v>6</v>
      </c>
      <c r="K440" s="158" t="s">
        <v>377</v>
      </c>
      <c r="L440" s="159">
        <v>45457</v>
      </c>
      <c r="M440" s="158" t="s">
        <v>447</v>
      </c>
      <c r="N440" s="158" t="s">
        <v>447</v>
      </c>
      <c r="O440" s="162" t="s">
        <v>384</v>
      </c>
      <c r="X440" s="163">
        <v>439</v>
      </c>
      <c r="Y440" s="164" t="s">
        <v>37</v>
      </c>
    </row>
    <row r="441" spans="1:25" x14ac:dyDescent="0.35">
      <c r="A441" s="163">
        <v>439</v>
      </c>
      <c r="B441" s="164" t="s">
        <v>37</v>
      </c>
      <c r="C441" s="165">
        <v>45006</v>
      </c>
      <c r="D441" s="166">
        <v>0.66666666666666663</v>
      </c>
      <c r="E441" s="167">
        <v>7.2916666666666699E-2</v>
      </c>
      <c r="F441" s="164" t="s">
        <v>79</v>
      </c>
      <c r="G441" s="164" t="s">
        <v>323</v>
      </c>
      <c r="H441" s="164" t="s">
        <v>314</v>
      </c>
      <c r="I441" s="165">
        <f>Orders[[#This Row],[Sched. Date]]+10</f>
        <v>45016</v>
      </c>
      <c r="J441" s="164">
        <v>1</v>
      </c>
      <c r="K441" s="164" t="s">
        <v>377</v>
      </c>
      <c r="L441" s="165">
        <v>45459</v>
      </c>
      <c r="M441" s="164" t="s">
        <v>448</v>
      </c>
      <c r="N441" s="164" t="s">
        <v>448</v>
      </c>
      <c r="O441" s="168" t="s">
        <v>440</v>
      </c>
      <c r="X441" s="149">
        <v>440</v>
      </c>
      <c r="Y441" s="158" t="s">
        <v>32</v>
      </c>
    </row>
    <row r="442" spans="1:25" x14ac:dyDescent="0.35">
      <c r="A442" s="149">
        <v>440</v>
      </c>
      <c r="B442" s="158" t="s">
        <v>32</v>
      </c>
      <c r="C442" s="159">
        <v>45007</v>
      </c>
      <c r="D442" s="160">
        <v>0.91666666666666696</v>
      </c>
      <c r="E442" s="161">
        <v>7.2916666666666699E-2</v>
      </c>
      <c r="F442" s="158" t="s">
        <v>85</v>
      </c>
      <c r="G442" s="158" t="s">
        <v>322</v>
      </c>
      <c r="H442" s="158" t="s">
        <v>338</v>
      </c>
      <c r="I442" s="159">
        <f>Orders[[#This Row],[Sched. Date]]+10</f>
        <v>45017</v>
      </c>
      <c r="J442" s="158">
        <v>2</v>
      </c>
      <c r="K442" s="158" t="s">
        <v>376</v>
      </c>
      <c r="L442" s="159">
        <v>45461</v>
      </c>
      <c r="M442" s="158" t="s">
        <v>449</v>
      </c>
      <c r="N442" s="158" t="s">
        <v>447</v>
      </c>
      <c r="O442" s="162" t="s">
        <v>384</v>
      </c>
      <c r="X442" s="163">
        <v>441</v>
      </c>
      <c r="Y442" s="164" t="s">
        <v>37</v>
      </c>
    </row>
    <row r="443" spans="1:25" x14ac:dyDescent="0.35">
      <c r="A443" s="163">
        <v>441</v>
      </c>
      <c r="B443" s="164" t="s">
        <v>37</v>
      </c>
      <c r="C443" s="165">
        <v>45008</v>
      </c>
      <c r="D443" s="166">
        <v>1.1666666666666701</v>
      </c>
      <c r="E443" s="167">
        <v>7.2916666666666699E-2</v>
      </c>
      <c r="F443" s="164" t="s">
        <v>91</v>
      </c>
      <c r="G443" s="164" t="s">
        <v>323</v>
      </c>
      <c r="H443" s="164" t="s">
        <v>314</v>
      </c>
      <c r="I443" s="165">
        <f>Orders[[#This Row],[Sched. Date]]+10</f>
        <v>45018</v>
      </c>
      <c r="J443" s="164">
        <v>100</v>
      </c>
      <c r="K443" s="164" t="s">
        <v>370</v>
      </c>
      <c r="L443" s="165">
        <v>45463</v>
      </c>
      <c r="M443" s="164" t="s">
        <v>450</v>
      </c>
      <c r="N443" s="164" t="s">
        <v>448</v>
      </c>
      <c r="O443" s="168" t="s">
        <v>440</v>
      </c>
      <c r="X443" s="149">
        <v>442</v>
      </c>
      <c r="Y443" s="158" t="s">
        <v>32</v>
      </c>
    </row>
    <row r="444" spans="1:25" x14ac:dyDescent="0.35">
      <c r="A444" s="149">
        <v>442</v>
      </c>
      <c r="B444" s="158" t="s">
        <v>32</v>
      </c>
      <c r="C444" s="159">
        <v>45009</v>
      </c>
      <c r="D444" s="160">
        <v>1.4166666666666701</v>
      </c>
      <c r="E444" s="161">
        <v>7.2916666666666699E-2</v>
      </c>
      <c r="F444" s="158" t="s">
        <v>96</v>
      </c>
      <c r="G444" s="158" t="s">
        <v>322</v>
      </c>
      <c r="H444" s="158" t="s">
        <v>338</v>
      </c>
      <c r="I444" s="159">
        <f>Orders[[#This Row],[Sched. Date]]+10</f>
        <v>45019</v>
      </c>
      <c r="J444" s="158">
        <v>12</v>
      </c>
      <c r="K444" s="158" t="s">
        <v>371</v>
      </c>
      <c r="L444" s="159">
        <v>45465</v>
      </c>
      <c r="M444" s="158" t="s">
        <v>451</v>
      </c>
      <c r="N444" s="158" t="s">
        <v>447</v>
      </c>
      <c r="O444" s="162" t="s">
        <v>384</v>
      </c>
      <c r="X444" s="163">
        <v>443</v>
      </c>
      <c r="Y444" s="164" t="s">
        <v>37</v>
      </c>
    </row>
    <row r="445" spans="1:25" x14ac:dyDescent="0.35">
      <c r="A445" s="163">
        <v>443</v>
      </c>
      <c r="B445" s="164" t="s">
        <v>37</v>
      </c>
      <c r="C445" s="165">
        <v>45010</v>
      </c>
      <c r="D445" s="166">
        <v>1.6666666666666701</v>
      </c>
      <c r="E445" s="167">
        <v>7.2916666666666699E-2</v>
      </c>
      <c r="F445" s="164" t="s">
        <v>102</v>
      </c>
      <c r="G445" s="164" t="s">
        <v>323</v>
      </c>
      <c r="H445" s="164" t="s">
        <v>314</v>
      </c>
      <c r="I445" s="165">
        <f>Orders[[#This Row],[Sched. Date]]+10</f>
        <v>45020</v>
      </c>
      <c r="J445" s="164">
        <v>12</v>
      </c>
      <c r="K445" s="164" t="s">
        <v>377</v>
      </c>
      <c r="L445" s="165">
        <v>45467</v>
      </c>
      <c r="M445" s="164" t="s">
        <v>452</v>
      </c>
      <c r="N445" s="164" t="s">
        <v>448</v>
      </c>
      <c r="O445" s="168" t="s">
        <v>440</v>
      </c>
      <c r="X445" s="149">
        <v>444</v>
      </c>
      <c r="Y445" s="158" t="s">
        <v>32</v>
      </c>
    </row>
    <row r="446" spans="1:25" x14ac:dyDescent="0.35">
      <c r="A446" s="149">
        <v>444</v>
      </c>
      <c r="B446" s="158" t="s">
        <v>32</v>
      </c>
      <c r="C446" s="159">
        <v>45011</v>
      </c>
      <c r="D446" s="160">
        <v>1.9166666666666701</v>
      </c>
      <c r="E446" s="161">
        <v>7.2916666666666699E-2</v>
      </c>
      <c r="F446" s="158" t="s">
        <v>108</v>
      </c>
      <c r="G446" s="158" t="s">
        <v>322</v>
      </c>
      <c r="H446" s="158" t="s">
        <v>338</v>
      </c>
      <c r="I446" s="159">
        <f>Orders[[#This Row],[Sched. Date]]+10</f>
        <v>45021</v>
      </c>
      <c r="J446" s="158">
        <v>1</v>
      </c>
      <c r="K446" s="158" t="s">
        <v>376</v>
      </c>
      <c r="L446" s="159">
        <v>45469</v>
      </c>
      <c r="M446" s="158" t="s">
        <v>453</v>
      </c>
      <c r="N446" s="158" t="s">
        <v>447</v>
      </c>
      <c r="O446" s="162" t="s">
        <v>384</v>
      </c>
      <c r="X446" s="163">
        <v>445</v>
      </c>
      <c r="Y446" s="164" t="s">
        <v>37</v>
      </c>
    </row>
    <row r="447" spans="1:25" x14ac:dyDescent="0.35">
      <c r="A447" s="163">
        <v>445</v>
      </c>
      <c r="B447" s="164" t="s">
        <v>37</v>
      </c>
      <c r="C447" s="165">
        <v>45012</v>
      </c>
      <c r="D447" s="166">
        <v>2.1666666666666701</v>
      </c>
      <c r="E447" s="167">
        <v>7.2916666666666699E-2</v>
      </c>
      <c r="F447" s="164" t="s">
        <v>114</v>
      </c>
      <c r="G447" s="164" t="s">
        <v>323</v>
      </c>
      <c r="H447" s="164" t="s">
        <v>314</v>
      </c>
      <c r="I447" s="165">
        <f>Orders[[#This Row],[Sched. Date]]+10</f>
        <v>45022</v>
      </c>
      <c r="J447" s="164">
        <v>6</v>
      </c>
      <c r="K447" s="164" t="s">
        <v>377</v>
      </c>
      <c r="L447" s="165">
        <v>45471</v>
      </c>
      <c r="M447" s="164" t="s">
        <v>443</v>
      </c>
      <c r="N447" s="164" t="s">
        <v>448</v>
      </c>
      <c r="O447" s="168" t="s">
        <v>440</v>
      </c>
      <c r="X447" s="149">
        <v>446</v>
      </c>
      <c r="Y447" s="158" t="s">
        <v>32</v>
      </c>
    </row>
    <row r="448" spans="1:25" x14ac:dyDescent="0.35">
      <c r="A448" s="149">
        <v>446</v>
      </c>
      <c r="B448" s="158" t="s">
        <v>32</v>
      </c>
      <c r="C448" s="159">
        <v>45013</v>
      </c>
      <c r="D448" s="160">
        <v>2.4166666666666701</v>
      </c>
      <c r="E448" s="161">
        <v>7.2916666666666699E-2</v>
      </c>
      <c r="F448" s="158" t="s">
        <v>120</v>
      </c>
      <c r="G448" s="158" t="s">
        <v>322</v>
      </c>
      <c r="H448" s="158" t="s">
        <v>338</v>
      </c>
      <c r="I448" s="159">
        <f>Orders[[#This Row],[Sched. Date]]+10</f>
        <v>45023</v>
      </c>
      <c r="J448" s="158">
        <v>1</v>
      </c>
      <c r="K448" s="158" t="s">
        <v>377</v>
      </c>
      <c r="L448" s="159">
        <v>45473</v>
      </c>
      <c r="M448" s="158" t="s">
        <v>446</v>
      </c>
      <c r="N448" s="158" t="s">
        <v>447</v>
      </c>
      <c r="O448" s="162" t="s">
        <v>384</v>
      </c>
      <c r="X448" s="163">
        <v>447</v>
      </c>
      <c r="Y448" s="164" t="s">
        <v>37</v>
      </c>
    </row>
    <row r="449" spans="1:25" x14ac:dyDescent="0.35">
      <c r="A449" s="163">
        <v>447</v>
      </c>
      <c r="B449" s="164" t="s">
        <v>37</v>
      </c>
      <c r="C449" s="165">
        <v>45014</v>
      </c>
      <c r="D449" s="166">
        <v>2.6666666666666701</v>
      </c>
      <c r="E449" s="167">
        <v>7.2916666666666699E-2</v>
      </c>
      <c r="F449" s="164" t="s">
        <v>124</v>
      </c>
      <c r="G449" s="164" t="s">
        <v>323</v>
      </c>
      <c r="H449" s="164" t="s">
        <v>314</v>
      </c>
      <c r="I449" s="165">
        <f>Orders[[#This Row],[Sched. Date]]+10</f>
        <v>45024</v>
      </c>
      <c r="J449" s="164">
        <v>1</v>
      </c>
      <c r="K449" s="164" t="s">
        <v>376</v>
      </c>
      <c r="L449" s="165">
        <v>45475</v>
      </c>
      <c r="M449" s="164" t="s">
        <v>447</v>
      </c>
      <c r="N449" s="164" t="s">
        <v>448</v>
      </c>
      <c r="O449" s="168" t="s">
        <v>440</v>
      </c>
      <c r="X449" s="149">
        <v>448</v>
      </c>
      <c r="Y449" s="158" t="s">
        <v>32</v>
      </c>
    </row>
    <row r="450" spans="1:25" x14ac:dyDescent="0.35">
      <c r="A450" s="149">
        <v>448</v>
      </c>
      <c r="B450" s="158" t="s">
        <v>32</v>
      </c>
      <c r="C450" s="159">
        <v>45015</v>
      </c>
      <c r="D450" s="160">
        <v>2.9166666666666701</v>
      </c>
      <c r="E450" s="161">
        <v>7.2916666666666699E-2</v>
      </c>
      <c r="F450" s="158" t="s">
        <v>130</v>
      </c>
      <c r="G450" s="158" t="s">
        <v>322</v>
      </c>
      <c r="H450" s="158" t="s">
        <v>338</v>
      </c>
      <c r="I450" s="159">
        <f>Orders[[#This Row],[Sched. Date]]+10</f>
        <v>45025</v>
      </c>
      <c r="J450" s="158">
        <v>6</v>
      </c>
      <c r="K450" s="158" t="s">
        <v>377</v>
      </c>
      <c r="L450" s="159">
        <v>45477</v>
      </c>
      <c r="M450" s="158" t="s">
        <v>448</v>
      </c>
      <c r="N450" s="158" t="s">
        <v>447</v>
      </c>
      <c r="O450" s="162" t="s">
        <v>384</v>
      </c>
      <c r="X450" s="163">
        <v>449</v>
      </c>
      <c r="Y450" s="164" t="s">
        <v>37</v>
      </c>
    </row>
    <row r="451" spans="1:25" x14ac:dyDescent="0.35">
      <c r="A451" s="163">
        <v>449</v>
      </c>
      <c r="B451" s="164" t="s">
        <v>37</v>
      </c>
      <c r="C451" s="165">
        <v>45016</v>
      </c>
      <c r="D451" s="166">
        <v>3.1666666666666701</v>
      </c>
      <c r="E451" s="167">
        <v>7.2916666666666699E-2</v>
      </c>
      <c r="F451" s="164" t="s">
        <v>133</v>
      </c>
      <c r="G451" s="164" t="s">
        <v>323</v>
      </c>
      <c r="H451" s="164" t="s">
        <v>314</v>
      </c>
      <c r="I451" s="165">
        <f>Orders[[#This Row],[Sched. Date]]+10</f>
        <v>45026</v>
      </c>
      <c r="J451" s="164">
        <v>1</v>
      </c>
      <c r="K451" s="164" t="s">
        <v>377</v>
      </c>
      <c r="L451" s="165"/>
      <c r="M451" s="164" t="s">
        <v>449</v>
      </c>
      <c r="N451" s="164" t="s">
        <v>448</v>
      </c>
      <c r="O451" s="168" t="s">
        <v>440</v>
      </c>
      <c r="X451" s="149">
        <v>450</v>
      </c>
      <c r="Y451" s="158" t="s">
        <v>32</v>
      </c>
    </row>
    <row r="452" spans="1:25" x14ac:dyDescent="0.35">
      <c r="A452" s="149">
        <v>450</v>
      </c>
      <c r="B452" s="158" t="s">
        <v>32</v>
      </c>
      <c r="C452" s="159">
        <v>45017</v>
      </c>
      <c r="D452" s="160">
        <v>3.4166666666666701</v>
      </c>
      <c r="E452" s="161">
        <v>7.2916666666666699E-2</v>
      </c>
      <c r="F452" s="158" t="s">
        <v>74</v>
      </c>
      <c r="G452" s="158" t="s">
        <v>322</v>
      </c>
      <c r="H452" s="158" t="s">
        <v>338</v>
      </c>
      <c r="I452" s="159">
        <f>Orders[[#This Row],[Sched. Date]]+10</f>
        <v>45027</v>
      </c>
      <c r="J452" s="158">
        <v>2</v>
      </c>
      <c r="K452" s="158" t="s">
        <v>376</v>
      </c>
      <c r="L452" s="159"/>
      <c r="M452" s="158" t="s">
        <v>450</v>
      </c>
      <c r="N452" s="158" t="s">
        <v>447</v>
      </c>
      <c r="O452" s="162" t="s">
        <v>384</v>
      </c>
      <c r="X452" s="163">
        <v>451</v>
      </c>
      <c r="Y452" s="164" t="s">
        <v>37</v>
      </c>
    </row>
    <row r="453" spans="1:25" x14ac:dyDescent="0.35">
      <c r="A453" s="163">
        <v>451</v>
      </c>
      <c r="B453" s="164" t="s">
        <v>37</v>
      </c>
      <c r="C453" s="165">
        <v>45018</v>
      </c>
      <c r="D453" s="166">
        <v>3.6666666666666701</v>
      </c>
      <c r="E453" s="167">
        <v>7.2916666666666699E-2</v>
      </c>
      <c r="F453" s="164" t="s">
        <v>79</v>
      </c>
      <c r="G453" s="164" t="s">
        <v>323</v>
      </c>
      <c r="H453" s="164" t="s">
        <v>314</v>
      </c>
      <c r="I453" s="165">
        <f>Orders[[#This Row],[Sched. Date]]+10</f>
        <v>45028</v>
      </c>
      <c r="J453" s="164">
        <v>100</v>
      </c>
      <c r="K453" s="164" t="s">
        <v>370</v>
      </c>
      <c r="L453" s="165"/>
      <c r="M453" s="164" t="s">
        <v>452</v>
      </c>
      <c r="N453" s="164" t="s">
        <v>448</v>
      </c>
      <c r="O453" s="168" t="s">
        <v>440</v>
      </c>
      <c r="X453" s="149">
        <v>452</v>
      </c>
      <c r="Y453" s="158" t="s">
        <v>32</v>
      </c>
    </row>
    <row r="454" spans="1:25" x14ac:dyDescent="0.35">
      <c r="A454" s="149">
        <v>452</v>
      </c>
      <c r="B454" s="158" t="s">
        <v>32</v>
      </c>
      <c r="C454" s="159">
        <v>45019</v>
      </c>
      <c r="D454" s="160">
        <v>3.9166666666666701</v>
      </c>
      <c r="E454" s="161">
        <v>7.2916666666666699E-2</v>
      </c>
      <c r="F454" s="158" t="s">
        <v>85</v>
      </c>
      <c r="G454" s="158" t="s">
        <v>322</v>
      </c>
      <c r="H454" s="158" t="s">
        <v>338</v>
      </c>
      <c r="I454" s="159">
        <f>Orders[[#This Row],[Sched. Date]]+10</f>
        <v>45029</v>
      </c>
      <c r="J454" s="158">
        <v>12</v>
      </c>
      <c r="K454" s="158" t="s">
        <v>371</v>
      </c>
      <c r="L454" s="159"/>
      <c r="M454" s="158" t="s">
        <v>448</v>
      </c>
      <c r="N454" s="158" t="s">
        <v>447</v>
      </c>
      <c r="O454" s="162" t="s">
        <v>384</v>
      </c>
      <c r="X454" s="163">
        <v>453</v>
      </c>
      <c r="Y454" s="164" t="s">
        <v>37</v>
      </c>
    </row>
    <row r="455" spans="1:25" x14ac:dyDescent="0.35">
      <c r="A455" s="163">
        <v>453</v>
      </c>
      <c r="B455" s="164" t="s">
        <v>37</v>
      </c>
      <c r="C455" s="165">
        <v>45020</v>
      </c>
      <c r="D455" s="166">
        <v>4.1666666666666696</v>
      </c>
      <c r="E455" s="167">
        <v>7.2916666666666699E-2</v>
      </c>
      <c r="F455" s="164" t="s">
        <v>91</v>
      </c>
      <c r="G455" s="164" t="s">
        <v>323</v>
      </c>
      <c r="H455" s="164" t="s">
        <v>314</v>
      </c>
      <c r="I455" s="165">
        <f>Orders[[#This Row],[Sched. Date]]+10</f>
        <v>45030</v>
      </c>
      <c r="J455" s="164">
        <v>12</v>
      </c>
      <c r="K455" s="164" t="s">
        <v>377</v>
      </c>
      <c r="L455" s="165"/>
      <c r="M455" s="164" t="s">
        <v>447</v>
      </c>
      <c r="N455" s="164" t="s">
        <v>448</v>
      </c>
      <c r="O455" s="168" t="s">
        <v>440</v>
      </c>
      <c r="X455" s="149">
        <v>454</v>
      </c>
      <c r="Y455" s="158" t="s">
        <v>32</v>
      </c>
    </row>
    <row r="456" spans="1:25" x14ac:dyDescent="0.35">
      <c r="A456" s="149">
        <v>454</v>
      </c>
      <c r="B456" s="158" t="s">
        <v>32</v>
      </c>
      <c r="C456" s="159">
        <v>45021</v>
      </c>
      <c r="D456" s="160">
        <v>0.41666666666666669</v>
      </c>
      <c r="E456" s="161">
        <v>7.2916666666666699E-2</v>
      </c>
      <c r="F456" s="158" t="s">
        <v>96</v>
      </c>
      <c r="G456" s="158" t="s">
        <v>322</v>
      </c>
      <c r="H456" s="158" t="s">
        <v>338</v>
      </c>
      <c r="I456" s="159">
        <f>Orders[[#This Row],[Sched. Date]]+10</f>
        <v>45031</v>
      </c>
      <c r="J456" s="158">
        <v>1</v>
      </c>
      <c r="K456" s="158" t="s">
        <v>376</v>
      </c>
      <c r="L456" s="159">
        <v>45489</v>
      </c>
      <c r="M456" s="158" t="s">
        <v>448</v>
      </c>
      <c r="N456" s="158" t="s">
        <v>447</v>
      </c>
      <c r="O456" s="162" t="s">
        <v>384</v>
      </c>
      <c r="X456" s="163">
        <v>455</v>
      </c>
      <c r="Y456" s="164" t="s">
        <v>37</v>
      </c>
    </row>
    <row r="457" spans="1:25" x14ac:dyDescent="0.35">
      <c r="A457" s="163">
        <v>455</v>
      </c>
      <c r="B457" s="164" t="s">
        <v>37</v>
      </c>
      <c r="C457" s="165">
        <v>45022</v>
      </c>
      <c r="D457" s="166">
        <v>0.66666666666666663</v>
      </c>
      <c r="E457" s="167">
        <v>7.2916666666666699E-2</v>
      </c>
      <c r="F457" s="164" t="s">
        <v>102</v>
      </c>
      <c r="G457" s="164" t="s">
        <v>323</v>
      </c>
      <c r="H457" s="164" t="s">
        <v>314</v>
      </c>
      <c r="I457" s="165">
        <f>Orders[[#This Row],[Sched. Date]]+10</f>
        <v>45032</v>
      </c>
      <c r="J457" s="164">
        <v>6</v>
      </c>
      <c r="K457" s="164" t="s">
        <v>377</v>
      </c>
      <c r="L457" s="165">
        <v>45491</v>
      </c>
      <c r="M457" s="164" t="s">
        <v>447</v>
      </c>
      <c r="N457" s="164" t="s">
        <v>448</v>
      </c>
      <c r="O457" s="168" t="s">
        <v>440</v>
      </c>
      <c r="X457" s="149">
        <v>456</v>
      </c>
      <c r="Y457" s="158" t="s">
        <v>32</v>
      </c>
    </row>
    <row r="458" spans="1:25" x14ac:dyDescent="0.35">
      <c r="A458" s="149">
        <v>456</v>
      </c>
      <c r="B458" s="158" t="s">
        <v>32</v>
      </c>
      <c r="C458" s="159">
        <v>45023</v>
      </c>
      <c r="D458" s="160">
        <v>0.91666666666666696</v>
      </c>
      <c r="E458" s="161">
        <v>7.2916666666666699E-2</v>
      </c>
      <c r="F458" s="158" t="s">
        <v>108</v>
      </c>
      <c r="G458" s="158" t="s">
        <v>322</v>
      </c>
      <c r="H458" s="158" t="s">
        <v>338</v>
      </c>
      <c r="I458" s="159">
        <f>Orders[[#This Row],[Sched. Date]]+10</f>
        <v>45033</v>
      </c>
      <c r="J458" s="158">
        <v>1</v>
      </c>
      <c r="K458" s="158" t="s">
        <v>377</v>
      </c>
      <c r="L458" s="159">
        <v>45493</v>
      </c>
      <c r="M458" s="158" t="s">
        <v>448</v>
      </c>
      <c r="N458" s="158" t="s">
        <v>447</v>
      </c>
      <c r="O458" s="162" t="s">
        <v>384</v>
      </c>
      <c r="X458" s="163">
        <v>457</v>
      </c>
      <c r="Y458" s="164" t="s">
        <v>37</v>
      </c>
    </row>
    <row r="459" spans="1:25" x14ac:dyDescent="0.35">
      <c r="A459" s="163">
        <v>457</v>
      </c>
      <c r="B459" s="164" t="s">
        <v>37</v>
      </c>
      <c r="C459" s="165">
        <v>45024</v>
      </c>
      <c r="D459" s="166">
        <v>1.1666666666666701</v>
      </c>
      <c r="E459" s="167">
        <v>7.2916666666666699E-2</v>
      </c>
      <c r="F459" s="164" t="s">
        <v>114</v>
      </c>
      <c r="G459" s="164" t="s">
        <v>323</v>
      </c>
      <c r="H459" s="164" t="s">
        <v>314</v>
      </c>
      <c r="I459" s="165">
        <f>Orders[[#This Row],[Sched. Date]]+10</f>
        <v>45034</v>
      </c>
      <c r="J459" s="164">
        <v>2</v>
      </c>
      <c r="K459" s="164" t="s">
        <v>376</v>
      </c>
      <c r="L459" s="165">
        <v>45495</v>
      </c>
      <c r="M459" s="164" t="s">
        <v>447</v>
      </c>
      <c r="N459" s="164" t="s">
        <v>448</v>
      </c>
      <c r="O459" s="168" t="s">
        <v>440</v>
      </c>
      <c r="X459" s="149">
        <v>458</v>
      </c>
      <c r="Y459" s="158" t="s">
        <v>32</v>
      </c>
    </row>
    <row r="460" spans="1:25" x14ac:dyDescent="0.35">
      <c r="A460" s="149">
        <v>458</v>
      </c>
      <c r="B460" s="158" t="s">
        <v>32</v>
      </c>
      <c r="C460" s="159">
        <v>45025</v>
      </c>
      <c r="D460" s="160">
        <v>1.4166666666666701</v>
      </c>
      <c r="E460" s="161">
        <v>7.2916666666666699E-2</v>
      </c>
      <c r="F460" s="158" t="s">
        <v>120</v>
      </c>
      <c r="G460" s="158" t="s">
        <v>322</v>
      </c>
      <c r="H460" s="158" t="s">
        <v>338</v>
      </c>
      <c r="I460" s="159">
        <f>Orders[[#This Row],[Sched. Date]]+10</f>
        <v>45035</v>
      </c>
      <c r="J460" s="158">
        <v>100</v>
      </c>
      <c r="K460" s="158" t="s">
        <v>370</v>
      </c>
      <c r="L460" s="159">
        <v>45497</v>
      </c>
      <c r="M460" s="158" t="s">
        <v>448</v>
      </c>
      <c r="N460" s="158" t="s">
        <v>447</v>
      </c>
      <c r="O460" s="162" t="s">
        <v>384</v>
      </c>
      <c r="X460" s="163">
        <v>459</v>
      </c>
      <c r="Y460" s="164" t="s">
        <v>37</v>
      </c>
    </row>
    <row r="461" spans="1:25" x14ac:dyDescent="0.35">
      <c r="A461" s="163">
        <v>459</v>
      </c>
      <c r="B461" s="164" t="s">
        <v>37</v>
      </c>
      <c r="C461" s="165">
        <v>45026</v>
      </c>
      <c r="D461" s="166">
        <v>1.6666666666666701</v>
      </c>
      <c r="E461" s="167">
        <v>7.2916666666666699E-2</v>
      </c>
      <c r="F461" s="164" t="s">
        <v>124</v>
      </c>
      <c r="G461" s="164" t="s">
        <v>323</v>
      </c>
      <c r="H461" s="164" t="s">
        <v>314</v>
      </c>
      <c r="I461" s="165">
        <f>Orders[[#This Row],[Sched. Date]]+10</f>
        <v>45036</v>
      </c>
      <c r="J461" s="164">
        <v>12</v>
      </c>
      <c r="K461" s="164" t="s">
        <v>371</v>
      </c>
      <c r="L461" s="165">
        <v>45499</v>
      </c>
      <c r="M461" s="164" t="s">
        <v>447</v>
      </c>
      <c r="N461" s="164" t="s">
        <v>448</v>
      </c>
      <c r="O461" s="168" t="s">
        <v>440</v>
      </c>
      <c r="X461" s="149">
        <v>460</v>
      </c>
      <c r="Y461" s="158" t="s">
        <v>32</v>
      </c>
    </row>
    <row r="462" spans="1:25" x14ac:dyDescent="0.35">
      <c r="A462" s="149">
        <v>460</v>
      </c>
      <c r="B462" s="158" t="s">
        <v>32</v>
      </c>
      <c r="C462" s="159">
        <v>45027</v>
      </c>
      <c r="D462" s="160">
        <v>1.9166666666666701</v>
      </c>
      <c r="E462" s="161">
        <v>7.2916666666666699E-2</v>
      </c>
      <c r="F462" s="158" t="s">
        <v>130</v>
      </c>
      <c r="G462" s="158" t="s">
        <v>322</v>
      </c>
      <c r="H462" s="158" t="s">
        <v>338</v>
      </c>
      <c r="I462" s="159">
        <f>Orders[[#This Row],[Sched. Date]]+10</f>
        <v>45037</v>
      </c>
      <c r="J462" s="158">
        <v>12</v>
      </c>
      <c r="K462" s="158" t="s">
        <v>377</v>
      </c>
      <c r="L462" s="159">
        <v>45501</v>
      </c>
      <c r="M462" s="158" t="s">
        <v>448</v>
      </c>
      <c r="N462" s="158" t="s">
        <v>447</v>
      </c>
      <c r="O462" s="162" t="s">
        <v>384</v>
      </c>
      <c r="X462" s="163">
        <v>461</v>
      </c>
      <c r="Y462" s="164" t="s">
        <v>37</v>
      </c>
    </row>
    <row r="463" spans="1:25" x14ac:dyDescent="0.35">
      <c r="A463" s="163">
        <v>461</v>
      </c>
      <c r="B463" s="164" t="s">
        <v>37</v>
      </c>
      <c r="C463" s="165">
        <v>45028</v>
      </c>
      <c r="D463" s="166">
        <v>2.1666666666666701</v>
      </c>
      <c r="E463" s="167">
        <v>7.2916666666666699E-2</v>
      </c>
      <c r="F463" s="164" t="s">
        <v>133</v>
      </c>
      <c r="G463" s="164" t="s">
        <v>323</v>
      </c>
      <c r="H463" s="164" t="s">
        <v>314</v>
      </c>
      <c r="I463" s="165">
        <f>Orders[[#This Row],[Sched. Date]]+10</f>
        <v>45038</v>
      </c>
      <c r="J463" s="164">
        <v>1</v>
      </c>
      <c r="K463" s="164" t="s">
        <v>376</v>
      </c>
      <c r="L463" s="165">
        <v>45503</v>
      </c>
      <c r="M463" s="164" t="s">
        <v>447</v>
      </c>
      <c r="N463" s="164" t="s">
        <v>448</v>
      </c>
      <c r="O463" s="168" t="s">
        <v>440</v>
      </c>
      <c r="X463" s="149">
        <v>462</v>
      </c>
      <c r="Y463" s="158" t="s">
        <v>32</v>
      </c>
    </row>
    <row r="464" spans="1:25" x14ac:dyDescent="0.35">
      <c r="A464" s="149">
        <v>462</v>
      </c>
      <c r="B464" s="158" t="s">
        <v>32</v>
      </c>
      <c r="C464" s="159">
        <v>45029</v>
      </c>
      <c r="D464" s="160">
        <v>2.4166666666666701</v>
      </c>
      <c r="E464" s="161">
        <v>7.2916666666666699E-2</v>
      </c>
      <c r="F464" s="158" t="s">
        <v>74</v>
      </c>
      <c r="G464" s="158" t="s">
        <v>322</v>
      </c>
      <c r="H464" s="158" t="s">
        <v>338</v>
      </c>
      <c r="I464" s="159">
        <f>Orders[[#This Row],[Sched. Date]]+10</f>
        <v>45039</v>
      </c>
      <c r="J464" s="158">
        <v>6</v>
      </c>
      <c r="K464" s="158" t="s">
        <v>377</v>
      </c>
      <c r="L464" s="159">
        <v>45505</v>
      </c>
      <c r="M464" s="158" t="s">
        <v>448</v>
      </c>
      <c r="N464" s="158" t="s">
        <v>447</v>
      </c>
      <c r="O464" s="162" t="s">
        <v>384</v>
      </c>
      <c r="X464" s="163">
        <v>463</v>
      </c>
      <c r="Y464" s="164" t="s">
        <v>37</v>
      </c>
    </row>
    <row r="465" spans="1:25" x14ac:dyDescent="0.35">
      <c r="A465" s="163">
        <v>463</v>
      </c>
      <c r="B465" s="164" t="s">
        <v>37</v>
      </c>
      <c r="C465" s="165">
        <v>45030</v>
      </c>
      <c r="D465" s="166">
        <v>2.6666666666666701</v>
      </c>
      <c r="E465" s="167">
        <v>7.2916666666666699E-2</v>
      </c>
      <c r="F465" s="164" t="s">
        <v>79</v>
      </c>
      <c r="G465" s="164" t="s">
        <v>323</v>
      </c>
      <c r="H465" s="164" t="s">
        <v>314</v>
      </c>
      <c r="I465" s="165">
        <f>Orders[[#This Row],[Sched. Date]]+10</f>
        <v>45040</v>
      </c>
      <c r="J465" s="164">
        <v>1</v>
      </c>
      <c r="K465" s="164" t="s">
        <v>377</v>
      </c>
      <c r="L465" s="165">
        <v>45507</v>
      </c>
      <c r="M465" s="164" t="s">
        <v>447</v>
      </c>
      <c r="N465" s="164" t="s">
        <v>449</v>
      </c>
      <c r="O465" s="168" t="s">
        <v>440</v>
      </c>
      <c r="X465" s="149">
        <v>464</v>
      </c>
      <c r="Y465" s="158" t="s">
        <v>32</v>
      </c>
    </row>
    <row r="466" spans="1:25" x14ac:dyDescent="0.35">
      <c r="A466" s="149">
        <v>464</v>
      </c>
      <c r="B466" s="158" t="s">
        <v>32</v>
      </c>
      <c r="C466" s="159">
        <v>45031</v>
      </c>
      <c r="D466" s="160">
        <v>2.9166666666666701</v>
      </c>
      <c r="E466" s="161">
        <v>7.2916666666666699E-2</v>
      </c>
      <c r="F466" s="158" t="s">
        <v>85</v>
      </c>
      <c r="G466" s="158" t="s">
        <v>322</v>
      </c>
      <c r="H466" s="158" t="s">
        <v>338</v>
      </c>
      <c r="I466" s="159">
        <f>Orders[[#This Row],[Sched. Date]]+10</f>
        <v>45041</v>
      </c>
      <c r="J466" s="158">
        <v>12</v>
      </c>
      <c r="K466" s="158" t="s">
        <v>371</v>
      </c>
      <c r="L466" s="159">
        <v>45509</v>
      </c>
      <c r="M466" s="158" t="s">
        <v>448</v>
      </c>
      <c r="N466" s="158" t="s">
        <v>450</v>
      </c>
      <c r="O466" s="162" t="s">
        <v>384</v>
      </c>
      <c r="X466" s="163">
        <v>465</v>
      </c>
      <c r="Y466" s="164" t="s">
        <v>37</v>
      </c>
    </row>
    <row r="467" spans="1:25" x14ac:dyDescent="0.35">
      <c r="A467" s="163">
        <v>465</v>
      </c>
      <c r="B467" s="164" t="s">
        <v>37</v>
      </c>
      <c r="C467" s="165">
        <v>45032</v>
      </c>
      <c r="D467" s="166">
        <v>3.1666666666666701</v>
      </c>
      <c r="E467" s="167">
        <v>7.2916666666666699E-2</v>
      </c>
      <c r="F467" s="164" t="s">
        <v>91</v>
      </c>
      <c r="G467" s="164" t="s">
        <v>323</v>
      </c>
      <c r="H467" s="164" t="s">
        <v>314</v>
      </c>
      <c r="I467" s="165">
        <f>Orders[[#This Row],[Sched. Date]]+10</f>
        <v>45042</v>
      </c>
      <c r="J467" s="164">
        <v>12</v>
      </c>
      <c r="K467" s="164" t="s">
        <v>377</v>
      </c>
      <c r="L467" s="165">
        <v>45511</v>
      </c>
      <c r="M467" s="164" t="s">
        <v>447</v>
      </c>
      <c r="N467" s="164" t="s">
        <v>451</v>
      </c>
      <c r="O467" s="168" t="s">
        <v>440</v>
      </c>
      <c r="X467" s="149">
        <v>466</v>
      </c>
      <c r="Y467" s="158" t="s">
        <v>32</v>
      </c>
    </row>
    <row r="468" spans="1:25" x14ac:dyDescent="0.35">
      <c r="A468" s="149">
        <v>466</v>
      </c>
      <c r="B468" s="158" t="s">
        <v>32</v>
      </c>
      <c r="C468" s="159">
        <v>45033</v>
      </c>
      <c r="D468" s="160">
        <v>3.4166666666666701</v>
      </c>
      <c r="E468" s="161">
        <v>7.2916666666666699E-2</v>
      </c>
      <c r="F468" s="158" t="s">
        <v>96</v>
      </c>
      <c r="G468" s="158" t="s">
        <v>322</v>
      </c>
      <c r="H468" s="158" t="s">
        <v>338</v>
      </c>
      <c r="I468" s="159">
        <f>Orders[[#This Row],[Sched. Date]]+10</f>
        <v>45043</v>
      </c>
      <c r="J468" s="158">
        <v>1</v>
      </c>
      <c r="K468" s="158" t="s">
        <v>376</v>
      </c>
      <c r="L468" s="159">
        <v>45513</v>
      </c>
      <c r="M468" s="158" t="s">
        <v>448</v>
      </c>
      <c r="N468" s="158" t="s">
        <v>452</v>
      </c>
      <c r="O468" s="162" t="s">
        <v>384</v>
      </c>
      <c r="X468" s="163">
        <v>467</v>
      </c>
      <c r="Y468" s="164" t="s">
        <v>37</v>
      </c>
    </row>
    <row r="469" spans="1:25" x14ac:dyDescent="0.35">
      <c r="A469" s="163">
        <v>467</v>
      </c>
      <c r="B469" s="164" t="s">
        <v>37</v>
      </c>
      <c r="C469" s="165">
        <v>45034</v>
      </c>
      <c r="D469" s="166">
        <v>3.6666666666666701</v>
      </c>
      <c r="E469" s="167">
        <v>7.2916666666666699E-2</v>
      </c>
      <c r="F469" s="164" t="s">
        <v>130</v>
      </c>
      <c r="G469" s="164" t="s">
        <v>323</v>
      </c>
      <c r="H469" s="164" t="s">
        <v>314</v>
      </c>
      <c r="I469" s="165">
        <f>Orders[[#This Row],[Sched. Date]]+10</f>
        <v>45044</v>
      </c>
      <c r="J469" s="164">
        <v>6</v>
      </c>
      <c r="K469" s="164" t="s">
        <v>377</v>
      </c>
      <c r="L469" s="165">
        <v>45515</v>
      </c>
      <c r="M469" s="164" t="s">
        <v>447</v>
      </c>
      <c r="N469" s="164" t="s">
        <v>453</v>
      </c>
      <c r="O469" s="168" t="s">
        <v>440</v>
      </c>
      <c r="X469" s="149">
        <v>468</v>
      </c>
      <c r="Y469" s="158" t="s">
        <v>32</v>
      </c>
    </row>
    <row r="470" spans="1:25" x14ac:dyDescent="0.35">
      <c r="A470" s="149">
        <v>468</v>
      </c>
      <c r="B470" s="158" t="s">
        <v>32</v>
      </c>
      <c r="C470" s="159">
        <v>45035</v>
      </c>
      <c r="D470" s="160">
        <v>3.9166666666666701</v>
      </c>
      <c r="E470" s="161">
        <v>7.2916666666666699E-2</v>
      </c>
      <c r="F470" s="158" t="s">
        <v>133</v>
      </c>
      <c r="G470" s="158" t="s">
        <v>322</v>
      </c>
      <c r="H470" s="158" t="s">
        <v>338</v>
      </c>
      <c r="I470" s="159">
        <f>Orders[[#This Row],[Sched. Date]]+10</f>
        <v>45045</v>
      </c>
      <c r="J470" s="158">
        <v>1</v>
      </c>
      <c r="K470" s="158" t="s">
        <v>377</v>
      </c>
      <c r="L470" s="159">
        <v>45517</v>
      </c>
      <c r="M470" s="158" t="s">
        <v>448</v>
      </c>
      <c r="N470" s="158" t="s">
        <v>443</v>
      </c>
      <c r="O470" s="162" t="s">
        <v>384</v>
      </c>
      <c r="X470" s="163">
        <v>469</v>
      </c>
      <c r="Y470" s="164" t="s">
        <v>37</v>
      </c>
    </row>
    <row r="471" spans="1:25" x14ac:dyDescent="0.35">
      <c r="A471" s="163">
        <v>469</v>
      </c>
      <c r="B471" s="164" t="s">
        <v>37</v>
      </c>
      <c r="C471" s="165">
        <v>45036</v>
      </c>
      <c r="D471" s="166">
        <v>4.1666666666666696</v>
      </c>
      <c r="E471" s="167">
        <v>7.2916666666666699E-2</v>
      </c>
      <c r="F471" s="164" t="s">
        <v>74</v>
      </c>
      <c r="G471" s="164" t="s">
        <v>323</v>
      </c>
      <c r="H471" s="164" t="s">
        <v>314</v>
      </c>
      <c r="I471" s="165">
        <f>Orders[[#This Row],[Sched. Date]]+10</f>
        <v>45046</v>
      </c>
      <c r="J471" s="164">
        <v>1</v>
      </c>
      <c r="K471" s="164" t="s">
        <v>376</v>
      </c>
      <c r="L471" s="165">
        <v>45519</v>
      </c>
      <c r="M471" s="164" t="s">
        <v>447</v>
      </c>
      <c r="N471" s="164" t="s">
        <v>446</v>
      </c>
      <c r="O471" s="168" t="s">
        <v>440</v>
      </c>
      <c r="X471" s="149">
        <v>470</v>
      </c>
      <c r="Y471" s="158" t="s">
        <v>32</v>
      </c>
    </row>
    <row r="472" spans="1:25" x14ac:dyDescent="0.35">
      <c r="A472" s="149">
        <v>470</v>
      </c>
      <c r="B472" s="158" t="s">
        <v>32</v>
      </c>
      <c r="C472" s="159">
        <v>45037</v>
      </c>
      <c r="D472" s="160">
        <v>0.41666666666666669</v>
      </c>
      <c r="E472" s="161">
        <v>7.2916666666666699E-2</v>
      </c>
      <c r="F472" s="158" t="s">
        <v>79</v>
      </c>
      <c r="G472" s="158" t="s">
        <v>322</v>
      </c>
      <c r="H472" s="158" t="s">
        <v>338</v>
      </c>
      <c r="I472" s="159">
        <f>Orders[[#This Row],[Sched. Date]]+10</f>
        <v>45047</v>
      </c>
      <c r="J472" s="158">
        <v>6</v>
      </c>
      <c r="K472" s="158" t="s">
        <v>377</v>
      </c>
      <c r="L472" s="159">
        <v>45521</v>
      </c>
      <c r="M472" s="158" t="s">
        <v>448</v>
      </c>
      <c r="N472" s="158" t="s">
        <v>447</v>
      </c>
      <c r="O472" s="162" t="s">
        <v>384</v>
      </c>
      <c r="X472" s="163">
        <v>471</v>
      </c>
      <c r="Y472" s="164" t="s">
        <v>37</v>
      </c>
    </row>
    <row r="473" spans="1:25" x14ac:dyDescent="0.35">
      <c r="A473" s="163">
        <v>471</v>
      </c>
      <c r="B473" s="164" t="s">
        <v>37</v>
      </c>
      <c r="C473" s="165">
        <v>45038</v>
      </c>
      <c r="D473" s="166">
        <v>0.66666666666666663</v>
      </c>
      <c r="E473" s="167">
        <v>7.2916666666666699E-2</v>
      </c>
      <c r="F473" s="164" t="s">
        <v>85</v>
      </c>
      <c r="G473" s="164" t="s">
        <v>323</v>
      </c>
      <c r="H473" s="164" t="s">
        <v>314</v>
      </c>
      <c r="I473" s="165">
        <f>Orders[[#This Row],[Sched. Date]]+10</f>
        <v>45048</v>
      </c>
      <c r="J473" s="164">
        <v>1</v>
      </c>
      <c r="K473" s="164" t="s">
        <v>377</v>
      </c>
      <c r="L473" s="165">
        <v>45523</v>
      </c>
      <c r="M473" s="164" t="s">
        <v>447</v>
      </c>
      <c r="N473" s="164" t="s">
        <v>448</v>
      </c>
      <c r="O473" s="168" t="s">
        <v>440</v>
      </c>
      <c r="X473" s="149">
        <v>472</v>
      </c>
      <c r="Y473" s="158" t="s">
        <v>32</v>
      </c>
    </row>
    <row r="474" spans="1:25" x14ac:dyDescent="0.35">
      <c r="A474" s="149">
        <v>472</v>
      </c>
      <c r="B474" s="158" t="s">
        <v>32</v>
      </c>
      <c r="C474" s="159">
        <v>45039</v>
      </c>
      <c r="D474" s="160">
        <v>0.91666666666666696</v>
      </c>
      <c r="E474" s="161">
        <v>7.2916666666666699E-2</v>
      </c>
      <c r="F474" s="158" t="s">
        <v>91</v>
      </c>
      <c r="G474" s="158" t="s">
        <v>322</v>
      </c>
      <c r="H474" s="158" t="s">
        <v>338</v>
      </c>
      <c r="I474" s="159">
        <f>Orders[[#This Row],[Sched. Date]]+10</f>
        <v>45049</v>
      </c>
      <c r="J474" s="158">
        <v>2</v>
      </c>
      <c r="K474" s="158" t="s">
        <v>376</v>
      </c>
      <c r="L474" s="159">
        <v>45525</v>
      </c>
      <c r="M474" s="158" t="s">
        <v>448</v>
      </c>
      <c r="N474" s="158" t="s">
        <v>449</v>
      </c>
      <c r="O474" s="162" t="s">
        <v>384</v>
      </c>
      <c r="X474" s="163">
        <v>473</v>
      </c>
      <c r="Y474" s="164" t="s">
        <v>37</v>
      </c>
    </row>
    <row r="475" spans="1:25" x14ac:dyDescent="0.35">
      <c r="A475" s="163">
        <v>473</v>
      </c>
      <c r="B475" s="164" t="s">
        <v>37</v>
      </c>
      <c r="C475" s="165">
        <v>45040</v>
      </c>
      <c r="D475" s="166">
        <v>1.1666666666666701</v>
      </c>
      <c r="E475" s="167">
        <v>7.2916666666666699E-2</v>
      </c>
      <c r="F475" s="164" t="s">
        <v>96</v>
      </c>
      <c r="G475" s="164" t="s">
        <v>323</v>
      </c>
      <c r="H475" s="164" t="s">
        <v>314</v>
      </c>
      <c r="I475" s="165">
        <f>Orders[[#This Row],[Sched. Date]]+10</f>
        <v>45050</v>
      </c>
      <c r="J475" s="164">
        <v>100</v>
      </c>
      <c r="K475" s="164" t="s">
        <v>370</v>
      </c>
      <c r="L475" s="165">
        <v>45527</v>
      </c>
      <c r="M475" s="164" t="s">
        <v>447</v>
      </c>
      <c r="N475" s="164" t="s">
        <v>450</v>
      </c>
      <c r="O475" s="168" t="s">
        <v>440</v>
      </c>
      <c r="X475" s="149">
        <v>474</v>
      </c>
      <c r="Y475" s="158" t="s">
        <v>32</v>
      </c>
    </row>
    <row r="476" spans="1:25" x14ac:dyDescent="0.35">
      <c r="A476" s="149">
        <v>474</v>
      </c>
      <c r="B476" s="158" t="s">
        <v>32</v>
      </c>
      <c r="C476" s="159">
        <v>45041</v>
      </c>
      <c r="D476" s="160">
        <v>1.4166666666666701</v>
      </c>
      <c r="E476" s="161">
        <v>7.2916666666666699E-2</v>
      </c>
      <c r="F476" s="158" t="s">
        <v>102</v>
      </c>
      <c r="G476" s="158" t="s">
        <v>322</v>
      </c>
      <c r="H476" s="158" t="s">
        <v>338</v>
      </c>
      <c r="I476" s="159">
        <f>Orders[[#This Row],[Sched. Date]]+10</f>
        <v>45051</v>
      </c>
      <c r="J476" s="158">
        <v>12</v>
      </c>
      <c r="K476" s="158" t="s">
        <v>371</v>
      </c>
      <c r="L476" s="159">
        <v>45529</v>
      </c>
      <c r="M476" s="158" t="s">
        <v>448</v>
      </c>
      <c r="N476" s="158" t="s">
        <v>451</v>
      </c>
      <c r="O476" s="162" t="s">
        <v>384</v>
      </c>
      <c r="X476" s="163">
        <v>475</v>
      </c>
      <c r="Y476" s="164" t="s">
        <v>37</v>
      </c>
    </row>
    <row r="477" spans="1:25" x14ac:dyDescent="0.35">
      <c r="A477" s="163">
        <v>475</v>
      </c>
      <c r="B477" s="164" t="s">
        <v>37</v>
      </c>
      <c r="C477" s="165">
        <v>45042</v>
      </c>
      <c r="D477" s="166">
        <v>1.6666666666666701</v>
      </c>
      <c r="E477" s="167">
        <v>7.2916666666666699E-2</v>
      </c>
      <c r="F477" s="164" t="s">
        <v>108</v>
      </c>
      <c r="G477" s="164" t="s">
        <v>323</v>
      </c>
      <c r="H477" s="164" t="s">
        <v>314</v>
      </c>
      <c r="I477" s="165">
        <f>Orders[[#This Row],[Sched. Date]]+10</f>
        <v>45052</v>
      </c>
      <c r="J477" s="164">
        <v>12</v>
      </c>
      <c r="K477" s="164" t="s">
        <v>377</v>
      </c>
      <c r="L477" s="165">
        <v>45531</v>
      </c>
      <c r="M477" s="164" t="s">
        <v>447</v>
      </c>
      <c r="N477" s="164" t="s">
        <v>452</v>
      </c>
      <c r="O477" s="168" t="s">
        <v>440</v>
      </c>
      <c r="X477" s="149">
        <v>476</v>
      </c>
      <c r="Y477" s="158" t="s">
        <v>32</v>
      </c>
    </row>
    <row r="478" spans="1:25" x14ac:dyDescent="0.35">
      <c r="A478" s="149">
        <v>476</v>
      </c>
      <c r="B478" s="158" t="s">
        <v>32</v>
      </c>
      <c r="C478" s="159">
        <v>45043</v>
      </c>
      <c r="D478" s="160">
        <v>1.9166666666666701</v>
      </c>
      <c r="E478" s="161">
        <v>7.2916666666666699E-2</v>
      </c>
      <c r="F478" s="158" t="s">
        <v>114</v>
      </c>
      <c r="G478" s="158" t="s">
        <v>322</v>
      </c>
      <c r="H478" s="158" t="s">
        <v>338</v>
      </c>
      <c r="I478" s="159">
        <f>Orders[[#This Row],[Sched. Date]]+10</f>
        <v>45053</v>
      </c>
      <c r="J478" s="158">
        <v>1</v>
      </c>
      <c r="K478" s="158" t="s">
        <v>376</v>
      </c>
      <c r="L478" s="159">
        <v>45533</v>
      </c>
      <c r="M478" s="158" t="s">
        <v>448</v>
      </c>
      <c r="N478" s="158" t="s">
        <v>453</v>
      </c>
      <c r="O478" s="162" t="s">
        <v>384</v>
      </c>
      <c r="X478" s="163">
        <v>477</v>
      </c>
      <c r="Y478" s="164" t="s">
        <v>37</v>
      </c>
    </row>
    <row r="479" spans="1:25" x14ac:dyDescent="0.35">
      <c r="A479" s="163">
        <v>477</v>
      </c>
      <c r="B479" s="164" t="s">
        <v>37</v>
      </c>
      <c r="C479" s="165">
        <v>45044</v>
      </c>
      <c r="D479" s="166">
        <v>2.1666666666666701</v>
      </c>
      <c r="E479" s="167">
        <v>7.2916666666666699E-2</v>
      </c>
      <c r="F479" s="164" t="s">
        <v>120</v>
      </c>
      <c r="G479" s="164" t="s">
        <v>323</v>
      </c>
      <c r="H479" s="164" t="s">
        <v>314</v>
      </c>
      <c r="I479" s="165">
        <f>Orders[[#This Row],[Sched. Date]]+10</f>
        <v>45054</v>
      </c>
      <c r="J479" s="164">
        <v>6</v>
      </c>
      <c r="K479" s="164" t="s">
        <v>377</v>
      </c>
      <c r="L479" s="165">
        <v>45535</v>
      </c>
      <c r="M479" s="164" t="s">
        <v>447</v>
      </c>
      <c r="N479" s="164" t="s">
        <v>443</v>
      </c>
      <c r="O479" s="168" t="s">
        <v>440</v>
      </c>
      <c r="X479" s="149">
        <v>478</v>
      </c>
      <c r="Y479" s="158" t="s">
        <v>32</v>
      </c>
    </row>
    <row r="480" spans="1:25" x14ac:dyDescent="0.35">
      <c r="A480" s="149">
        <v>478</v>
      </c>
      <c r="B480" s="158" t="s">
        <v>32</v>
      </c>
      <c r="C480" s="159">
        <v>45045</v>
      </c>
      <c r="D480" s="160">
        <v>2.4166666666666701</v>
      </c>
      <c r="E480" s="161">
        <v>7.2916666666666699E-2</v>
      </c>
      <c r="F480" s="158" t="s">
        <v>124</v>
      </c>
      <c r="G480" s="158" t="s">
        <v>322</v>
      </c>
      <c r="H480" s="158" t="s">
        <v>338</v>
      </c>
      <c r="I480" s="159">
        <f>Orders[[#This Row],[Sched. Date]]+10</f>
        <v>45055</v>
      </c>
      <c r="J480" s="158">
        <v>1</v>
      </c>
      <c r="K480" s="158" t="s">
        <v>377</v>
      </c>
      <c r="L480" s="159">
        <v>45537</v>
      </c>
      <c r="M480" s="158" t="s">
        <v>448</v>
      </c>
      <c r="N480" s="158" t="s">
        <v>446</v>
      </c>
      <c r="O480" s="162" t="s">
        <v>384</v>
      </c>
      <c r="X480" s="163">
        <v>479</v>
      </c>
      <c r="Y480" s="164" t="s">
        <v>37</v>
      </c>
    </row>
    <row r="481" spans="1:25" x14ac:dyDescent="0.35">
      <c r="A481" s="163">
        <v>479</v>
      </c>
      <c r="B481" s="164" t="s">
        <v>37</v>
      </c>
      <c r="C481" s="165">
        <v>45046</v>
      </c>
      <c r="D481" s="166">
        <v>2.6666666666666701</v>
      </c>
      <c r="E481" s="167">
        <v>7.2916666666666699E-2</v>
      </c>
      <c r="F481" s="164" t="s">
        <v>130</v>
      </c>
      <c r="G481" s="164" t="s">
        <v>323</v>
      </c>
      <c r="H481" s="164" t="s">
        <v>314</v>
      </c>
      <c r="I481" s="165">
        <f>Orders[[#This Row],[Sched. Date]]+10</f>
        <v>45056</v>
      </c>
      <c r="J481" s="164">
        <v>2</v>
      </c>
      <c r="K481" s="164" t="s">
        <v>376</v>
      </c>
      <c r="L481" s="165">
        <v>45539</v>
      </c>
      <c r="M481" s="164" t="s">
        <v>447</v>
      </c>
      <c r="N481" s="164" t="s">
        <v>447</v>
      </c>
      <c r="O481" s="168" t="s">
        <v>440</v>
      </c>
      <c r="X481" s="149">
        <v>480</v>
      </c>
      <c r="Y481" s="158" t="s">
        <v>32</v>
      </c>
    </row>
    <row r="482" spans="1:25" x14ac:dyDescent="0.35">
      <c r="A482" s="149">
        <v>480</v>
      </c>
      <c r="B482" s="158" t="s">
        <v>32</v>
      </c>
      <c r="C482" s="159">
        <v>45047</v>
      </c>
      <c r="D482" s="160">
        <v>2.9166666666666701</v>
      </c>
      <c r="E482" s="161">
        <v>7.2916666666666699E-2</v>
      </c>
      <c r="F482" s="158" t="s">
        <v>133</v>
      </c>
      <c r="G482" s="158" t="s">
        <v>322</v>
      </c>
      <c r="H482" s="158" t="s">
        <v>338</v>
      </c>
      <c r="I482" s="159">
        <f>Orders[[#This Row],[Sched. Date]]+10</f>
        <v>45057</v>
      </c>
      <c r="J482" s="158">
        <v>100</v>
      </c>
      <c r="K482" s="158" t="s">
        <v>370</v>
      </c>
      <c r="L482" s="159">
        <v>45541</v>
      </c>
      <c r="M482" s="158" t="s">
        <v>448</v>
      </c>
      <c r="N482" s="158" t="s">
        <v>448</v>
      </c>
      <c r="O482" s="162" t="s">
        <v>384</v>
      </c>
      <c r="X482" s="163">
        <v>481</v>
      </c>
      <c r="Y482" s="164" t="s">
        <v>37</v>
      </c>
    </row>
    <row r="483" spans="1:25" x14ac:dyDescent="0.35">
      <c r="A483" s="163">
        <v>481</v>
      </c>
      <c r="B483" s="164" t="s">
        <v>37</v>
      </c>
      <c r="C483" s="165">
        <v>45048</v>
      </c>
      <c r="D483" s="166">
        <v>3.1666666666666701</v>
      </c>
      <c r="E483" s="167">
        <v>7.2916666666666699E-2</v>
      </c>
      <c r="F483" s="164" t="s">
        <v>74</v>
      </c>
      <c r="G483" s="164" t="s">
        <v>323</v>
      </c>
      <c r="H483" s="164" t="s">
        <v>314</v>
      </c>
      <c r="I483" s="165">
        <f>Orders[[#This Row],[Sched. Date]]+10</f>
        <v>45058</v>
      </c>
      <c r="J483" s="164">
        <v>12</v>
      </c>
      <c r="K483" s="164" t="s">
        <v>371</v>
      </c>
      <c r="L483" s="165">
        <v>45543</v>
      </c>
      <c r="M483" s="164" t="s">
        <v>447</v>
      </c>
      <c r="N483" s="164" t="s">
        <v>449</v>
      </c>
      <c r="O483" s="168" t="s">
        <v>440</v>
      </c>
      <c r="X483" s="149">
        <v>482</v>
      </c>
      <c r="Y483" s="158" t="s">
        <v>32</v>
      </c>
    </row>
    <row r="484" spans="1:25" x14ac:dyDescent="0.35">
      <c r="A484" s="149">
        <v>482</v>
      </c>
      <c r="B484" s="158" t="s">
        <v>32</v>
      </c>
      <c r="C484" s="159">
        <v>45049</v>
      </c>
      <c r="D484" s="160">
        <v>3.4166666666666701</v>
      </c>
      <c r="E484" s="161">
        <v>7.2916666666666699E-2</v>
      </c>
      <c r="F484" s="158" t="s">
        <v>120</v>
      </c>
      <c r="G484" s="158" t="s">
        <v>322</v>
      </c>
      <c r="H484" s="158" t="s">
        <v>338</v>
      </c>
      <c r="I484" s="159">
        <f>Orders[[#This Row],[Sched. Date]]+10</f>
        <v>45059</v>
      </c>
      <c r="J484" s="158">
        <v>12</v>
      </c>
      <c r="K484" s="158" t="s">
        <v>377</v>
      </c>
      <c r="L484" s="159">
        <v>45545</v>
      </c>
      <c r="M484" s="158" t="s">
        <v>448</v>
      </c>
      <c r="N484" s="158" t="s">
        <v>450</v>
      </c>
      <c r="O484" s="162" t="s">
        <v>384</v>
      </c>
      <c r="X484" s="163">
        <v>483</v>
      </c>
      <c r="Y484" s="164" t="s">
        <v>37</v>
      </c>
    </row>
    <row r="485" spans="1:25" x14ac:dyDescent="0.35">
      <c r="A485" s="163">
        <v>483</v>
      </c>
      <c r="B485" s="164" t="s">
        <v>37</v>
      </c>
      <c r="C485" s="165">
        <v>45050</v>
      </c>
      <c r="D485" s="166">
        <v>3.6666666666666701</v>
      </c>
      <c r="E485" s="167">
        <v>7.2916666666666699E-2</v>
      </c>
      <c r="F485" s="164" t="s">
        <v>124</v>
      </c>
      <c r="G485" s="164" t="s">
        <v>323</v>
      </c>
      <c r="H485" s="164" t="s">
        <v>314</v>
      </c>
      <c r="I485" s="165">
        <f>Orders[[#This Row],[Sched. Date]]+10</f>
        <v>45060</v>
      </c>
      <c r="J485" s="164">
        <v>1</v>
      </c>
      <c r="K485" s="164" t="s">
        <v>376</v>
      </c>
      <c r="L485" s="165">
        <v>45547</v>
      </c>
      <c r="M485" s="164" t="s">
        <v>447</v>
      </c>
      <c r="N485" s="164" t="s">
        <v>452</v>
      </c>
      <c r="O485" s="168" t="s">
        <v>440</v>
      </c>
      <c r="X485" s="149">
        <v>484</v>
      </c>
      <c r="Y485" s="158" t="s">
        <v>32</v>
      </c>
    </row>
    <row r="486" spans="1:25" x14ac:dyDescent="0.35">
      <c r="A486" s="149">
        <v>484</v>
      </c>
      <c r="B486" s="158" t="s">
        <v>32</v>
      </c>
      <c r="C486" s="159">
        <v>45051</v>
      </c>
      <c r="D486" s="160">
        <v>3.9166666666666701</v>
      </c>
      <c r="E486" s="161">
        <v>7.2916666666666699E-2</v>
      </c>
      <c r="F486" s="158" t="s">
        <v>130</v>
      </c>
      <c r="G486" s="158" t="s">
        <v>322</v>
      </c>
      <c r="H486" s="158" t="s">
        <v>338</v>
      </c>
      <c r="I486" s="159">
        <f>Orders[[#This Row],[Sched. Date]]+10</f>
        <v>45061</v>
      </c>
      <c r="J486" s="158">
        <v>6</v>
      </c>
      <c r="K486" s="158" t="s">
        <v>377</v>
      </c>
      <c r="L486" s="159">
        <v>45549</v>
      </c>
      <c r="M486" s="158" t="s">
        <v>448</v>
      </c>
      <c r="N486" s="158" t="s">
        <v>59</v>
      </c>
      <c r="O486" s="162" t="s">
        <v>384</v>
      </c>
      <c r="X486" s="163">
        <v>485</v>
      </c>
      <c r="Y486" s="164" t="s">
        <v>37</v>
      </c>
    </row>
    <row r="487" spans="1:25" x14ac:dyDescent="0.35">
      <c r="A487" s="163">
        <v>485</v>
      </c>
      <c r="B487" s="164" t="s">
        <v>37</v>
      </c>
      <c r="C487" s="165">
        <v>45052</v>
      </c>
      <c r="D487" s="166">
        <v>4.1666666666666696</v>
      </c>
      <c r="E487" s="167">
        <v>7.2916666666666699E-2</v>
      </c>
      <c r="F487" s="164" t="s">
        <v>133</v>
      </c>
      <c r="G487" s="164" t="s">
        <v>323</v>
      </c>
      <c r="H487" s="164" t="s">
        <v>314</v>
      </c>
      <c r="I487" s="165">
        <f>Orders[[#This Row],[Sched. Date]]+10</f>
        <v>45062</v>
      </c>
      <c r="J487" s="164">
        <v>1</v>
      </c>
      <c r="K487" s="164" t="s">
        <v>377</v>
      </c>
      <c r="L487" s="165">
        <v>45551</v>
      </c>
      <c r="M487" s="164" t="s">
        <v>447</v>
      </c>
      <c r="N487" s="164" t="s">
        <v>448</v>
      </c>
      <c r="O487" s="168" t="s">
        <v>440</v>
      </c>
      <c r="X487" s="149">
        <v>486</v>
      </c>
      <c r="Y487" s="158" t="s">
        <v>32</v>
      </c>
    </row>
    <row r="488" spans="1:25" x14ac:dyDescent="0.35">
      <c r="A488" s="149">
        <v>486</v>
      </c>
      <c r="B488" s="158" t="s">
        <v>32</v>
      </c>
      <c r="C488" s="159">
        <v>45053</v>
      </c>
      <c r="D488" s="160">
        <v>0.41666666666666669</v>
      </c>
      <c r="E488" s="161">
        <v>7.2916666666666699E-2</v>
      </c>
      <c r="F488" s="158" t="s">
        <v>74</v>
      </c>
      <c r="G488" s="158" t="s">
        <v>322</v>
      </c>
      <c r="H488" s="158" t="s">
        <v>338</v>
      </c>
      <c r="I488" s="159">
        <f>Orders[[#This Row],[Sched. Date]]+10</f>
        <v>45063</v>
      </c>
      <c r="J488" s="158">
        <v>1</v>
      </c>
      <c r="K488" s="158" t="s">
        <v>376</v>
      </c>
      <c r="L488" s="159">
        <v>45553</v>
      </c>
      <c r="M488" s="158" t="s">
        <v>448</v>
      </c>
      <c r="N488" s="158" t="s">
        <v>447</v>
      </c>
      <c r="O488" s="162" t="s">
        <v>384</v>
      </c>
      <c r="X488" s="163">
        <v>487</v>
      </c>
      <c r="Y488" s="164" t="s">
        <v>37</v>
      </c>
    </row>
    <row r="489" spans="1:25" x14ac:dyDescent="0.35">
      <c r="A489" s="163">
        <v>487</v>
      </c>
      <c r="B489" s="164" t="s">
        <v>37</v>
      </c>
      <c r="C489" s="165">
        <v>45054</v>
      </c>
      <c r="D489" s="166">
        <v>0.66666666666666663</v>
      </c>
      <c r="E489" s="167">
        <v>7.2916666666666699E-2</v>
      </c>
      <c r="F489" s="164" t="s">
        <v>79</v>
      </c>
      <c r="G489" s="164" t="s">
        <v>323</v>
      </c>
      <c r="H489" s="164" t="s">
        <v>314</v>
      </c>
      <c r="I489" s="165">
        <f>Orders[[#This Row],[Sched. Date]]+10</f>
        <v>45064</v>
      </c>
      <c r="J489" s="164">
        <v>6</v>
      </c>
      <c r="K489" s="164" t="s">
        <v>377</v>
      </c>
      <c r="L489" s="165">
        <v>45555</v>
      </c>
      <c r="M489" s="164" t="s">
        <v>447</v>
      </c>
      <c r="N489" s="164" t="s">
        <v>448</v>
      </c>
      <c r="O489" s="168" t="s">
        <v>440</v>
      </c>
      <c r="X489" s="149">
        <v>488</v>
      </c>
      <c r="Y489" s="158" t="s">
        <v>32</v>
      </c>
    </row>
    <row r="490" spans="1:25" x14ac:dyDescent="0.35">
      <c r="A490" s="149">
        <v>488</v>
      </c>
      <c r="B490" s="158" t="s">
        <v>32</v>
      </c>
      <c r="C490" s="159">
        <v>45055</v>
      </c>
      <c r="D490" s="160">
        <v>0.91666666666666696</v>
      </c>
      <c r="E490" s="161">
        <v>7.2916666666666699E-2</v>
      </c>
      <c r="F490" s="158" t="s">
        <v>85</v>
      </c>
      <c r="G490" s="158" t="s">
        <v>322</v>
      </c>
      <c r="H490" s="158" t="s">
        <v>338</v>
      </c>
      <c r="I490" s="159">
        <f>Orders[[#This Row],[Sched. Date]]+10</f>
        <v>45065</v>
      </c>
      <c r="J490" s="158">
        <v>1</v>
      </c>
      <c r="K490" s="158" t="s">
        <v>377</v>
      </c>
      <c r="L490" s="159">
        <v>45557</v>
      </c>
      <c r="M490" s="158" t="s">
        <v>448</v>
      </c>
      <c r="N490" s="158" t="s">
        <v>447</v>
      </c>
      <c r="O490" s="162" t="s">
        <v>384</v>
      </c>
      <c r="X490" s="163">
        <v>489</v>
      </c>
      <c r="Y490" s="164" t="s">
        <v>37</v>
      </c>
    </row>
    <row r="491" spans="1:25" x14ac:dyDescent="0.35">
      <c r="A491" s="163">
        <v>489</v>
      </c>
      <c r="B491" s="164" t="s">
        <v>37</v>
      </c>
      <c r="C491" s="165">
        <v>45056</v>
      </c>
      <c r="D491" s="166">
        <v>1.1666666666666701</v>
      </c>
      <c r="E491" s="167">
        <v>7.2916666666666699E-2</v>
      </c>
      <c r="F491" s="164" t="s">
        <v>91</v>
      </c>
      <c r="G491" s="164" t="s">
        <v>323</v>
      </c>
      <c r="H491" s="164" t="s">
        <v>314</v>
      </c>
      <c r="I491" s="165">
        <f>Orders[[#This Row],[Sched. Date]]+10</f>
        <v>45066</v>
      </c>
      <c r="J491" s="164">
        <v>2</v>
      </c>
      <c r="K491" s="164" t="s">
        <v>376</v>
      </c>
      <c r="L491" s="165">
        <v>45559</v>
      </c>
      <c r="M491" s="164" t="s">
        <v>447</v>
      </c>
      <c r="N491" s="164" t="s">
        <v>448</v>
      </c>
      <c r="O491" s="168" t="s">
        <v>440</v>
      </c>
      <c r="X491" s="149">
        <v>490</v>
      </c>
      <c r="Y491" s="158" t="s">
        <v>32</v>
      </c>
    </row>
    <row r="492" spans="1:25" x14ac:dyDescent="0.35">
      <c r="A492" s="149">
        <v>490</v>
      </c>
      <c r="B492" s="158" t="s">
        <v>32</v>
      </c>
      <c r="C492" s="159">
        <v>45057</v>
      </c>
      <c r="D492" s="160">
        <v>1.4166666666666701</v>
      </c>
      <c r="E492" s="161">
        <v>7.2916666666666699E-2</v>
      </c>
      <c r="F492" s="158" t="s">
        <v>96</v>
      </c>
      <c r="G492" s="158" t="s">
        <v>322</v>
      </c>
      <c r="H492" s="158" t="s">
        <v>338</v>
      </c>
      <c r="I492" s="159">
        <f>Orders[[#This Row],[Sched. Date]]+10</f>
        <v>45067</v>
      </c>
      <c r="J492" s="158">
        <v>100</v>
      </c>
      <c r="K492" s="158" t="s">
        <v>370</v>
      </c>
      <c r="L492" s="159">
        <v>45561</v>
      </c>
      <c r="M492" s="158" t="s">
        <v>59</v>
      </c>
      <c r="N492" s="158" t="s">
        <v>447</v>
      </c>
      <c r="O492" s="162" t="s">
        <v>384</v>
      </c>
      <c r="X492" s="163">
        <v>491</v>
      </c>
      <c r="Y492" s="164" t="s">
        <v>37</v>
      </c>
    </row>
    <row r="493" spans="1:25" x14ac:dyDescent="0.35">
      <c r="A493" s="163">
        <v>491</v>
      </c>
      <c r="B493" s="164" t="s">
        <v>37</v>
      </c>
      <c r="C493" s="165">
        <v>45058</v>
      </c>
      <c r="D493" s="166">
        <v>1.6666666666666701</v>
      </c>
      <c r="E493" s="167">
        <v>7.2916666666666699E-2</v>
      </c>
      <c r="F493" s="164" t="s">
        <v>130</v>
      </c>
      <c r="G493" s="164" t="s">
        <v>323</v>
      </c>
      <c r="H493" s="164" t="s">
        <v>314</v>
      </c>
      <c r="I493" s="165">
        <f>Orders[[#This Row],[Sched. Date]]+10</f>
        <v>45068</v>
      </c>
      <c r="J493" s="164">
        <v>12</v>
      </c>
      <c r="K493" s="164" t="s">
        <v>371</v>
      </c>
      <c r="L493" s="165">
        <v>45563</v>
      </c>
      <c r="M493" s="164" t="s">
        <v>452</v>
      </c>
      <c r="N493" s="164" t="s">
        <v>448</v>
      </c>
      <c r="O493" s="168" t="s">
        <v>440</v>
      </c>
      <c r="X493" s="149">
        <v>492</v>
      </c>
      <c r="Y493" s="158" t="s">
        <v>32</v>
      </c>
    </row>
    <row r="494" spans="1:25" x14ac:dyDescent="0.35">
      <c r="A494" s="149">
        <v>492</v>
      </c>
      <c r="B494" s="158" t="s">
        <v>32</v>
      </c>
      <c r="C494" s="159">
        <v>45059</v>
      </c>
      <c r="D494" s="160">
        <v>1.9166666666666701</v>
      </c>
      <c r="E494" s="161">
        <v>7.2916666666666699E-2</v>
      </c>
      <c r="F494" s="158" t="s">
        <v>133</v>
      </c>
      <c r="G494" s="158" t="s">
        <v>322</v>
      </c>
      <c r="H494" s="158" t="s">
        <v>338</v>
      </c>
      <c r="I494" s="159">
        <f>Orders[[#This Row],[Sched. Date]]+10</f>
        <v>45069</v>
      </c>
      <c r="J494" s="158">
        <v>12</v>
      </c>
      <c r="K494" s="158" t="s">
        <v>377</v>
      </c>
      <c r="L494" s="159">
        <v>45565</v>
      </c>
      <c r="M494" s="158" t="s">
        <v>59</v>
      </c>
      <c r="N494" s="158" t="s">
        <v>447</v>
      </c>
      <c r="O494" s="162" t="s">
        <v>384</v>
      </c>
      <c r="X494" s="163">
        <v>493</v>
      </c>
      <c r="Y494" s="164" t="s">
        <v>37</v>
      </c>
    </row>
    <row r="495" spans="1:25" x14ac:dyDescent="0.35">
      <c r="A495" s="163">
        <v>493</v>
      </c>
      <c r="B495" s="164" t="s">
        <v>37</v>
      </c>
      <c r="C495" s="165">
        <v>45060</v>
      </c>
      <c r="D495" s="166">
        <v>2.1666666666666701</v>
      </c>
      <c r="E495" s="167">
        <v>7.2916666666666699E-2</v>
      </c>
      <c r="F495" s="164" t="s">
        <v>74</v>
      </c>
      <c r="G495" s="164" t="s">
        <v>323</v>
      </c>
      <c r="H495" s="164" t="s">
        <v>314</v>
      </c>
      <c r="I495" s="165">
        <f>Orders[[#This Row],[Sched. Date]]+10</f>
        <v>45070</v>
      </c>
      <c r="J495" s="164">
        <v>1</v>
      </c>
      <c r="K495" s="164" t="s">
        <v>376</v>
      </c>
      <c r="L495" s="165">
        <v>45567</v>
      </c>
      <c r="M495" s="164" t="s">
        <v>452</v>
      </c>
      <c r="N495" s="164" t="s">
        <v>448</v>
      </c>
      <c r="O495" s="168" t="s">
        <v>440</v>
      </c>
      <c r="X495" s="149">
        <v>494</v>
      </c>
      <c r="Y495" s="158" t="s">
        <v>32</v>
      </c>
    </row>
    <row r="496" spans="1:25" x14ac:dyDescent="0.35">
      <c r="A496" s="149">
        <v>494</v>
      </c>
      <c r="B496" s="158" t="s">
        <v>32</v>
      </c>
      <c r="C496" s="159">
        <v>45061</v>
      </c>
      <c r="D496" s="160">
        <v>2.4166666666666701</v>
      </c>
      <c r="E496" s="161">
        <v>7.2916666666666699E-2</v>
      </c>
      <c r="F496" s="158" t="s">
        <v>79</v>
      </c>
      <c r="G496" s="158" t="s">
        <v>322</v>
      </c>
      <c r="H496" s="158" t="s">
        <v>338</v>
      </c>
      <c r="I496" s="159">
        <f>Orders[[#This Row],[Sched. Date]]+10</f>
        <v>45071</v>
      </c>
      <c r="J496" s="158">
        <v>6</v>
      </c>
      <c r="K496" s="158" t="s">
        <v>377</v>
      </c>
      <c r="L496" s="159">
        <v>45569</v>
      </c>
      <c r="M496" s="158" t="s">
        <v>59</v>
      </c>
      <c r="N496" s="158" t="s">
        <v>447</v>
      </c>
      <c r="O496" s="162" t="s">
        <v>384</v>
      </c>
      <c r="X496" s="163">
        <v>495</v>
      </c>
      <c r="Y496" s="164" t="s">
        <v>37</v>
      </c>
    </row>
    <row r="497" spans="1:25" x14ac:dyDescent="0.35">
      <c r="A497" s="163">
        <v>495</v>
      </c>
      <c r="B497" s="164" t="s">
        <v>37</v>
      </c>
      <c r="C497" s="165">
        <v>45062</v>
      </c>
      <c r="D497" s="166">
        <v>2.6666666666666701</v>
      </c>
      <c r="E497" s="167">
        <v>7.2916666666666699E-2</v>
      </c>
      <c r="F497" s="164" t="s">
        <v>85</v>
      </c>
      <c r="G497" s="164" t="s">
        <v>323</v>
      </c>
      <c r="H497" s="164" t="s">
        <v>314</v>
      </c>
      <c r="I497" s="165">
        <f>Orders[[#This Row],[Sched. Date]]+10</f>
        <v>45072</v>
      </c>
      <c r="J497" s="164">
        <v>1</v>
      </c>
      <c r="K497" s="164" t="s">
        <v>377</v>
      </c>
      <c r="L497" s="165">
        <v>45571</v>
      </c>
      <c r="M497" s="164" t="s">
        <v>452</v>
      </c>
      <c r="N497" s="164" t="s">
        <v>448</v>
      </c>
      <c r="O497" s="168" t="s">
        <v>440</v>
      </c>
      <c r="X497" s="149">
        <v>496</v>
      </c>
      <c r="Y497" s="158" t="s">
        <v>32</v>
      </c>
    </row>
    <row r="498" spans="1:25" x14ac:dyDescent="0.35">
      <c r="A498" s="149">
        <v>496</v>
      </c>
      <c r="B498" s="158" t="s">
        <v>32</v>
      </c>
      <c r="C498" s="159">
        <v>45063</v>
      </c>
      <c r="D498" s="160">
        <v>2.9166666666666701</v>
      </c>
      <c r="E498" s="161">
        <v>7.2916666666666699E-2</v>
      </c>
      <c r="F498" s="158" t="s">
        <v>120</v>
      </c>
      <c r="G498" s="158" t="s">
        <v>322</v>
      </c>
      <c r="H498" s="158" t="s">
        <v>338</v>
      </c>
      <c r="I498" s="159">
        <f>Orders[[#This Row],[Sched. Date]]+10</f>
        <v>45073</v>
      </c>
      <c r="J498" s="158">
        <v>2</v>
      </c>
      <c r="K498" s="158" t="s">
        <v>376</v>
      </c>
      <c r="L498" s="159">
        <v>45573</v>
      </c>
      <c r="M498" s="158" t="s">
        <v>59</v>
      </c>
      <c r="N498" s="158" t="s">
        <v>447</v>
      </c>
      <c r="O498" s="162" t="s">
        <v>384</v>
      </c>
      <c r="X498" s="163">
        <v>497</v>
      </c>
      <c r="Y498" s="164" t="s">
        <v>37</v>
      </c>
    </row>
    <row r="499" spans="1:25" x14ac:dyDescent="0.35">
      <c r="A499" s="163">
        <v>497</v>
      </c>
      <c r="B499" s="164" t="s">
        <v>37</v>
      </c>
      <c r="C499" s="165">
        <v>45064</v>
      </c>
      <c r="D499" s="166">
        <v>3.1666666666666701</v>
      </c>
      <c r="E499" s="167">
        <v>7.2916666666666699E-2</v>
      </c>
      <c r="F499" s="164" t="s">
        <v>124</v>
      </c>
      <c r="G499" s="164" t="s">
        <v>323</v>
      </c>
      <c r="H499" s="164" t="s">
        <v>314</v>
      </c>
      <c r="I499" s="165">
        <f>Orders[[#This Row],[Sched. Date]]+10</f>
        <v>45074</v>
      </c>
      <c r="J499" s="164">
        <v>100</v>
      </c>
      <c r="K499" s="164" t="s">
        <v>370</v>
      </c>
      <c r="L499" s="165">
        <v>45575</v>
      </c>
      <c r="M499" s="164" t="s">
        <v>452</v>
      </c>
      <c r="N499" s="164" t="s">
        <v>448</v>
      </c>
      <c r="O499" s="168" t="s">
        <v>440</v>
      </c>
      <c r="X499" s="149">
        <v>498</v>
      </c>
      <c r="Y499" s="158" t="s">
        <v>37</v>
      </c>
    </row>
    <row r="500" spans="1:25" x14ac:dyDescent="0.35">
      <c r="A500" s="149">
        <v>498</v>
      </c>
      <c r="B500" s="158" t="s">
        <v>37</v>
      </c>
      <c r="C500" s="159">
        <v>44596</v>
      </c>
      <c r="D500" s="191">
        <v>0.25</v>
      </c>
      <c r="E500" s="161">
        <v>2.0833333333333332E-2</v>
      </c>
      <c r="F500" s="158"/>
      <c r="G500" s="158" t="s">
        <v>322</v>
      </c>
      <c r="H500" s="158" t="s">
        <v>336</v>
      </c>
      <c r="I500" s="159"/>
      <c r="J500" s="158"/>
      <c r="K500" s="158"/>
      <c r="L500" s="159"/>
      <c r="M500" s="158"/>
      <c r="N500" s="158"/>
      <c r="O500" s="162"/>
    </row>
    <row r="501" spans="1:25" x14ac:dyDescent="0.35">
      <c r="A501" s="149"/>
      <c r="B501" s="158"/>
      <c r="C501" s="159"/>
      <c r="D501" s="191"/>
      <c r="E501" s="161"/>
      <c r="F501" s="158"/>
      <c r="G501" s="158"/>
      <c r="H501" s="158"/>
      <c r="I501" s="159"/>
      <c r="J501" s="158"/>
      <c r="K501" s="158"/>
      <c r="L501" s="159"/>
      <c r="M501" s="158"/>
      <c r="N501" s="158"/>
      <c r="O501" s="162"/>
    </row>
    <row r="502" spans="1:25" x14ac:dyDescent="0.35">
      <c r="A502" s="149"/>
      <c r="B502" s="158"/>
      <c r="C502" s="159"/>
      <c r="D502" s="191"/>
      <c r="E502" s="161"/>
      <c r="F502" s="158"/>
      <c r="G502" s="158"/>
      <c r="H502" s="158"/>
      <c r="I502" s="159"/>
      <c r="J502" s="158"/>
      <c r="K502" s="158"/>
      <c r="L502" s="159"/>
      <c r="M502" s="158"/>
      <c r="N502" s="158"/>
      <c r="O502" s="162"/>
    </row>
    <row r="503" spans="1:25" x14ac:dyDescent="0.35">
      <c r="A503" s="149"/>
      <c r="B503" s="158"/>
      <c r="C503" s="159"/>
      <c r="D503" s="191"/>
      <c r="E503" s="161"/>
      <c r="F503" s="158"/>
      <c r="G503" s="158"/>
      <c r="H503" s="158"/>
      <c r="I503" s="159"/>
      <c r="J503" s="158"/>
      <c r="K503" s="158"/>
      <c r="L503" s="159"/>
      <c r="M503" s="158"/>
      <c r="N503" s="158"/>
      <c r="O503" s="162"/>
    </row>
    <row r="504" spans="1:25" x14ac:dyDescent="0.35">
      <c r="A504" s="149"/>
      <c r="B504" s="158"/>
      <c r="C504" s="159"/>
      <c r="D504" s="191"/>
      <c r="E504" s="161"/>
      <c r="F504" s="158"/>
      <c r="G504" s="158"/>
      <c r="H504" s="158"/>
      <c r="I504" s="159"/>
      <c r="J504" s="158"/>
      <c r="K504" s="158"/>
      <c r="L504" s="159"/>
      <c r="M504" s="158"/>
      <c r="N504" s="158"/>
      <c r="O504" s="162"/>
    </row>
    <row r="505" spans="1:25" x14ac:dyDescent="0.35">
      <c r="A505" s="149"/>
      <c r="B505" s="158"/>
      <c r="C505" s="159"/>
      <c r="D505" s="191"/>
      <c r="E505" s="161"/>
      <c r="F505" s="158"/>
      <c r="G505" s="158"/>
      <c r="H505" s="158"/>
      <c r="I505" s="159"/>
      <c r="J505" s="158"/>
      <c r="K505" s="158"/>
      <c r="L505" s="159"/>
      <c r="M505" s="158"/>
      <c r="N505" s="158"/>
      <c r="O505" s="162"/>
    </row>
    <row r="506" spans="1:25" x14ac:dyDescent="0.35">
      <c r="A506" s="149"/>
      <c r="B506" s="158"/>
      <c r="C506" s="159"/>
      <c r="D506" s="191"/>
      <c r="E506" s="161"/>
      <c r="F506" s="158"/>
      <c r="G506" s="158"/>
      <c r="H506" s="158"/>
      <c r="I506" s="159"/>
      <c r="J506" s="158"/>
      <c r="K506" s="158"/>
      <c r="L506" s="159"/>
      <c r="M506" s="158"/>
      <c r="N506" s="158"/>
      <c r="O506" s="162"/>
    </row>
    <row r="507" spans="1:25" x14ac:dyDescent="0.35">
      <c r="A507" s="149"/>
      <c r="B507" s="158"/>
      <c r="C507" s="159"/>
      <c r="D507" s="191"/>
      <c r="E507" s="161"/>
      <c r="F507" s="158"/>
      <c r="G507" s="158"/>
      <c r="H507" s="158"/>
      <c r="I507" s="159"/>
      <c r="J507" s="158"/>
      <c r="K507" s="158"/>
      <c r="L507" s="159"/>
      <c r="M507" s="158"/>
      <c r="N507" s="158"/>
      <c r="O507" s="162"/>
    </row>
    <row r="508" spans="1:25" x14ac:dyDescent="0.35">
      <c r="A508" s="149"/>
      <c r="B508" s="158"/>
      <c r="C508" s="159"/>
      <c r="D508" s="191"/>
      <c r="E508" s="161"/>
      <c r="F508" s="158"/>
      <c r="G508" s="158"/>
      <c r="H508" s="158"/>
      <c r="I508" s="159"/>
      <c r="J508" s="158"/>
      <c r="K508" s="158"/>
      <c r="L508" s="159"/>
      <c r="M508" s="158"/>
      <c r="N508" s="158"/>
      <c r="O508" s="162"/>
    </row>
    <row r="509" spans="1:25" x14ac:dyDescent="0.35">
      <c r="A509" s="149"/>
      <c r="B509" s="158"/>
      <c r="C509" s="159"/>
      <c r="D509" s="191"/>
      <c r="E509" s="161"/>
      <c r="F509" s="158"/>
      <c r="G509" s="158"/>
      <c r="H509" s="158"/>
      <c r="I509" s="159"/>
      <c r="J509" s="158"/>
      <c r="K509" s="158"/>
      <c r="L509" s="159"/>
      <c r="M509" s="158"/>
      <c r="N509" s="158"/>
      <c r="O509" s="162"/>
    </row>
    <row r="510" spans="1:25" x14ac:dyDescent="0.35">
      <c r="A510" s="149"/>
      <c r="B510" s="158"/>
      <c r="C510" s="159"/>
      <c r="D510" s="191"/>
      <c r="E510" s="161"/>
      <c r="F510" s="158"/>
      <c r="G510" s="158"/>
      <c r="H510" s="158"/>
      <c r="I510" s="159"/>
      <c r="J510" s="158"/>
      <c r="K510" s="158"/>
      <c r="L510" s="159"/>
      <c r="M510" s="158"/>
      <c r="N510" s="158"/>
      <c r="O510" s="162"/>
    </row>
    <row r="511" spans="1:25" x14ac:dyDescent="0.35">
      <c r="A511" s="149"/>
      <c r="B511" s="158"/>
      <c r="C511" s="159"/>
      <c r="D511" s="191"/>
      <c r="E511" s="161"/>
      <c r="F511" s="158"/>
      <c r="G511" s="158"/>
      <c r="H511" s="158"/>
      <c r="I511" s="159"/>
      <c r="J511" s="158"/>
      <c r="K511" s="158"/>
      <c r="L511" s="159"/>
      <c r="M511" s="158"/>
      <c r="N511" s="158"/>
      <c r="O511" s="162"/>
    </row>
    <row r="512" spans="1:25" x14ac:dyDescent="0.35">
      <c r="A512" s="149"/>
      <c r="B512" s="158"/>
      <c r="C512" s="159"/>
      <c r="D512" s="191"/>
      <c r="E512" s="161"/>
      <c r="F512" s="158"/>
      <c r="G512" s="158"/>
      <c r="H512" s="158"/>
      <c r="I512" s="159"/>
      <c r="J512" s="158"/>
      <c r="K512" s="158"/>
      <c r="L512" s="159"/>
      <c r="M512" s="158"/>
      <c r="N512" s="158"/>
      <c r="O512" s="162"/>
    </row>
    <row r="513" spans="1:15" x14ac:dyDescent="0.35">
      <c r="A513" s="149"/>
      <c r="B513" s="158"/>
      <c r="C513" s="159"/>
      <c r="D513" s="191"/>
      <c r="E513" s="161"/>
      <c r="F513" s="158"/>
      <c r="G513" s="158"/>
      <c r="H513" s="158"/>
      <c r="I513" s="159"/>
      <c r="J513" s="158"/>
      <c r="K513" s="158"/>
      <c r="L513" s="159"/>
      <c r="M513" s="158"/>
      <c r="N513" s="158"/>
      <c r="O513" s="162"/>
    </row>
    <row r="514" spans="1:15" x14ac:dyDescent="0.35">
      <c r="A514" s="149"/>
      <c r="B514" s="158"/>
      <c r="C514" s="159"/>
      <c r="D514" s="191"/>
      <c r="E514" s="161"/>
      <c r="F514" s="158"/>
      <c r="G514" s="158"/>
      <c r="H514" s="158"/>
      <c r="I514" s="159"/>
      <c r="J514" s="158"/>
      <c r="K514" s="158"/>
      <c r="L514" s="159"/>
      <c r="M514" s="158"/>
      <c r="N514" s="158"/>
      <c r="O514" s="162"/>
    </row>
    <row r="515" spans="1:15" x14ac:dyDescent="0.35">
      <c r="A515" s="149"/>
      <c r="B515" s="158"/>
      <c r="C515" s="159"/>
      <c r="D515" s="191"/>
      <c r="E515" s="161"/>
      <c r="F515" s="158"/>
      <c r="G515" s="158"/>
      <c r="H515" s="158"/>
      <c r="I515" s="159"/>
      <c r="J515" s="158"/>
      <c r="K515" s="158"/>
      <c r="L515" s="159"/>
      <c r="M515" s="158"/>
      <c r="N515" s="158"/>
      <c r="O515" s="162"/>
    </row>
    <row r="516" spans="1:15" x14ac:dyDescent="0.35">
      <c r="A516" s="149"/>
      <c r="B516" s="158"/>
      <c r="C516" s="159"/>
      <c r="D516" s="191"/>
      <c r="E516" s="161"/>
      <c r="F516" s="158"/>
      <c r="G516" s="158"/>
      <c r="H516" s="158"/>
      <c r="I516" s="159"/>
      <c r="J516" s="158"/>
      <c r="K516" s="158"/>
      <c r="L516" s="159"/>
      <c r="M516" s="158"/>
      <c r="N516" s="158"/>
      <c r="O516" s="162"/>
    </row>
    <row r="517" spans="1:15" x14ac:dyDescent="0.35">
      <c r="A517" s="149"/>
      <c r="B517" s="158"/>
      <c r="C517" s="159"/>
      <c r="D517" s="191"/>
      <c r="E517" s="161"/>
      <c r="F517" s="158"/>
      <c r="G517" s="158"/>
      <c r="H517" s="158"/>
      <c r="I517" s="159"/>
      <c r="J517" s="158"/>
      <c r="K517" s="158"/>
      <c r="L517" s="159"/>
      <c r="M517" s="158"/>
      <c r="N517" s="158"/>
      <c r="O517" s="162"/>
    </row>
    <row r="518" spans="1:15" x14ac:dyDescent="0.35">
      <c r="A518" s="149"/>
      <c r="B518" s="158"/>
      <c r="C518" s="159"/>
      <c r="D518" s="191"/>
      <c r="E518" s="161"/>
      <c r="F518" s="158"/>
      <c r="G518" s="158"/>
      <c r="H518" s="158"/>
      <c r="I518" s="159"/>
      <c r="J518" s="158"/>
      <c r="K518" s="158"/>
      <c r="L518" s="159"/>
      <c r="M518" s="158"/>
      <c r="N518" s="158"/>
      <c r="O518" s="162"/>
    </row>
    <row r="519" spans="1:15" x14ac:dyDescent="0.35">
      <c r="A519" s="149"/>
      <c r="B519" s="158"/>
      <c r="C519" s="159"/>
      <c r="D519" s="191"/>
      <c r="E519" s="161"/>
      <c r="F519" s="158"/>
      <c r="G519" s="158"/>
      <c r="H519" s="158"/>
      <c r="I519" s="159"/>
      <c r="J519" s="158"/>
      <c r="K519" s="158"/>
      <c r="L519" s="159"/>
      <c r="M519" s="158"/>
      <c r="N519" s="158"/>
      <c r="O519" s="162"/>
    </row>
    <row r="520" spans="1:15" x14ac:dyDescent="0.35">
      <c r="A520" s="149"/>
      <c r="B520" s="158"/>
      <c r="C520" s="159"/>
      <c r="D520" s="191"/>
      <c r="E520" s="161"/>
      <c r="F520" s="158"/>
      <c r="G520" s="158"/>
      <c r="H520" s="158"/>
      <c r="I520" s="159"/>
      <c r="J520" s="158"/>
      <c r="K520" s="158"/>
      <c r="L520" s="159"/>
      <c r="M520" s="158"/>
      <c r="N520" s="158"/>
      <c r="O520" s="162"/>
    </row>
    <row r="521" spans="1:15" x14ac:dyDescent="0.35">
      <c r="A521" s="149"/>
      <c r="B521" s="158"/>
      <c r="C521" s="159"/>
      <c r="D521" s="191"/>
      <c r="E521" s="161"/>
      <c r="F521" s="158"/>
      <c r="G521" s="158"/>
      <c r="H521" s="158"/>
      <c r="I521" s="159"/>
      <c r="J521" s="158"/>
      <c r="K521" s="158"/>
      <c r="L521" s="159"/>
      <c r="M521" s="158"/>
      <c r="N521" s="158"/>
      <c r="O521" s="162"/>
    </row>
    <row r="522" spans="1:15" x14ac:dyDescent="0.35">
      <c r="A522" s="149"/>
      <c r="B522" s="158"/>
      <c r="C522" s="159"/>
      <c r="D522" s="191"/>
      <c r="E522" s="161"/>
      <c r="F522" s="158"/>
      <c r="G522" s="158"/>
      <c r="H522" s="158"/>
      <c r="I522" s="159"/>
      <c r="J522" s="158"/>
      <c r="K522" s="158"/>
      <c r="L522" s="159"/>
      <c r="M522" s="158"/>
      <c r="N522" s="158"/>
      <c r="O522" s="162"/>
    </row>
    <row r="523" spans="1:15" x14ac:dyDescent="0.35">
      <c r="A523" s="149"/>
      <c r="B523" s="158"/>
      <c r="C523" s="159"/>
      <c r="D523" s="191"/>
      <c r="E523" s="161"/>
      <c r="F523" s="158"/>
      <c r="G523" s="158"/>
      <c r="H523" s="158"/>
      <c r="I523" s="159"/>
      <c r="J523" s="158"/>
      <c r="K523" s="158"/>
      <c r="L523" s="159"/>
      <c r="M523" s="158"/>
      <c r="N523" s="158"/>
      <c r="O523" s="162"/>
    </row>
    <row r="524" spans="1:15" x14ac:dyDescent="0.35">
      <c r="A524" s="149"/>
      <c r="B524" s="158"/>
      <c r="C524" s="159"/>
      <c r="D524" s="191"/>
      <c r="E524" s="161"/>
      <c r="F524" s="158"/>
      <c r="G524" s="158"/>
      <c r="H524" s="158"/>
      <c r="I524" s="159"/>
      <c r="J524" s="158"/>
      <c r="K524" s="158"/>
      <c r="L524" s="159"/>
      <c r="M524" s="158"/>
      <c r="N524" s="158"/>
      <c r="O524" s="162"/>
    </row>
    <row r="525" spans="1:15" x14ac:dyDescent="0.35">
      <c r="A525" s="149"/>
      <c r="B525" s="158"/>
      <c r="C525" s="159"/>
      <c r="D525" s="191"/>
      <c r="E525" s="161"/>
      <c r="F525" s="158"/>
      <c r="G525" s="158"/>
      <c r="H525" s="158"/>
      <c r="I525" s="159"/>
      <c r="J525" s="158"/>
      <c r="K525" s="158"/>
      <c r="L525" s="159"/>
      <c r="M525" s="158"/>
      <c r="N525" s="158"/>
      <c r="O525" s="162"/>
    </row>
    <row r="526" spans="1:15" x14ac:dyDescent="0.35">
      <c r="A526" s="149"/>
      <c r="B526" s="158"/>
      <c r="C526" s="159"/>
      <c r="D526" s="191"/>
      <c r="E526" s="161"/>
      <c r="F526" s="158"/>
      <c r="G526" s="158"/>
      <c r="H526" s="158"/>
      <c r="I526" s="159"/>
      <c r="J526" s="158"/>
      <c r="K526" s="158"/>
      <c r="L526" s="159"/>
      <c r="M526" s="158"/>
      <c r="N526" s="158"/>
      <c r="O526" s="162"/>
    </row>
    <row r="527" spans="1:15" x14ac:dyDescent="0.35">
      <c r="A527" s="149"/>
      <c r="B527" s="158"/>
      <c r="C527" s="159"/>
      <c r="D527" s="191"/>
      <c r="E527" s="161"/>
      <c r="F527" s="158"/>
      <c r="G527" s="158"/>
      <c r="H527" s="158"/>
      <c r="I527" s="159"/>
      <c r="J527" s="158"/>
      <c r="K527" s="158"/>
      <c r="L527" s="159"/>
      <c r="M527" s="158"/>
      <c r="N527" s="158"/>
      <c r="O527" s="162"/>
    </row>
    <row r="528" spans="1:15" x14ac:dyDescent="0.35">
      <c r="A528" s="149"/>
      <c r="B528" s="158"/>
      <c r="C528" s="159"/>
      <c r="D528" s="191"/>
      <c r="E528" s="161"/>
      <c r="F528" s="158"/>
      <c r="G528" s="158"/>
      <c r="H528" s="158"/>
      <c r="I528" s="159"/>
      <c r="J528" s="158"/>
      <c r="K528" s="158"/>
      <c r="L528" s="159"/>
      <c r="M528" s="158"/>
      <c r="N528" s="158"/>
      <c r="O528" s="162"/>
    </row>
    <row r="529" spans="1:15" x14ac:dyDescent="0.35">
      <c r="A529" s="149"/>
      <c r="B529" s="158"/>
      <c r="C529" s="159"/>
      <c r="D529" s="191"/>
      <c r="E529" s="161"/>
      <c r="F529" s="158"/>
      <c r="G529" s="158"/>
      <c r="H529" s="158"/>
      <c r="I529" s="159"/>
      <c r="J529" s="158"/>
      <c r="K529" s="158"/>
      <c r="L529" s="159"/>
      <c r="M529" s="158"/>
      <c r="N529" s="158"/>
      <c r="O529" s="162"/>
    </row>
    <row r="530" spans="1:15" x14ac:dyDescent="0.35">
      <c r="A530" s="149"/>
      <c r="B530" s="158"/>
      <c r="C530" s="159"/>
      <c r="D530" s="191"/>
      <c r="E530" s="161"/>
      <c r="F530" s="158"/>
      <c r="G530" s="158"/>
      <c r="H530" s="158"/>
      <c r="I530" s="159"/>
      <c r="J530" s="158"/>
      <c r="K530" s="158"/>
      <c r="L530" s="159"/>
      <c r="M530" s="158"/>
      <c r="N530" s="158"/>
      <c r="O530" s="162"/>
    </row>
    <row r="531" spans="1:15" x14ac:dyDescent="0.35">
      <c r="A531" s="149"/>
      <c r="B531" s="158"/>
      <c r="C531" s="159"/>
      <c r="D531" s="191"/>
      <c r="E531" s="161"/>
      <c r="F531" s="158"/>
      <c r="G531" s="158"/>
      <c r="H531" s="158"/>
      <c r="I531" s="159"/>
      <c r="J531" s="158"/>
      <c r="K531" s="158"/>
      <c r="L531" s="159"/>
      <c r="M531" s="158"/>
      <c r="N531" s="158"/>
      <c r="O531" s="162"/>
    </row>
    <row r="532" spans="1:15" x14ac:dyDescent="0.35">
      <c r="A532" s="149"/>
      <c r="B532" s="158"/>
      <c r="C532" s="159"/>
      <c r="D532" s="191"/>
      <c r="E532" s="161"/>
      <c r="F532" s="158"/>
      <c r="G532" s="158"/>
      <c r="H532" s="158"/>
      <c r="I532" s="159"/>
      <c r="J532" s="158"/>
      <c r="K532" s="158"/>
      <c r="L532" s="159"/>
      <c r="M532" s="158"/>
      <c r="N532" s="158"/>
      <c r="O532" s="162"/>
    </row>
    <row r="533" spans="1:15" x14ac:dyDescent="0.35">
      <c r="A533" s="149"/>
      <c r="B533" s="158"/>
      <c r="C533" s="159"/>
      <c r="D533" s="191"/>
      <c r="E533" s="161"/>
      <c r="F533" s="158"/>
      <c r="G533" s="158"/>
      <c r="H533" s="158"/>
      <c r="I533" s="159"/>
      <c r="J533" s="158"/>
      <c r="K533" s="158"/>
      <c r="L533" s="159"/>
      <c r="M533" s="158"/>
      <c r="N533" s="158"/>
      <c r="O533" s="162"/>
    </row>
    <row r="534" spans="1:15" x14ac:dyDescent="0.35">
      <c r="A534" s="149"/>
      <c r="B534" s="158"/>
      <c r="C534" s="159"/>
      <c r="D534" s="191"/>
      <c r="E534" s="161"/>
      <c r="F534" s="158"/>
      <c r="G534" s="158"/>
      <c r="H534" s="158"/>
      <c r="I534" s="159"/>
      <c r="J534" s="158"/>
      <c r="K534" s="158"/>
      <c r="L534" s="159"/>
      <c r="M534" s="158"/>
      <c r="N534" s="158"/>
      <c r="O534" s="162"/>
    </row>
    <row r="535" spans="1:15" x14ac:dyDescent="0.35">
      <c r="A535" s="149"/>
      <c r="B535" s="158"/>
      <c r="C535" s="159"/>
      <c r="D535" s="191"/>
      <c r="E535" s="161"/>
      <c r="F535" s="158"/>
      <c r="G535" s="158"/>
      <c r="H535" s="158"/>
      <c r="I535" s="159"/>
      <c r="J535" s="158"/>
      <c r="K535" s="158"/>
      <c r="L535" s="159"/>
      <c r="M535" s="158"/>
      <c r="N535" s="158"/>
      <c r="O535" s="162"/>
    </row>
    <row r="536" spans="1:15" x14ac:dyDescent="0.35">
      <c r="A536" s="149"/>
      <c r="B536" s="158"/>
      <c r="C536" s="159"/>
      <c r="D536" s="191"/>
      <c r="E536" s="161"/>
      <c r="F536" s="158"/>
      <c r="G536" s="158"/>
      <c r="H536" s="158"/>
      <c r="I536" s="159"/>
      <c r="J536" s="158"/>
      <c r="K536" s="158"/>
      <c r="L536" s="159"/>
      <c r="M536" s="158"/>
      <c r="N536" s="158"/>
      <c r="O536" s="162"/>
    </row>
    <row r="537" spans="1:15" x14ac:dyDescent="0.35">
      <c r="A537" s="149"/>
      <c r="B537" s="158"/>
      <c r="C537" s="159"/>
      <c r="D537" s="191"/>
      <c r="E537" s="161"/>
      <c r="F537" s="158"/>
      <c r="G537" s="158"/>
      <c r="H537" s="158"/>
      <c r="I537" s="159"/>
      <c r="J537" s="158"/>
      <c r="K537" s="158"/>
      <c r="L537" s="159"/>
      <c r="M537" s="158"/>
      <c r="N537" s="158"/>
      <c r="O537" s="162"/>
    </row>
    <row r="538" spans="1:15" x14ac:dyDescent="0.35">
      <c r="A538" s="149"/>
      <c r="B538" s="158"/>
      <c r="C538" s="159"/>
      <c r="D538" s="191"/>
      <c r="E538" s="161"/>
      <c r="F538" s="158"/>
      <c r="G538" s="158"/>
      <c r="H538" s="158"/>
      <c r="I538" s="159"/>
      <c r="J538" s="158"/>
      <c r="K538" s="158"/>
      <c r="L538" s="159"/>
      <c r="M538" s="158"/>
      <c r="N538" s="158"/>
      <c r="O538" s="162"/>
    </row>
    <row r="539" spans="1:15" x14ac:dyDescent="0.35">
      <c r="A539" s="149"/>
      <c r="B539" s="158"/>
      <c r="C539" s="159"/>
      <c r="D539" s="191"/>
      <c r="E539" s="161"/>
      <c r="F539" s="158"/>
      <c r="G539" s="158"/>
      <c r="H539" s="158"/>
      <c r="I539" s="159"/>
      <c r="J539" s="158"/>
      <c r="K539" s="158"/>
      <c r="L539" s="159"/>
      <c r="M539" s="158"/>
      <c r="N539" s="158"/>
      <c r="O539" s="162"/>
    </row>
    <row r="540" spans="1:15" x14ac:dyDescent="0.35">
      <c r="A540" s="149"/>
      <c r="B540" s="158"/>
      <c r="C540" s="159"/>
      <c r="D540" s="191"/>
      <c r="E540" s="161"/>
      <c r="F540" s="158"/>
      <c r="G540" s="158"/>
      <c r="H540" s="158"/>
      <c r="I540" s="159"/>
      <c r="J540" s="158"/>
      <c r="K540" s="158"/>
      <c r="L540" s="159"/>
      <c r="M540" s="158"/>
      <c r="N540" s="158"/>
      <c r="O540" s="162"/>
    </row>
    <row r="541" spans="1:15" x14ac:dyDescent="0.35">
      <c r="A541" s="149"/>
      <c r="B541" s="158"/>
      <c r="C541" s="159"/>
      <c r="D541" s="191"/>
      <c r="E541" s="161"/>
      <c r="F541" s="158"/>
      <c r="G541" s="158"/>
      <c r="H541" s="158"/>
      <c r="I541" s="159"/>
      <c r="J541" s="158"/>
      <c r="K541" s="158"/>
      <c r="L541" s="159"/>
      <c r="M541" s="158"/>
      <c r="N541" s="158"/>
      <c r="O541" s="162"/>
    </row>
    <row r="542" spans="1:15" x14ac:dyDescent="0.35">
      <c r="A542" s="149"/>
      <c r="B542" s="158"/>
      <c r="C542" s="159"/>
      <c r="D542" s="191"/>
      <c r="E542" s="161"/>
      <c r="F542" s="158"/>
      <c r="G542" s="158"/>
      <c r="H542" s="158"/>
      <c r="I542" s="159"/>
      <c r="J542" s="158"/>
      <c r="K542" s="158"/>
      <c r="L542" s="159"/>
      <c r="M542" s="158"/>
      <c r="N542" s="158"/>
      <c r="O542" s="162"/>
    </row>
    <row r="543" spans="1:15" x14ac:dyDescent="0.35">
      <c r="A543" s="149"/>
      <c r="B543" s="158"/>
      <c r="C543" s="159"/>
      <c r="D543" s="191"/>
      <c r="E543" s="161"/>
      <c r="F543" s="158"/>
      <c r="G543" s="158"/>
      <c r="H543" s="158"/>
      <c r="I543" s="159"/>
      <c r="J543" s="158"/>
      <c r="K543" s="158"/>
      <c r="L543" s="159"/>
      <c r="M543" s="158"/>
      <c r="N543" s="158"/>
      <c r="O543" s="162"/>
    </row>
    <row r="544" spans="1:15" x14ac:dyDescent="0.35">
      <c r="A544" s="149"/>
      <c r="B544" s="158"/>
      <c r="C544" s="159"/>
      <c r="D544" s="191"/>
      <c r="E544" s="161"/>
      <c r="F544" s="158"/>
      <c r="G544" s="158"/>
      <c r="H544" s="158"/>
      <c r="I544" s="159"/>
      <c r="J544" s="158"/>
      <c r="K544" s="158"/>
      <c r="L544" s="159"/>
      <c r="M544" s="158"/>
      <c r="N544" s="158"/>
      <c r="O544" s="162"/>
    </row>
    <row r="545" spans="1:15" x14ac:dyDescent="0.35">
      <c r="A545" s="149"/>
      <c r="B545" s="158"/>
      <c r="C545" s="159"/>
      <c r="D545" s="191"/>
      <c r="E545" s="161"/>
      <c r="F545" s="158"/>
      <c r="G545" s="158"/>
      <c r="H545" s="158"/>
      <c r="I545" s="159"/>
      <c r="J545" s="158"/>
      <c r="K545" s="158"/>
      <c r="L545" s="159"/>
      <c r="M545" s="158"/>
      <c r="N545" s="158"/>
      <c r="O545" s="162"/>
    </row>
    <row r="546" spans="1:15" x14ac:dyDescent="0.35">
      <c r="A546" s="149"/>
      <c r="B546" s="158"/>
      <c r="C546" s="159"/>
      <c r="D546" s="191"/>
      <c r="E546" s="161"/>
      <c r="F546" s="158"/>
      <c r="G546" s="158"/>
      <c r="H546" s="158"/>
      <c r="I546" s="159"/>
      <c r="J546" s="158"/>
      <c r="K546" s="158"/>
      <c r="L546" s="159"/>
      <c r="M546" s="158"/>
      <c r="N546" s="158"/>
      <c r="O546" s="162"/>
    </row>
    <row r="547" spans="1:15" x14ac:dyDescent="0.35">
      <c r="A547" s="149"/>
      <c r="B547" s="158"/>
      <c r="C547" s="159"/>
      <c r="D547" s="191"/>
      <c r="E547" s="161"/>
      <c r="F547" s="158"/>
      <c r="G547" s="158"/>
      <c r="H547" s="158"/>
      <c r="I547" s="159"/>
      <c r="J547" s="158"/>
      <c r="K547" s="158"/>
      <c r="L547" s="159"/>
      <c r="M547" s="158"/>
      <c r="N547" s="158"/>
      <c r="O547" s="162"/>
    </row>
    <row r="548" spans="1:15" x14ac:dyDescent="0.35">
      <c r="A548" s="149"/>
      <c r="B548" s="158"/>
      <c r="C548" s="159"/>
      <c r="D548" s="191"/>
      <c r="E548" s="161"/>
      <c r="F548" s="158"/>
      <c r="G548" s="158"/>
      <c r="H548" s="158"/>
      <c r="I548" s="159"/>
      <c r="J548" s="158"/>
      <c r="K548" s="158"/>
      <c r="L548" s="159"/>
      <c r="M548" s="158"/>
      <c r="N548" s="158"/>
      <c r="O548" s="162"/>
    </row>
    <row r="549" spans="1:15" x14ac:dyDescent="0.35">
      <c r="A549" s="149"/>
      <c r="B549" s="158"/>
      <c r="C549" s="159"/>
      <c r="D549" s="191"/>
      <c r="E549" s="161"/>
      <c r="F549" s="158"/>
      <c r="G549" s="158"/>
      <c r="H549" s="158"/>
      <c r="I549" s="159"/>
      <c r="J549" s="158"/>
      <c r="K549" s="158"/>
      <c r="L549" s="159"/>
      <c r="M549" s="158"/>
      <c r="N549" s="158"/>
      <c r="O549" s="162"/>
    </row>
    <row r="550" spans="1:15" x14ac:dyDescent="0.35">
      <c r="A550" s="149"/>
      <c r="B550" s="158"/>
      <c r="C550" s="159"/>
      <c r="D550" s="191"/>
      <c r="E550" s="161"/>
      <c r="F550" s="158"/>
      <c r="G550" s="158"/>
      <c r="H550" s="158"/>
      <c r="I550" s="159"/>
      <c r="J550" s="158"/>
      <c r="K550" s="158"/>
      <c r="L550" s="159"/>
      <c r="M550" s="158"/>
      <c r="N550" s="158"/>
      <c r="O550" s="162"/>
    </row>
    <row r="551" spans="1:15" x14ac:dyDescent="0.35">
      <c r="A551" s="149"/>
      <c r="B551" s="158"/>
      <c r="C551" s="159"/>
      <c r="D551" s="191"/>
      <c r="E551" s="161"/>
      <c r="F551" s="158"/>
      <c r="G551" s="158"/>
      <c r="H551" s="158"/>
      <c r="I551" s="159"/>
      <c r="J551" s="158"/>
      <c r="K551" s="158"/>
      <c r="L551" s="159"/>
      <c r="M551" s="158"/>
      <c r="N551" s="158"/>
      <c r="O551" s="162"/>
    </row>
    <row r="552" spans="1:15" x14ac:dyDescent="0.35">
      <c r="A552" s="149"/>
      <c r="B552" s="158"/>
      <c r="C552" s="159"/>
      <c r="D552" s="191"/>
      <c r="E552" s="161"/>
      <c r="F552" s="158"/>
      <c r="G552" s="158"/>
      <c r="H552" s="158"/>
      <c r="I552" s="159"/>
      <c r="J552" s="158"/>
      <c r="K552" s="158"/>
      <c r="L552" s="159"/>
      <c r="M552" s="158"/>
      <c r="N552" s="158"/>
      <c r="O552" s="162"/>
    </row>
    <row r="553" spans="1:15" x14ac:dyDescent="0.35">
      <c r="A553" s="149"/>
      <c r="B553" s="158"/>
      <c r="C553" s="159"/>
      <c r="D553" s="191"/>
      <c r="E553" s="161"/>
      <c r="F553" s="158"/>
      <c r="G553" s="158"/>
      <c r="H553" s="158"/>
      <c r="I553" s="159"/>
      <c r="J553" s="158"/>
      <c r="K553" s="158"/>
      <c r="L553" s="159"/>
      <c r="M553" s="158"/>
      <c r="N553" s="158"/>
      <c r="O553" s="162"/>
    </row>
    <row r="554" spans="1:15" x14ac:dyDescent="0.35">
      <c r="A554" s="149"/>
      <c r="B554" s="158"/>
      <c r="C554" s="159"/>
      <c r="D554" s="191"/>
      <c r="E554" s="161"/>
      <c r="F554" s="158"/>
      <c r="G554" s="158"/>
      <c r="H554" s="158"/>
      <c r="I554" s="159"/>
      <c r="J554" s="158"/>
      <c r="K554" s="158"/>
      <c r="L554" s="159"/>
      <c r="M554" s="158"/>
      <c r="N554" s="158"/>
      <c r="O554" s="162"/>
    </row>
    <row r="555" spans="1:15" x14ac:dyDescent="0.35">
      <c r="A555" s="149"/>
      <c r="B555" s="158"/>
      <c r="C555" s="159"/>
      <c r="D555" s="191"/>
      <c r="E555" s="161"/>
      <c r="F555" s="158"/>
      <c r="G555" s="158"/>
      <c r="H555" s="158"/>
      <c r="I555" s="159"/>
      <c r="J555" s="158"/>
      <c r="K555" s="158"/>
      <c r="L555" s="159"/>
      <c r="M555" s="158"/>
      <c r="N555" s="158"/>
      <c r="O555" s="162"/>
    </row>
    <row r="556" spans="1:15" x14ac:dyDescent="0.35">
      <c r="A556" s="149"/>
      <c r="B556" s="158"/>
      <c r="C556" s="159"/>
      <c r="D556" s="191"/>
      <c r="E556" s="161"/>
      <c r="F556" s="158"/>
      <c r="G556" s="158"/>
      <c r="H556" s="158"/>
      <c r="I556" s="159"/>
      <c r="J556" s="158"/>
      <c r="K556" s="158"/>
      <c r="L556" s="159"/>
      <c r="M556" s="158"/>
      <c r="N556" s="158"/>
      <c r="O556" s="162"/>
    </row>
    <row r="557" spans="1:15" x14ac:dyDescent="0.35">
      <c r="A557" s="149"/>
      <c r="B557" s="158"/>
      <c r="C557" s="159"/>
      <c r="D557" s="191"/>
      <c r="E557" s="161"/>
      <c r="F557" s="158"/>
      <c r="G557" s="158"/>
      <c r="H557" s="158"/>
      <c r="I557" s="159"/>
      <c r="J557" s="158"/>
      <c r="K557" s="158"/>
      <c r="L557" s="159"/>
      <c r="M557" s="158"/>
      <c r="N557" s="158"/>
      <c r="O557" s="162"/>
    </row>
    <row r="558" spans="1:15" x14ac:dyDescent="0.35">
      <c r="A558" s="149"/>
      <c r="B558" s="158"/>
      <c r="C558" s="159"/>
      <c r="D558" s="191"/>
      <c r="E558" s="161"/>
      <c r="F558" s="158"/>
      <c r="G558" s="158"/>
      <c r="H558" s="158"/>
      <c r="I558" s="159"/>
      <c r="J558" s="158"/>
      <c r="K558" s="158"/>
      <c r="L558" s="159"/>
      <c r="M558" s="158"/>
      <c r="N558" s="158"/>
      <c r="O558" s="162"/>
    </row>
    <row r="559" spans="1:15" x14ac:dyDescent="0.35">
      <c r="A559" s="149"/>
      <c r="B559" s="158"/>
      <c r="C559" s="159"/>
      <c r="D559" s="191"/>
      <c r="E559" s="161"/>
      <c r="F559" s="158"/>
      <c r="G559" s="158"/>
      <c r="H559" s="158"/>
      <c r="I559" s="159"/>
      <c r="J559" s="158"/>
      <c r="K559" s="158"/>
      <c r="L559" s="159"/>
      <c r="M559" s="158"/>
      <c r="N559" s="158"/>
      <c r="O559" s="162"/>
    </row>
    <row r="560" spans="1:15" x14ac:dyDescent="0.35">
      <c r="A560" s="149"/>
      <c r="B560" s="158"/>
      <c r="C560" s="159"/>
      <c r="D560" s="191"/>
      <c r="E560" s="161"/>
      <c r="F560" s="158"/>
      <c r="G560" s="158"/>
      <c r="H560" s="158"/>
      <c r="I560" s="159"/>
      <c r="J560" s="158"/>
      <c r="K560" s="158"/>
      <c r="L560" s="159"/>
      <c r="M560" s="158"/>
      <c r="N560" s="158"/>
      <c r="O560" s="162"/>
    </row>
    <row r="561" spans="1:15" x14ac:dyDescent="0.35">
      <c r="A561" s="149"/>
      <c r="B561" s="158"/>
      <c r="C561" s="159"/>
      <c r="D561" s="191"/>
      <c r="E561" s="161"/>
      <c r="F561" s="158"/>
      <c r="G561" s="158"/>
      <c r="H561" s="158"/>
      <c r="I561" s="159"/>
      <c r="J561" s="158"/>
      <c r="K561" s="158"/>
      <c r="L561" s="159"/>
      <c r="M561" s="158"/>
      <c r="N561" s="158"/>
      <c r="O561" s="162"/>
    </row>
    <row r="562" spans="1:15" x14ac:dyDescent="0.35">
      <c r="A562" s="149"/>
      <c r="B562" s="158"/>
      <c r="C562" s="159"/>
      <c r="D562" s="191"/>
      <c r="E562" s="161"/>
      <c r="F562" s="158"/>
      <c r="G562" s="158"/>
      <c r="H562" s="158"/>
      <c r="I562" s="159"/>
      <c r="J562" s="158"/>
      <c r="K562" s="158"/>
      <c r="L562" s="159"/>
      <c r="M562" s="158"/>
      <c r="N562" s="158"/>
      <c r="O562" s="162"/>
    </row>
    <row r="563" spans="1:15" x14ac:dyDescent="0.35">
      <c r="A563" s="149"/>
      <c r="B563" s="158"/>
      <c r="C563" s="159"/>
      <c r="D563" s="191"/>
      <c r="E563" s="161"/>
      <c r="F563" s="158"/>
      <c r="G563" s="158"/>
      <c r="H563" s="158"/>
      <c r="I563" s="159"/>
      <c r="J563" s="158"/>
      <c r="K563" s="158"/>
      <c r="L563" s="159"/>
      <c r="M563" s="158"/>
      <c r="N563" s="158"/>
      <c r="O563" s="162"/>
    </row>
    <row r="564" spans="1:15" x14ac:dyDescent="0.35">
      <c r="A564" s="149"/>
      <c r="B564" s="158"/>
      <c r="C564" s="159"/>
      <c r="D564" s="191"/>
      <c r="E564" s="161"/>
      <c r="F564" s="158"/>
      <c r="G564" s="158"/>
      <c r="H564" s="158"/>
      <c r="I564" s="159"/>
      <c r="J564" s="158"/>
      <c r="K564" s="158"/>
      <c r="L564" s="159"/>
      <c r="M564" s="158"/>
      <c r="N564" s="158"/>
      <c r="O564" s="162"/>
    </row>
    <row r="565" spans="1:15" x14ac:dyDescent="0.35">
      <c r="A565" s="149"/>
      <c r="B565" s="158"/>
      <c r="C565" s="159"/>
      <c r="D565" s="191"/>
      <c r="E565" s="161"/>
      <c r="F565" s="158"/>
      <c r="G565" s="158"/>
      <c r="H565" s="158"/>
      <c r="I565" s="159"/>
      <c r="J565" s="158"/>
      <c r="K565" s="158"/>
      <c r="L565" s="159"/>
      <c r="M565" s="158"/>
      <c r="N565" s="158"/>
      <c r="O565" s="162"/>
    </row>
    <row r="566" spans="1:15" x14ac:dyDescent="0.35">
      <c r="A566" s="149"/>
      <c r="B566" s="158"/>
      <c r="C566" s="159"/>
      <c r="D566" s="191"/>
      <c r="E566" s="161"/>
      <c r="F566" s="158"/>
      <c r="G566" s="158"/>
      <c r="H566" s="158"/>
      <c r="I566" s="159"/>
      <c r="J566" s="158"/>
      <c r="K566" s="158"/>
      <c r="L566" s="159"/>
      <c r="M566" s="158"/>
      <c r="N566" s="158"/>
      <c r="O566" s="162"/>
    </row>
    <row r="567" spans="1:15" x14ac:dyDescent="0.35">
      <c r="A567" s="149"/>
      <c r="B567" s="158"/>
      <c r="C567" s="159"/>
      <c r="D567" s="191"/>
      <c r="E567" s="161"/>
      <c r="F567" s="158"/>
      <c r="G567" s="158"/>
      <c r="H567" s="158"/>
      <c r="I567" s="159"/>
      <c r="J567" s="158"/>
      <c r="K567" s="158"/>
      <c r="L567" s="159"/>
      <c r="M567" s="158"/>
      <c r="N567" s="158"/>
      <c r="O567" s="162"/>
    </row>
    <row r="568" spans="1:15" x14ac:dyDescent="0.35">
      <c r="A568" s="149"/>
      <c r="B568" s="158"/>
      <c r="C568" s="159"/>
      <c r="D568" s="191"/>
      <c r="E568" s="161"/>
      <c r="F568" s="158"/>
      <c r="G568" s="158"/>
      <c r="H568" s="158"/>
      <c r="I568" s="159"/>
      <c r="J568" s="158"/>
      <c r="K568" s="158"/>
      <c r="L568" s="159"/>
      <c r="M568" s="158"/>
      <c r="N568" s="158"/>
      <c r="O568" s="162"/>
    </row>
    <row r="569" spans="1:15" x14ac:dyDescent="0.35">
      <c r="A569" s="149"/>
      <c r="B569" s="158"/>
      <c r="C569" s="159"/>
      <c r="D569" s="191"/>
      <c r="E569" s="161"/>
      <c r="F569" s="158"/>
      <c r="G569" s="158"/>
      <c r="H569" s="158"/>
      <c r="I569" s="159"/>
      <c r="J569" s="158"/>
      <c r="K569" s="158"/>
      <c r="L569" s="159"/>
      <c r="M569" s="158"/>
      <c r="N569" s="158"/>
      <c r="O569" s="162"/>
    </row>
    <row r="570" spans="1:15" x14ac:dyDescent="0.35">
      <c r="A570" s="149"/>
      <c r="B570" s="158"/>
      <c r="C570" s="159"/>
      <c r="D570" s="191"/>
      <c r="E570" s="161"/>
      <c r="F570" s="158"/>
      <c r="G570" s="158"/>
      <c r="H570" s="158"/>
      <c r="I570" s="159"/>
      <c r="J570" s="158"/>
      <c r="K570" s="158"/>
      <c r="L570" s="159"/>
      <c r="M570" s="158"/>
      <c r="N570" s="158"/>
      <c r="O570" s="162"/>
    </row>
    <row r="571" spans="1:15" x14ac:dyDescent="0.35">
      <c r="A571" s="149"/>
      <c r="B571" s="158"/>
      <c r="C571" s="159"/>
      <c r="D571" s="191"/>
      <c r="E571" s="161"/>
      <c r="F571" s="158"/>
      <c r="G571" s="158"/>
      <c r="H571" s="158"/>
      <c r="I571" s="159"/>
      <c r="J571" s="158"/>
      <c r="K571" s="158"/>
      <c r="L571" s="159"/>
      <c r="M571" s="158"/>
      <c r="N571" s="158"/>
      <c r="O571" s="162"/>
    </row>
    <row r="572" spans="1:15" x14ac:dyDescent="0.35">
      <c r="A572" s="149"/>
      <c r="B572" s="158"/>
      <c r="C572" s="159"/>
      <c r="D572" s="191"/>
      <c r="E572" s="161"/>
      <c r="F572" s="158"/>
      <c r="G572" s="158"/>
      <c r="H572" s="158"/>
      <c r="I572" s="159"/>
      <c r="J572" s="158"/>
      <c r="K572" s="158"/>
      <c r="L572" s="159"/>
      <c r="M572" s="158"/>
      <c r="N572" s="158"/>
      <c r="O572" s="162"/>
    </row>
    <row r="573" spans="1:15" x14ac:dyDescent="0.35">
      <c r="A573" s="149"/>
      <c r="B573" s="158"/>
      <c r="C573" s="159"/>
      <c r="D573" s="191"/>
      <c r="E573" s="161"/>
      <c r="F573" s="158"/>
      <c r="G573" s="158"/>
      <c r="H573" s="158"/>
      <c r="I573" s="159"/>
      <c r="J573" s="158"/>
      <c r="K573" s="158"/>
      <c r="L573" s="159"/>
      <c r="M573" s="158"/>
      <c r="N573" s="158"/>
      <c r="O573" s="162"/>
    </row>
    <row r="574" spans="1:15" x14ac:dyDescent="0.35">
      <c r="A574" s="149"/>
      <c r="B574" s="158"/>
      <c r="C574" s="159"/>
      <c r="D574" s="191"/>
      <c r="E574" s="161"/>
      <c r="F574" s="158"/>
      <c r="G574" s="158"/>
      <c r="H574" s="158"/>
      <c r="I574" s="159"/>
      <c r="J574" s="158"/>
      <c r="K574" s="158"/>
      <c r="L574" s="159"/>
      <c r="M574" s="158"/>
      <c r="N574" s="158"/>
      <c r="O574" s="162"/>
    </row>
    <row r="575" spans="1:15" x14ac:dyDescent="0.35">
      <c r="A575" s="149"/>
      <c r="B575" s="158"/>
      <c r="C575" s="159"/>
      <c r="D575" s="191"/>
      <c r="E575" s="161"/>
      <c r="F575" s="158"/>
      <c r="G575" s="158"/>
      <c r="H575" s="158"/>
      <c r="I575" s="159"/>
      <c r="J575" s="158"/>
      <c r="K575" s="158"/>
      <c r="L575" s="159"/>
      <c r="M575" s="158"/>
      <c r="N575" s="158"/>
      <c r="O575" s="162"/>
    </row>
    <row r="576" spans="1:15" x14ac:dyDescent="0.35">
      <c r="A576" s="149"/>
      <c r="B576" s="158"/>
      <c r="C576" s="159"/>
      <c r="D576" s="191"/>
      <c r="E576" s="161"/>
      <c r="F576" s="158"/>
      <c r="G576" s="158"/>
      <c r="H576" s="158"/>
      <c r="I576" s="159"/>
      <c r="J576" s="158"/>
      <c r="K576" s="158"/>
      <c r="L576" s="159"/>
      <c r="M576" s="158"/>
      <c r="N576" s="158"/>
      <c r="O576" s="162"/>
    </row>
    <row r="577" spans="1:15" x14ac:dyDescent="0.35">
      <c r="A577" s="149"/>
      <c r="B577" s="158"/>
      <c r="C577" s="159"/>
      <c r="D577" s="191"/>
      <c r="E577" s="161"/>
      <c r="F577" s="158"/>
      <c r="G577" s="158"/>
      <c r="H577" s="158"/>
      <c r="I577" s="159"/>
      <c r="J577" s="158"/>
      <c r="K577" s="158"/>
      <c r="L577" s="159"/>
      <c r="M577" s="158"/>
      <c r="N577" s="158"/>
      <c r="O577" s="162"/>
    </row>
    <row r="578" spans="1:15" x14ac:dyDescent="0.35">
      <c r="A578" s="149"/>
      <c r="B578" s="158"/>
      <c r="C578" s="159"/>
      <c r="D578" s="191"/>
      <c r="E578" s="161"/>
      <c r="F578" s="158"/>
      <c r="G578" s="158"/>
      <c r="H578" s="158"/>
      <c r="I578" s="159"/>
      <c r="J578" s="158"/>
      <c r="K578" s="158"/>
      <c r="L578" s="159"/>
      <c r="M578" s="158"/>
      <c r="N578" s="158"/>
      <c r="O578" s="162"/>
    </row>
    <row r="579" spans="1:15" x14ac:dyDescent="0.35">
      <c r="A579" s="149"/>
      <c r="B579" s="158"/>
      <c r="C579" s="159"/>
      <c r="D579" s="191"/>
      <c r="E579" s="161"/>
      <c r="F579" s="158"/>
      <c r="G579" s="158"/>
      <c r="H579" s="158"/>
      <c r="I579" s="159"/>
      <c r="J579" s="158"/>
      <c r="K579" s="158"/>
      <c r="L579" s="159"/>
      <c r="M579" s="158"/>
      <c r="N579" s="158"/>
      <c r="O579" s="162"/>
    </row>
    <row r="580" spans="1:15" x14ac:dyDescent="0.35">
      <c r="A580" s="149"/>
      <c r="B580" s="158"/>
      <c r="C580" s="159"/>
      <c r="D580" s="191"/>
      <c r="E580" s="161"/>
      <c r="F580" s="158"/>
      <c r="G580" s="158"/>
      <c r="H580" s="158"/>
      <c r="I580" s="159"/>
      <c r="J580" s="158"/>
      <c r="K580" s="158"/>
      <c r="L580" s="159"/>
      <c r="M580" s="158"/>
      <c r="N580" s="158"/>
      <c r="O580" s="162"/>
    </row>
    <row r="581" spans="1:15" x14ac:dyDescent="0.35">
      <c r="A581" s="149"/>
      <c r="B581" s="158"/>
      <c r="C581" s="159"/>
      <c r="D581" s="191"/>
      <c r="E581" s="161"/>
      <c r="F581" s="158"/>
      <c r="G581" s="158"/>
      <c r="H581" s="158"/>
      <c r="I581" s="159"/>
      <c r="J581" s="158"/>
      <c r="K581" s="158"/>
      <c r="L581" s="159"/>
      <c r="M581" s="158"/>
      <c r="N581" s="158"/>
      <c r="O581" s="162"/>
    </row>
    <row r="582" spans="1:15" x14ac:dyDescent="0.35">
      <c r="A582" s="149"/>
      <c r="B582" s="158"/>
      <c r="C582" s="159"/>
      <c r="D582" s="191"/>
      <c r="E582" s="161"/>
      <c r="F582" s="158"/>
      <c r="G582" s="158"/>
      <c r="H582" s="158"/>
      <c r="I582" s="159"/>
      <c r="J582" s="158"/>
      <c r="K582" s="158"/>
      <c r="L582" s="159"/>
      <c r="M582" s="158"/>
      <c r="N582" s="158"/>
      <c r="O582" s="162"/>
    </row>
    <row r="583" spans="1:15" x14ac:dyDescent="0.35">
      <c r="A583" s="149"/>
      <c r="B583" s="158"/>
      <c r="C583" s="159"/>
      <c r="D583" s="191"/>
      <c r="E583" s="161"/>
      <c r="F583" s="158"/>
      <c r="G583" s="158"/>
      <c r="H583" s="158"/>
      <c r="I583" s="159"/>
      <c r="J583" s="158"/>
      <c r="K583" s="158"/>
      <c r="L583" s="159"/>
      <c r="M583" s="158"/>
      <c r="N583" s="158"/>
      <c r="O583" s="162"/>
    </row>
    <row r="584" spans="1:15" x14ac:dyDescent="0.35">
      <c r="A584" s="149"/>
      <c r="B584" s="158"/>
      <c r="C584" s="159"/>
      <c r="D584" s="191"/>
      <c r="E584" s="161"/>
      <c r="F584" s="158"/>
      <c r="G584" s="158"/>
      <c r="H584" s="158"/>
      <c r="I584" s="159"/>
      <c r="J584" s="158"/>
      <c r="K584" s="158"/>
      <c r="L584" s="159"/>
      <c r="M584" s="158"/>
      <c r="N584" s="158"/>
      <c r="O584" s="162"/>
    </row>
    <row r="585" spans="1:15" x14ac:dyDescent="0.35">
      <c r="A585" s="149"/>
      <c r="B585" s="158"/>
      <c r="C585" s="159"/>
      <c r="D585" s="191"/>
      <c r="E585" s="161"/>
      <c r="F585" s="158"/>
      <c r="G585" s="158"/>
      <c r="H585" s="158"/>
      <c r="I585" s="159"/>
      <c r="J585" s="158"/>
      <c r="K585" s="158"/>
      <c r="L585" s="159"/>
      <c r="M585" s="158"/>
      <c r="N585" s="158"/>
      <c r="O585" s="162"/>
    </row>
    <row r="586" spans="1:15" x14ac:dyDescent="0.35">
      <c r="A586" s="149"/>
      <c r="B586" s="158"/>
      <c r="C586" s="159"/>
      <c r="D586" s="191"/>
      <c r="E586" s="161"/>
      <c r="F586" s="158"/>
      <c r="G586" s="158"/>
      <c r="H586" s="158"/>
      <c r="I586" s="159"/>
      <c r="J586" s="158"/>
      <c r="K586" s="158"/>
      <c r="L586" s="159"/>
      <c r="M586" s="158"/>
      <c r="N586" s="158"/>
      <c r="O586" s="162"/>
    </row>
    <row r="587" spans="1:15" x14ac:dyDescent="0.35">
      <c r="A587" s="149"/>
      <c r="B587" s="158"/>
      <c r="C587" s="159"/>
      <c r="D587" s="191"/>
      <c r="E587" s="161"/>
      <c r="F587" s="158"/>
      <c r="G587" s="158"/>
      <c r="H587" s="158"/>
      <c r="I587" s="159"/>
      <c r="J587" s="158"/>
      <c r="K587" s="158"/>
      <c r="L587" s="159"/>
      <c r="M587" s="158"/>
      <c r="N587" s="158"/>
      <c r="O587" s="162"/>
    </row>
    <row r="588" spans="1:15" x14ac:dyDescent="0.35">
      <c r="A588" s="149"/>
      <c r="B588" s="158"/>
      <c r="C588" s="159"/>
      <c r="D588" s="191"/>
      <c r="E588" s="161"/>
      <c r="F588" s="158"/>
      <c r="G588" s="158"/>
      <c r="H588" s="158"/>
      <c r="I588" s="159"/>
      <c r="J588" s="158"/>
      <c r="K588" s="158"/>
      <c r="L588" s="159"/>
      <c r="M588" s="158"/>
      <c r="N588" s="158"/>
      <c r="O588" s="162"/>
    </row>
    <row r="589" spans="1:15" x14ac:dyDescent="0.35">
      <c r="A589" s="149"/>
      <c r="B589" s="158"/>
      <c r="C589" s="159"/>
      <c r="D589" s="191"/>
      <c r="E589" s="161"/>
      <c r="F589" s="158"/>
      <c r="G589" s="158"/>
      <c r="H589" s="158"/>
      <c r="I589" s="159"/>
      <c r="J589" s="158"/>
      <c r="K589" s="158"/>
      <c r="L589" s="159"/>
      <c r="M589" s="158"/>
      <c r="N589" s="158"/>
      <c r="O589" s="162"/>
    </row>
    <row r="590" spans="1:15" x14ac:dyDescent="0.35">
      <c r="A590" s="149"/>
      <c r="B590" s="158"/>
      <c r="C590" s="159"/>
      <c r="D590" s="191"/>
      <c r="E590" s="161"/>
      <c r="F590" s="158"/>
      <c r="G590" s="158"/>
      <c r="H590" s="158"/>
      <c r="I590" s="159"/>
      <c r="J590" s="158"/>
      <c r="K590" s="158"/>
      <c r="L590" s="159"/>
      <c r="M590" s="158"/>
      <c r="N590" s="158"/>
      <c r="O590" s="162"/>
    </row>
    <row r="591" spans="1:15" x14ac:dyDescent="0.35">
      <c r="A591" s="149"/>
      <c r="B591" s="158"/>
      <c r="C591" s="159"/>
      <c r="D591" s="191"/>
      <c r="E591" s="161"/>
      <c r="F591" s="158"/>
      <c r="G591" s="158"/>
      <c r="H591" s="158"/>
      <c r="I591" s="159"/>
      <c r="J591" s="158"/>
      <c r="K591" s="158"/>
      <c r="L591" s="159"/>
      <c r="M591" s="158"/>
      <c r="N591" s="158"/>
      <c r="O591" s="162"/>
    </row>
    <row r="592" spans="1:15" x14ac:dyDescent="0.35">
      <c r="A592" s="149"/>
      <c r="B592" s="158"/>
      <c r="C592" s="159"/>
      <c r="D592" s="191"/>
      <c r="E592" s="161"/>
      <c r="F592" s="158"/>
      <c r="G592" s="158"/>
      <c r="H592" s="158"/>
      <c r="I592" s="159"/>
      <c r="J592" s="158"/>
      <c r="K592" s="158"/>
      <c r="L592" s="159"/>
      <c r="M592" s="158"/>
      <c r="N592" s="158"/>
      <c r="O592" s="162"/>
    </row>
    <row r="593" spans="1:15" x14ac:dyDescent="0.35">
      <c r="A593" s="149"/>
      <c r="B593" s="158"/>
      <c r="C593" s="159"/>
      <c r="D593" s="191"/>
      <c r="E593" s="161"/>
      <c r="F593" s="158"/>
      <c r="G593" s="158"/>
      <c r="H593" s="158"/>
      <c r="I593" s="159"/>
      <c r="J593" s="158"/>
      <c r="K593" s="158"/>
      <c r="L593" s="159"/>
      <c r="M593" s="158"/>
      <c r="N593" s="158"/>
      <c r="O593" s="162"/>
    </row>
    <row r="594" spans="1:15" x14ac:dyDescent="0.35">
      <c r="A594" s="149"/>
      <c r="B594" s="158"/>
      <c r="C594" s="159"/>
      <c r="D594" s="191"/>
      <c r="E594" s="161"/>
      <c r="F594" s="158"/>
      <c r="G594" s="158"/>
      <c r="H594" s="158"/>
      <c r="I594" s="159"/>
      <c r="J594" s="158"/>
      <c r="K594" s="158"/>
      <c r="L594" s="159"/>
      <c r="M594" s="158"/>
      <c r="N594" s="158"/>
      <c r="O594" s="162"/>
    </row>
    <row r="595" spans="1:15" x14ac:dyDescent="0.35">
      <c r="A595" s="149"/>
      <c r="B595" s="158"/>
      <c r="C595" s="159"/>
      <c r="D595" s="191"/>
      <c r="E595" s="161"/>
      <c r="F595" s="158"/>
      <c r="G595" s="158"/>
      <c r="H595" s="158"/>
      <c r="I595" s="159"/>
      <c r="J595" s="158"/>
      <c r="K595" s="158"/>
      <c r="L595" s="159"/>
      <c r="M595" s="158"/>
      <c r="N595" s="158"/>
      <c r="O595" s="162"/>
    </row>
    <row r="596" spans="1:15" x14ac:dyDescent="0.35">
      <c r="A596" s="149"/>
      <c r="B596" s="158"/>
      <c r="C596" s="159"/>
      <c r="D596" s="191"/>
      <c r="E596" s="161"/>
      <c r="F596" s="158"/>
      <c r="G596" s="158"/>
      <c r="H596" s="158"/>
      <c r="I596" s="159"/>
      <c r="J596" s="158"/>
      <c r="K596" s="158"/>
      <c r="L596" s="159"/>
      <c r="M596" s="158"/>
      <c r="N596" s="158"/>
      <c r="O596" s="162"/>
    </row>
    <row r="597" spans="1:15" x14ac:dyDescent="0.35">
      <c r="A597" s="149"/>
      <c r="B597" s="158"/>
      <c r="C597" s="159"/>
      <c r="D597" s="191"/>
      <c r="E597" s="161"/>
      <c r="F597" s="158"/>
      <c r="G597" s="158"/>
      <c r="H597" s="158"/>
      <c r="I597" s="159"/>
      <c r="J597" s="158"/>
      <c r="K597" s="158"/>
      <c r="L597" s="159"/>
      <c r="M597" s="158"/>
      <c r="N597" s="158"/>
      <c r="O597" s="162"/>
    </row>
    <row r="598" spans="1:15" x14ac:dyDescent="0.35">
      <c r="A598" s="149"/>
      <c r="B598" s="158"/>
      <c r="C598" s="159"/>
      <c r="D598" s="191"/>
      <c r="E598" s="161"/>
      <c r="F598" s="158"/>
      <c r="G598" s="158"/>
      <c r="H598" s="158"/>
      <c r="I598" s="159"/>
      <c r="J598" s="158"/>
      <c r="K598" s="158"/>
      <c r="L598" s="159"/>
      <c r="M598" s="158"/>
      <c r="N598" s="158"/>
      <c r="O598" s="162"/>
    </row>
    <row r="599" spans="1:15" x14ac:dyDescent="0.35">
      <c r="A599" s="149"/>
      <c r="B599" s="158"/>
      <c r="C599" s="159"/>
      <c r="D599" s="191"/>
      <c r="E599" s="161"/>
      <c r="F599" s="158"/>
      <c r="G599" s="158"/>
      <c r="H599" s="158"/>
      <c r="I599" s="159"/>
      <c r="J599" s="158"/>
      <c r="K599" s="158"/>
      <c r="L599" s="159"/>
      <c r="M599" s="158"/>
      <c r="N599" s="158"/>
      <c r="O599" s="162"/>
    </row>
    <row r="600" spans="1:15" x14ac:dyDescent="0.35">
      <c r="A600" s="149"/>
      <c r="B600" s="158"/>
      <c r="C600" s="159"/>
      <c r="D600" s="191"/>
      <c r="E600" s="161"/>
      <c r="F600" s="158"/>
      <c r="G600" s="158"/>
      <c r="H600" s="158"/>
      <c r="I600" s="159"/>
      <c r="J600" s="158"/>
      <c r="K600" s="158"/>
      <c r="L600" s="159"/>
      <c r="M600" s="158"/>
      <c r="N600" s="158"/>
      <c r="O600" s="162"/>
    </row>
    <row r="601" spans="1:15" x14ac:dyDescent="0.35">
      <c r="A601" s="149"/>
      <c r="B601" s="158"/>
      <c r="C601" s="159"/>
      <c r="D601" s="191"/>
      <c r="E601" s="161"/>
      <c r="F601" s="158"/>
      <c r="G601" s="158"/>
      <c r="H601" s="158"/>
      <c r="I601" s="159"/>
      <c r="J601" s="158"/>
      <c r="K601" s="158"/>
      <c r="L601" s="159"/>
      <c r="M601" s="158"/>
      <c r="N601" s="158"/>
      <c r="O601" s="162"/>
    </row>
    <row r="602" spans="1:15" x14ac:dyDescent="0.35">
      <c r="A602" s="149"/>
      <c r="B602" s="158"/>
      <c r="C602" s="159"/>
      <c r="D602" s="191"/>
      <c r="E602" s="161"/>
      <c r="F602" s="158"/>
      <c r="G602" s="158"/>
      <c r="H602" s="158"/>
      <c r="I602" s="159"/>
      <c r="J602" s="158"/>
      <c r="K602" s="158"/>
      <c r="L602" s="159"/>
      <c r="M602" s="158"/>
      <c r="N602" s="158"/>
      <c r="O602" s="162"/>
    </row>
    <row r="603" spans="1:15" x14ac:dyDescent="0.35">
      <c r="A603" s="149"/>
      <c r="B603" s="158"/>
      <c r="C603" s="159"/>
      <c r="D603" s="191"/>
      <c r="E603" s="161"/>
      <c r="F603" s="158"/>
      <c r="G603" s="158"/>
      <c r="H603" s="158"/>
      <c r="I603" s="159"/>
      <c r="J603" s="158"/>
      <c r="K603" s="158"/>
      <c r="L603" s="159"/>
      <c r="M603" s="158"/>
      <c r="N603" s="158"/>
      <c r="O603" s="162"/>
    </row>
    <row r="604" spans="1:15" x14ac:dyDescent="0.35">
      <c r="A604" s="149"/>
      <c r="B604" s="158"/>
      <c r="C604" s="159"/>
      <c r="D604" s="191"/>
      <c r="E604" s="161"/>
      <c r="F604" s="158"/>
      <c r="G604" s="158"/>
      <c r="H604" s="158"/>
      <c r="I604" s="159"/>
      <c r="J604" s="158"/>
      <c r="K604" s="158"/>
      <c r="L604" s="159"/>
      <c r="M604" s="158"/>
      <c r="N604" s="158"/>
      <c r="O604" s="162"/>
    </row>
    <row r="605" spans="1:15" x14ac:dyDescent="0.35">
      <c r="A605" s="149"/>
      <c r="B605" s="158"/>
      <c r="C605" s="159"/>
      <c r="D605" s="191"/>
      <c r="E605" s="161"/>
      <c r="F605" s="158"/>
      <c r="G605" s="158"/>
      <c r="H605" s="158"/>
      <c r="I605" s="159"/>
      <c r="J605" s="158"/>
      <c r="K605" s="158"/>
      <c r="L605" s="159"/>
      <c r="M605" s="158"/>
      <c r="N605" s="158"/>
      <c r="O605" s="162"/>
    </row>
    <row r="606" spans="1:15" x14ac:dyDescent="0.35">
      <c r="A606" s="149"/>
      <c r="B606" s="158"/>
      <c r="C606" s="159"/>
      <c r="D606" s="191"/>
      <c r="E606" s="161"/>
      <c r="F606" s="158"/>
      <c r="G606" s="158"/>
      <c r="H606" s="158"/>
      <c r="I606" s="159"/>
      <c r="J606" s="158"/>
      <c r="K606" s="158"/>
      <c r="L606" s="159"/>
      <c r="M606" s="158"/>
      <c r="N606" s="158"/>
      <c r="O606" s="162"/>
    </row>
    <row r="607" spans="1:15" x14ac:dyDescent="0.35">
      <c r="A607" s="149"/>
      <c r="B607" s="158"/>
      <c r="C607" s="159"/>
      <c r="D607" s="191"/>
      <c r="E607" s="161"/>
      <c r="F607" s="158"/>
      <c r="G607" s="158"/>
      <c r="H607" s="158"/>
      <c r="I607" s="159"/>
      <c r="J607" s="158"/>
      <c r="K607" s="158"/>
      <c r="L607" s="159"/>
      <c r="M607" s="158"/>
      <c r="N607" s="158"/>
      <c r="O607" s="162"/>
    </row>
    <row r="608" spans="1:15" x14ac:dyDescent="0.35">
      <c r="A608" s="149"/>
      <c r="B608" s="158"/>
      <c r="C608" s="159"/>
      <c r="D608" s="191"/>
      <c r="E608" s="161"/>
      <c r="F608" s="158"/>
      <c r="G608" s="158"/>
      <c r="H608" s="158"/>
      <c r="I608" s="159"/>
      <c r="J608" s="158"/>
      <c r="K608" s="158"/>
      <c r="L608" s="159"/>
      <c r="M608" s="158"/>
      <c r="N608" s="158"/>
      <c r="O608" s="162"/>
    </row>
    <row r="609" spans="1:15" x14ac:dyDescent="0.35">
      <c r="A609" s="149"/>
      <c r="B609" s="158"/>
      <c r="C609" s="159"/>
      <c r="D609" s="191"/>
      <c r="E609" s="161"/>
      <c r="F609" s="158"/>
      <c r="G609" s="158"/>
      <c r="H609" s="158"/>
      <c r="I609" s="159"/>
      <c r="J609" s="158"/>
      <c r="K609" s="158"/>
      <c r="L609" s="159"/>
      <c r="M609" s="158"/>
      <c r="N609" s="158"/>
      <c r="O609" s="162"/>
    </row>
    <row r="610" spans="1:15" x14ac:dyDescent="0.35">
      <c r="A610" s="149"/>
      <c r="B610" s="158"/>
      <c r="C610" s="159"/>
      <c r="D610" s="191"/>
      <c r="E610" s="161"/>
      <c r="F610" s="158"/>
      <c r="G610" s="158"/>
      <c r="H610" s="158"/>
      <c r="I610" s="159"/>
      <c r="J610" s="158"/>
      <c r="K610" s="158"/>
      <c r="L610" s="159"/>
      <c r="M610" s="158"/>
      <c r="N610" s="158"/>
      <c r="O610" s="162"/>
    </row>
    <row r="611" spans="1:15" x14ac:dyDescent="0.35">
      <c r="A611" s="149"/>
      <c r="B611" s="158"/>
      <c r="C611" s="159"/>
      <c r="D611" s="191"/>
      <c r="E611" s="161"/>
      <c r="F611" s="158"/>
      <c r="G611" s="158"/>
      <c r="H611" s="158"/>
      <c r="I611" s="159"/>
      <c r="J611" s="158"/>
      <c r="K611" s="158"/>
      <c r="L611" s="159"/>
      <c r="M611" s="158"/>
      <c r="N611" s="158"/>
      <c r="O611" s="162"/>
    </row>
    <row r="612" spans="1:15" x14ac:dyDescent="0.35">
      <c r="A612" s="149"/>
      <c r="B612" s="158"/>
      <c r="C612" s="159"/>
      <c r="D612" s="191"/>
      <c r="E612" s="161"/>
      <c r="F612" s="158"/>
      <c r="G612" s="158"/>
      <c r="H612" s="158"/>
      <c r="I612" s="159"/>
      <c r="J612" s="158"/>
      <c r="K612" s="158"/>
      <c r="L612" s="159"/>
      <c r="M612" s="158"/>
      <c r="N612" s="158"/>
      <c r="O612" s="162"/>
    </row>
    <row r="613" spans="1:15" x14ac:dyDescent="0.35">
      <c r="A613" s="149"/>
      <c r="B613" s="158"/>
      <c r="C613" s="159"/>
      <c r="D613" s="191"/>
      <c r="E613" s="161"/>
      <c r="F613" s="158"/>
      <c r="G613" s="158"/>
      <c r="H613" s="158"/>
      <c r="I613" s="159"/>
      <c r="J613" s="158"/>
      <c r="K613" s="158"/>
      <c r="L613" s="159"/>
      <c r="M613" s="158"/>
      <c r="N613" s="158"/>
      <c r="O613" s="162"/>
    </row>
    <row r="614" spans="1:15" x14ac:dyDescent="0.35">
      <c r="A614" s="149"/>
      <c r="B614" s="158"/>
      <c r="C614" s="159"/>
      <c r="D614" s="191"/>
      <c r="E614" s="161"/>
      <c r="F614" s="158"/>
      <c r="G614" s="158"/>
      <c r="H614" s="158"/>
      <c r="I614" s="159"/>
      <c r="J614" s="158"/>
      <c r="K614" s="158"/>
      <c r="L614" s="159"/>
      <c r="M614" s="158"/>
      <c r="N614" s="158"/>
      <c r="O614" s="162"/>
    </row>
    <row r="615" spans="1:15" x14ac:dyDescent="0.35">
      <c r="A615" s="149"/>
      <c r="B615" s="158"/>
      <c r="C615" s="159"/>
      <c r="D615" s="191"/>
      <c r="E615" s="161"/>
      <c r="F615" s="158"/>
      <c r="G615" s="158"/>
      <c r="H615" s="158"/>
      <c r="I615" s="159"/>
      <c r="J615" s="158"/>
      <c r="K615" s="158"/>
      <c r="L615" s="159"/>
      <c r="M615" s="158"/>
      <c r="N615" s="158"/>
      <c r="O615" s="162"/>
    </row>
    <row r="616" spans="1:15" x14ac:dyDescent="0.35">
      <c r="A616" s="149"/>
      <c r="B616" s="158"/>
      <c r="C616" s="159"/>
      <c r="D616" s="191"/>
      <c r="E616" s="161"/>
      <c r="F616" s="158"/>
      <c r="G616" s="158"/>
      <c r="H616" s="158"/>
      <c r="I616" s="159"/>
      <c r="J616" s="158"/>
      <c r="K616" s="158"/>
      <c r="L616" s="159"/>
      <c r="M616" s="158"/>
      <c r="N616" s="158"/>
      <c r="O616" s="162"/>
    </row>
    <row r="617" spans="1:15" x14ac:dyDescent="0.35">
      <c r="A617" s="149"/>
      <c r="B617" s="158"/>
      <c r="C617" s="159"/>
      <c r="D617" s="191"/>
      <c r="E617" s="161"/>
      <c r="F617" s="158"/>
      <c r="G617" s="158"/>
      <c r="H617" s="158"/>
      <c r="I617" s="159"/>
      <c r="J617" s="158"/>
      <c r="K617" s="158"/>
      <c r="L617" s="159"/>
      <c r="M617" s="158"/>
      <c r="N617" s="158"/>
      <c r="O617" s="162"/>
    </row>
    <row r="618" spans="1:15" x14ac:dyDescent="0.35">
      <c r="A618" s="149"/>
      <c r="B618" s="158"/>
      <c r="C618" s="159"/>
      <c r="D618" s="191"/>
      <c r="E618" s="161"/>
      <c r="F618" s="158"/>
      <c r="G618" s="158"/>
      <c r="H618" s="158"/>
      <c r="I618" s="159"/>
      <c r="J618" s="158"/>
      <c r="K618" s="158"/>
      <c r="L618" s="159"/>
      <c r="M618" s="158"/>
      <c r="N618" s="158"/>
      <c r="O618" s="162"/>
    </row>
    <row r="619" spans="1:15" x14ac:dyDescent="0.35">
      <c r="A619" s="149"/>
      <c r="B619" s="158"/>
      <c r="C619" s="159"/>
      <c r="D619" s="191"/>
      <c r="E619" s="161"/>
      <c r="F619" s="158"/>
      <c r="G619" s="158"/>
      <c r="H619" s="158"/>
      <c r="I619" s="159"/>
      <c r="J619" s="158"/>
      <c r="K619" s="158"/>
      <c r="L619" s="159"/>
      <c r="M619" s="158"/>
      <c r="N619" s="158"/>
      <c r="O619" s="162"/>
    </row>
    <row r="620" spans="1:15" x14ac:dyDescent="0.35">
      <c r="A620" s="149"/>
      <c r="B620" s="158"/>
      <c r="C620" s="159"/>
      <c r="D620" s="191"/>
      <c r="E620" s="161"/>
      <c r="F620" s="158"/>
      <c r="G620" s="158"/>
      <c r="H620" s="158"/>
      <c r="I620" s="159"/>
      <c r="J620" s="158"/>
      <c r="K620" s="158"/>
      <c r="L620" s="159"/>
      <c r="M620" s="158"/>
      <c r="N620" s="158"/>
      <c r="O620" s="162"/>
    </row>
    <row r="621" spans="1:15" x14ac:dyDescent="0.35">
      <c r="A621" s="149"/>
      <c r="B621" s="158"/>
      <c r="C621" s="159"/>
      <c r="D621" s="191"/>
      <c r="E621" s="161"/>
      <c r="F621" s="158"/>
      <c r="G621" s="158"/>
      <c r="H621" s="158"/>
      <c r="I621" s="159"/>
      <c r="J621" s="158"/>
      <c r="K621" s="158"/>
      <c r="L621" s="159"/>
      <c r="M621" s="158"/>
      <c r="N621" s="158"/>
      <c r="O621" s="162"/>
    </row>
    <row r="622" spans="1:15" x14ac:dyDescent="0.35">
      <c r="A622" s="149"/>
      <c r="B622" s="158"/>
      <c r="C622" s="159"/>
      <c r="D622" s="191"/>
      <c r="E622" s="161"/>
      <c r="F622" s="158"/>
      <c r="G622" s="158"/>
      <c r="H622" s="158"/>
      <c r="I622" s="159"/>
      <c r="J622" s="158"/>
      <c r="K622" s="158"/>
      <c r="L622" s="159"/>
      <c r="M622" s="158"/>
      <c r="N622" s="158"/>
      <c r="O622" s="162"/>
    </row>
    <row r="623" spans="1:15" x14ac:dyDescent="0.35">
      <c r="A623" s="149"/>
      <c r="B623" s="158"/>
      <c r="C623" s="159"/>
      <c r="D623" s="191"/>
      <c r="E623" s="161"/>
      <c r="F623" s="158"/>
      <c r="G623" s="158"/>
      <c r="H623" s="158"/>
      <c r="I623" s="159"/>
      <c r="J623" s="158"/>
      <c r="K623" s="158"/>
      <c r="L623" s="159"/>
      <c r="M623" s="158"/>
      <c r="N623" s="158"/>
      <c r="O623" s="162"/>
    </row>
    <row r="624" spans="1:15" x14ac:dyDescent="0.35">
      <c r="A624" s="149"/>
      <c r="B624" s="158"/>
      <c r="C624" s="159"/>
      <c r="D624" s="191"/>
      <c r="E624" s="161"/>
      <c r="F624" s="158"/>
      <c r="G624" s="158"/>
      <c r="H624" s="158"/>
      <c r="I624" s="159"/>
      <c r="J624" s="158"/>
      <c r="K624" s="158"/>
      <c r="L624" s="159"/>
      <c r="M624" s="158"/>
      <c r="N624" s="158"/>
      <c r="O624" s="162"/>
    </row>
    <row r="625" spans="1:15" x14ac:dyDescent="0.35">
      <c r="A625" s="149"/>
      <c r="B625" s="158"/>
      <c r="C625" s="159"/>
      <c r="D625" s="191"/>
      <c r="E625" s="161"/>
      <c r="F625" s="158"/>
      <c r="G625" s="158"/>
      <c r="H625" s="158"/>
      <c r="I625" s="159"/>
      <c r="J625" s="158"/>
      <c r="K625" s="158"/>
      <c r="L625" s="159"/>
      <c r="M625" s="158"/>
      <c r="N625" s="158"/>
      <c r="O625" s="162"/>
    </row>
    <row r="626" spans="1:15" x14ac:dyDescent="0.35">
      <c r="A626" s="149"/>
      <c r="B626" s="158"/>
      <c r="C626" s="159"/>
      <c r="D626" s="191"/>
      <c r="E626" s="161"/>
      <c r="F626" s="158"/>
      <c r="G626" s="158"/>
      <c r="H626" s="158"/>
      <c r="I626" s="159"/>
      <c r="J626" s="158"/>
      <c r="K626" s="158"/>
      <c r="L626" s="159"/>
      <c r="M626" s="158"/>
      <c r="N626" s="158"/>
      <c r="O626" s="162"/>
    </row>
    <row r="627" spans="1:15" x14ac:dyDescent="0.35">
      <c r="A627" s="149"/>
      <c r="B627" s="158"/>
      <c r="C627" s="159"/>
      <c r="D627" s="191"/>
      <c r="E627" s="161"/>
      <c r="F627" s="158"/>
      <c r="G627" s="158"/>
      <c r="H627" s="158"/>
      <c r="I627" s="159"/>
      <c r="J627" s="158"/>
      <c r="K627" s="158"/>
      <c r="L627" s="159"/>
      <c r="M627" s="158"/>
      <c r="N627" s="158"/>
      <c r="O627" s="162"/>
    </row>
    <row r="628" spans="1:15" x14ac:dyDescent="0.35">
      <c r="A628" s="149"/>
      <c r="B628" s="158"/>
      <c r="C628" s="159"/>
      <c r="D628" s="191"/>
      <c r="E628" s="161"/>
      <c r="F628" s="158"/>
      <c r="G628" s="158"/>
      <c r="H628" s="158"/>
      <c r="I628" s="159"/>
      <c r="J628" s="158"/>
      <c r="K628" s="158"/>
      <c r="L628" s="159"/>
      <c r="M628" s="158"/>
      <c r="N628" s="158"/>
      <c r="O628" s="162"/>
    </row>
    <row r="629" spans="1:15" x14ac:dyDescent="0.35">
      <c r="A629" s="149"/>
      <c r="B629" s="158"/>
      <c r="C629" s="159"/>
      <c r="D629" s="191"/>
      <c r="E629" s="161"/>
      <c r="F629" s="158"/>
      <c r="G629" s="158"/>
      <c r="H629" s="158"/>
      <c r="I629" s="159"/>
      <c r="J629" s="158"/>
      <c r="K629" s="158"/>
      <c r="L629" s="159"/>
      <c r="M629" s="158"/>
      <c r="N629" s="158"/>
      <c r="O629" s="162"/>
    </row>
    <row r="630" spans="1:15" x14ac:dyDescent="0.35">
      <c r="A630" s="149"/>
      <c r="B630" s="158"/>
      <c r="C630" s="159"/>
      <c r="D630" s="191"/>
      <c r="E630" s="161"/>
      <c r="F630" s="158"/>
      <c r="G630" s="158"/>
      <c r="H630" s="158"/>
      <c r="I630" s="159"/>
      <c r="J630" s="158"/>
      <c r="K630" s="158"/>
      <c r="L630" s="159"/>
      <c r="M630" s="158"/>
      <c r="N630" s="158"/>
      <c r="O630" s="162"/>
    </row>
    <row r="631" spans="1:15" x14ac:dyDescent="0.35">
      <c r="A631" s="149"/>
      <c r="B631" s="158"/>
      <c r="C631" s="159"/>
      <c r="D631" s="191"/>
      <c r="E631" s="161"/>
      <c r="F631" s="158"/>
      <c r="G631" s="158"/>
      <c r="H631" s="158"/>
      <c r="I631" s="159"/>
      <c r="J631" s="158"/>
      <c r="K631" s="158"/>
      <c r="L631" s="159"/>
      <c r="M631" s="158"/>
      <c r="N631" s="158"/>
      <c r="O631" s="162"/>
    </row>
    <row r="632" spans="1:15" x14ac:dyDescent="0.35">
      <c r="A632" s="149"/>
      <c r="B632" s="158"/>
      <c r="C632" s="159"/>
      <c r="D632" s="191"/>
      <c r="E632" s="161"/>
      <c r="F632" s="158"/>
      <c r="G632" s="158"/>
      <c r="H632" s="158"/>
      <c r="I632" s="159"/>
      <c r="J632" s="158"/>
      <c r="K632" s="158"/>
      <c r="L632" s="159"/>
      <c r="M632" s="158"/>
      <c r="N632" s="158"/>
      <c r="O632" s="162"/>
    </row>
    <row r="633" spans="1:15" x14ac:dyDescent="0.35">
      <c r="A633" s="149"/>
      <c r="B633" s="158"/>
      <c r="C633" s="159"/>
      <c r="D633" s="191"/>
      <c r="E633" s="161"/>
      <c r="F633" s="158"/>
      <c r="G633" s="158"/>
      <c r="H633" s="158"/>
      <c r="I633" s="159"/>
      <c r="J633" s="158"/>
      <c r="K633" s="158"/>
      <c r="L633" s="159"/>
      <c r="M633" s="158"/>
      <c r="N633" s="158"/>
      <c r="O633" s="162"/>
    </row>
    <row r="634" spans="1:15" x14ac:dyDescent="0.35">
      <c r="A634" s="149"/>
      <c r="B634" s="158"/>
      <c r="C634" s="159"/>
      <c r="D634" s="191"/>
      <c r="E634" s="161"/>
      <c r="F634" s="158"/>
      <c r="G634" s="158"/>
      <c r="H634" s="158"/>
      <c r="I634" s="159"/>
      <c r="J634" s="158"/>
      <c r="K634" s="158"/>
      <c r="L634" s="159"/>
      <c r="M634" s="158"/>
      <c r="N634" s="158"/>
      <c r="O634" s="162"/>
    </row>
    <row r="635" spans="1:15" x14ac:dyDescent="0.35">
      <c r="A635" s="149"/>
      <c r="B635" s="158"/>
      <c r="C635" s="159"/>
      <c r="D635" s="191"/>
      <c r="E635" s="161"/>
      <c r="F635" s="158"/>
      <c r="G635" s="158"/>
      <c r="H635" s="158"/>
      <c r="I635" s="159"/>
      <c r="J635" s="158"/>
      <c r="K635" s="158"/>
      <c r="L635" s="159"/>
      <c r="M635" s="158"/>
      <c r="N635" s="158"/>
      <c r="O635" s="162"/>
    </row>
    <row r="636" spans="1:15" x14ac:dyDescent="0.35">
      <c r="A636" s="149"/>
      <c r="B636" s="158"/>
      <c r="C636" s="159"/>
      <c r="D636" s="191"/>
      <c r="E636" s="161"/>
      <c r="F636" s="158"/>
      <c r="G636" s="158"/>
      <c r="H636" s="158"/>
      <c r="I636" s="159"/>
      <c r="J636" s="158"/>
      <c r="K636" s="158"/>
      <c r="L636" s="159"/>
      <c r="M636" s="158"/>
      <c r="N636" s="158"/>
      <c r="O636" s="162"/>
    </row>
    <row r="637" spans="1:15" x14ac:dyDescent="0.35">
      <c r="A637" s="149"/>
      <c r="B637" s="158"/>
      <c r="C637" s="159"/>
      <c r="D637" s="191"/>
      <c r="E637" s="161"/>
      <c r="F637" s="158"/>
      <c r="G637" s="158"/>
      <c r="H637" s="158"/>
      <c r="I637" s="159"/>
      <c r="J637" s="158"/>
      <c r="K637" s="158"/>
      <c r="L637" s="159"/>
      <c r="M637" s="158"/>
      <c r="N637" s="158"/>
      <c r="O637" s="162"/>
    </row>
    <row r="638" spans="1:15" x14ac:dyDescent="0.35">
      <c r="A638" s="149"/>
      <c r="B638" s="158"/>
      <c r="C638" s="159"/>
      <c r="D638" s="191"/>
      <c r="E638" s="161"/>
      <c r="F638" s="158"/>
      <c r="G638" s="158"/>
      <c r="H638" s="158"/>
      <c r="I638" s="159"/>
      <c r="J638" s="158"/>
      <c r="K638" s="158"/>
      <c r="L638" s="159"/>
      <c r="M638" s="158"/>
      <c r="N638" s="158"/>
      <c r="O638" s="162"/>
    </row>
    <row r="639" spans="1:15" x14ac:dyDescent="0.35">
      <c r="A639" s="149"/>
      <c r="B639" s="158"/>
      <c r="C639" s="159"/>
      <c r="D639" s="191"/>
      <c r="E639" s="161"/>
      <c r="F639" s="158"/>
      <c r="G639" s="158"/>
      <c r="H639" s="158"/>
      <c r="I639" s="159"/>
      <c r="J639" s="158"/>
      <c r="K639" s="158"/>
      <c r="L639" s="159"/>
      <c r="M639" s="158"/>
      <c r="N639" s="158"/>
      <c r="O639" s="162"/>
    </row>
    <row r="640" spans="1:15" x14ac:dyDescent="0.35">
      <c r="A640" s="149"/>
      <c r="B640" s="158"/>
      <c r="C640" s="159"/>
      <c r="D640" s="191"/>
      <c r="E640" s="161"/>
      <c r="F640" s="158"/>
      <c r="G640" s="158"/>
      <c r="H640" s="158"/>
      <c r="I640" s="159"/>
      <c r="J640" s="158"/>
      <c r="K640" s="158"/>
      <c r="L640" s="159"/>
      <c r="M640" s="158"/>
      <c r="N640" s="158"/>
      <c r="O640" s="162"/>
    </row>
    <row r="641" spans="1:15" x14ac:dyDescent="0.35">
      <c r="A641" s="149"/>
      <c r="B641" s="158"/>
      <c r="C641" s="159"/>
      <c r="D641" s="191"/>
      <c r="E641" s="161"/>
      <c r="F641" s="158"/>
      <c r="G641" s="158"/>
      <c r="H641" s="158"/>
      <c r="I641" s="159"/>
      <c r="J641" s="158"/>
      <c r="K641" s="158"/>
      <c r="L641" s="159"/>
      <c r="M641" s="158"/>
      <c r="N641" s="158"/>
      <c r="O641" s="162"/>
    </row>
    <row r="642" spans="1:15" x14ac:dyDescent="0.35">
      <c r="A642" s="149"/>
      <c r="B642" s="158"/>
      <c r="C642" s="159"/>
      <c r="D642" s="191"/>
      <c r="E642" s="161"/>
      <c r="F642" s="158"/>
      <c r="G642" s="158"/>
      <c r="H642" s="158"/>
      <c r="I642" s="159"/>
      <c r="J642" s="158"/>
      <c r="K642" s="158"/>
      <c r="L642" s="159"/>
      <c r="M642" s="158"/>
      <c r="N642" s="158"/>
      <c r="O642" s="162"/>
    </row>
    <row r="643" spans="1:15" x14ac:dyDescent="0.35">
      <c r="A643" s="149"/>
      <c r="B643" s="158"/>
      <c r="C643" s="159"/>
      <c r="D643" s="191"/>
      <c r="E643" s="161"/>
      <c r="F643" s="158"/>
      <c r="G643" s="158"/>
      <c r="H643" s="158"/>
      <c r="I643" s="159"/>
      <c r="J643" s="158"/>
      <c r="K643" s="158"/>
      <c r="L643" s="159"/>
      <c r="M643" s="158"/>
      <c r="N643" s="158"/>
      <c r="O643" s="162"/>
    </row>
    <row r="644" spans="1:15" x14ac:dyDescent="0.35">
      <c r="A644" s="149"/>
      <c r="B644" s="158"/>
      <c r="C644" s="159"/>
      <c r="D644" s="191"/>
      <c r="E644" s="161"/>
      <c r="F644" s="158"/>
      <c r="G644" s="158"/>
      <c r="H644" s="158"/>
      <c r="I644" s="159"/>
      <c r="J644" s="158"/>
      <c r="K644" s="158"/>
      <c r="L644" s="159"/>
      <c r="M644" s="158"/>
      <c r="N644" s="158"/>
      <c r="O644" s="162"/>
    </row>
    <row r="645" spans="1:15" x14ac:dyDescent="0.35">
      <c r="A645" s="149"/>
      <c r="B645" s="158"/>
      <c r="C645" s="159"/>
      <c r="D645" s="191"/>
      <c r="E645" s="161"/>
      <c r="F645" s="158"/>
      <c r="G645" s="158"/>
      <c r="H645" s="158"/>
      <c r="I645" s="159"/>
      <c r="J645" s="158"/>
      <c r="K645" s="158"/>
      <c r="L645" s="159"/>
      <c r="M645" s="158"/>
      <c r="N645" s="158"/>
      <c r="O645" s="162"/>
    </row>
    <row r="646" spans="1:15" x14ac:dyDescent="0.35">
      <c r="A646" s="149"/>
      <c r="B646" s="158"/>
      <c r="C646" s="159"/>
      <c r="D646" s="191"/>
      <c r="E646" s="161"/>
      <c r="F646" s="158"/>
      <c r="G646" s="158"/>
      <c r="H646" s="158"/>
      <c r="I646" s="159"/>
      <c r="J646" s="158"/>
      <c r="K646" s="158"/>
      <c r="L646" s="159"/>
      <c r="M646" s="158"/>
      <c r="N646" s="158"/>
      <c r="O646" s="162"/>
    </row>
    <row r="647" spans="1:15" x14ac:dyDescent="0.35">
      <c r="A647" s="149"/>
      <c r="B647" s="158"/>
      <c r="C647" s="159"/>
      <c r="D647" s="191"/>
      <c r="E647" s="161"/>
      <c r="F647" s="158"/>
      <c r="G647" s="158"/>
      <c r="H647" s="158"/>
      <c r="I647" s="159"/>
      <c r="J647" s="158"/>
      <c r="K647" s="158"/>
      <c r="L647" s="159"/>
      <c r="M647" s="158"/>
      <c r="N647" s="158"/>
      <c r="O647" s="162"/>
    </row>
    <row r="648" spans="1:15" x14ac:dyDescent="0.35">
      <c r="A648" s="149"/>
      <c r="B648" s="158"/>
      <c r="C648" s="159"/>
      <c r="D648" s="191"/>
      <c r="E648" s="161"/>
      <c r="F648" s="158"/>
      <c r="G648" s="158"/>
      <c r="H648" s="158"/>
      <c r="I648" s="159"/>
      <c r="J648" s="158"/>
      <c r="K648" s="158"/>
      <c r="L648" s="159"/>
      <c r="M648" s="158"/>
      <c r="N648" s="158"/>
      <c r="O648" s="162"/>
    </row>
    <row r="649" spans="1:15" x14ac:dyDescent="0.35">
      <c r="A649" s="149"/>
      <c r="B649" s="158"/>
      <c r="C649" s="159"/>
      <c r="D649" s="191"/>
      <c r="E649" s="161"/>
      <c r="F649" s="158"/>
      <c r="G649" s="158"/>
      <c r="H649" s="158"/>
      <c r="I649" s="159"/>
      <c r="J649" s="158"/>
      <c r="K649" s="158"/>
      <c r="L649" s="159"/>
      <c r="M649" s="158"/>
      <c r="N649" s="158"/>
      <c r="O649" s="162"/>
    </row>
    <row r="650" spans="1:15" x14ac:dyDescent="0.35">
      <c r="A650" s="149"/>
      <c r="B650" s="158"/>
      <c r="C650" s="159"/>
      <c r="D650" s="191"/>
      <c r="E650" s="161"/>
      <c r="F650" s="158"/>
      <c r="G650" s="158"/>
      <c r="H650" s="158"/>
      <c r="I650" s="159"/>
      <c r="J650" s="158"/>
      <c r="K650" s="158"/>
      <c r="L650" s="159"/>
      <c r="M650" s="158"/>
      <c r="N650" s="158"/>
      <c r="O650" s="162"/>
    </row>
    <row r="651" spans="1:15" x14ac:dyDescent="0.35">
      <c r="A651" s="149"/>
      <c r="B651" s="158"/>
      <c r="C651" s="159"/>
      <c r="D651" s="191"/>
      <c r="E651" s="161"/>
      <c r="F651" s="158"/>
      <c r="G651" s="158"/>
      <c r="H651" s="158"/>
      <c r="I651" s="159"/>
      <c r="J651" s="158"/>
      <c r="K651" s="158"/>
      <c r="L651" s="159"/>
      <c r="M651" s="158"/>
      <c r="N651" s="158"/>
      <c r="O651" s="162"/>
    </row>
    <row r="652" spans="1:15" x14ac:dyDescent="0.35">
      <c r="A652" s="149"/>
      <c r="B652" s="158"/>
      <c r="C652" s="159"/>
      <c r="D652" s="191"/>
      <c r="E652" s="161"/>
      <c r="F652" s="158"/>
      <c r="G652" s="158"/>
      <c r="H652" s="158"/>
      <c r="I652" s="159"/>
      <c r="J652" s="158"/>
      <c r="K652" s="158"/>
      <c r="L652" s="159"/>
      <c r="M652" s="158"/>
      <c r="N652" s="158"/>
      <c r="O652" s="162"/>
    </row>
    <row r="653" spans="1:15" x14ac:dyDescent="0.35">
      <c r="A653" s="149"/>
      <c r="B653" s="158"/>
      <c r="C653" s="159"/>
      <c r="D653" s="191"/>
      <c r="E653" s="161"/>
      <c r="F653" s="158"/>
      <c r="G653" s="158"/>
      <c r="H653" s="158"/>
      <c r="I653" s="159"/>
      <c r="J653" s="158"/>
      <c r="K653" s="158"/>
      <c r="L653" s="159"/>
      <c r="M653" s="158"/>
      <c r="N653" s="158"/>
      <c r="O653" s="162"/>
    </row>
    <row r="654" spans="1:15" x14ac:dyDescent="0.35">
      <c r="A654" s="149"/>
      <c r="B654" s="158"/>
      <c r="C654" s="159"/>
      <c r="D654" s="191"/>
      <c r="E654" s="161"/>
      <c r="F654" s="158"/>
      <c r="G654" s="158"/>
      <c r="H654" s="158"/>
      <c r="I654" s="159"/>
      <c r="J654" s="158"/>
      <c r="K654" s="158"/>
      <c r="L654" s="159"/>
      <c r="M654" s="158"/>
      <c r="N654" s="158"/>
      <c r="O654" s="162"/>
    </row>
    <row r="655" spans="1:15" x14ac:dyDescent="0.35">
      <c r="A655" s="149"/>
      <c r="B655" s="158"/>
      <c r="C655" s="159"/>
      <c r="D655" s="191"/>
      <c r="E655" s="161"/>
      <c r="F655" s="158"/>
      <c r="G655" s="158"/>
      <c r="H655" s="158"/>
      <c r="I655" s="159"/>
      <c r="J655" s="158"/>
      <c r="K655" s="158"/>
      <c r="L655" s="159"/>
      <c r="M655" s="158"/>
      <c r="N655" s="158"/>
      <c r="O655" s="162"/>
    </row>
    <row r="656" spans="1:15" x14ac:dyDescent="0.35">
      <c r="A656" s="149"/>
      <c r="B656" s="158"/>
      <c r="C656" s="159"/>
      <c r="D656" s="191"/>
      <c r="E656" s="161"/>
      <c r="F656" s="158"/>
      <c r="G656" s="158"/>
      <c r="H656" s="158"/>
      <c r="I656" s="159"/>
      <c r="J656" s="158"/>
      <c r="K656" s="158"/>
      <c r="L656" s="159"/>
      <c r="M656" s="158"/>
      <c r="N656" s="158"/>
      <c r="O656" s="162"/>
    </row>
    <row r="657" spans="1:15" x14ac:dyDescent="0.35">
      <c r="A657" s="149"/>
      <c r="B657" s="158"/>
      <c r="C657" s="159"/>
      <c r="D657" s="191"/>
      <c r="E657" s="161"/>
      <c r="F657" s="158"/>
      <c r="G657" s="158"/>
      <c r="H657" s="158"/>
      <c r="I657" s="159"/>
      <c r="J657" s="158"/>
      <c r="K657" s="158"/>
      <c r="L657" s="159"/>
      <c r="M657" s="158"/>
      <c r="N657" s="158"/>
      <c r="O657" s="162"/>
    </row>
    <row r="658" spans="1:15" x14ac:dyDescent="0.35">
      <c r="A658" s="149"/>
      <c r="B658" s="158"/>
      <c r="C658" s="159"/>
      <c r="D658" s="191"/>
      <c r="E658" s="161"/>
      <c r="F658" s="158"/>
      <c r="G658" s="158"/>
      <c r="H658" s="158"/>
      <c r="I658" s="159"/>
      <c r="J658" s="158"/>
      <c r="K658" s="158"/>
      <c r="L658" s="159"/>
      <c r="M658" s="158"/>
      <c r="N658" s="158"/>
      <c r="O658" s="162"/>
    </row>
    <row r="659" spans="1:15" x14ac:dyDescent="0.35">
      <c r="A659" s="149"/>
      <c r="B659" s="158"/>
      <c r="C659" s="159"/>
      <c r="D659" s="191"/>
      <c r="E659" s="161"/>
      <c r="F659" s="158"/>
      <c r="G659" s="158"/>
      <c r="H659" s="158"/>
      <c r="I659" s="159"/>
      <c r="J659" s="158"/>
      <c r="K659" s="158"/>
      <c r="L659" s="159"/>
      <c r="M659" s="158"/>
      <c r="N659" s="158"/>
      <c r="O659" s="162"/>
    </row>
    <row r="660" spans="1:15" x14ac:dyDescent="0.35">
      <c r="A660" s="149"/>
      <c r="B660" s="158"/>
      <c r="C660" s="159"/>
      <c r="D660" s="191"/>
      <c r="E660" s="161"/>
      <c r="F660" s="158"/>
      <c r="G660" s="158"/>
      <c r="H660" s="158"/>
      <c r="I660" s="159"/>
      <c r="J660" s="158"/>
      <c r="K660" s="158"/>
      <c r="L660" s="159"/>
      <c r="M660" s="158"/>
      <c r="N660" s="158"/>
      <c r="O660" s="162"/>
    </row>
    <row r="661" spans="1:15" x14ac:dyDescent="0.35">
      <c r="A661" s="149"/>
      <c r="B661" s="158"/>
      <c r="C661" s="159"/>
      <c r="D661" s="191"/>
      <c r="E661" s="161"/>
      <c r="F661" s="158"/>
      <c r="G661" s="158"/>
      <c r="H661" s="158"/>
      <c r="I661" s="159"/>
      <c r="J661" s="158"/>
      <c r="K661" s="158"/>
      <c r="L661" s="159"/>
      <c r="M661" s="158"/>
      <c r="N661" s="158"/>
      <c r="O661" s="162"/>
    </row>
    <row r="662" spans="1:15" x14ac:dyDescent="0.35">
      <c r="A662" s="149"/>
      <c r="B662" s="158"/>
      <c r="C662" s="159"/>
      <c r="D662" s="191"/>
      <c r="E662" s="161"/>
      <c r="F662" s="158"/>
      <c r="G662" s="158"/>
      <c r="H662" s="158"/>
      <c r="I662" s="159"/>
      <c r="J662" s="158"/>
      <c r="K662" s="158"/>
      <c r="L662" s="159"/>
      <c r="M662" s="158"/>
      <c r="N662" s="158"/>
      <c r="O662" s="162"/>
    </row>
    <row r="663" spans="1:15" x14ac:dyDescent="0.35">
      <c r="A663" s="149"/>
      <c r="B663" s="158"/>
      <c r="C663" s="159"/>
      <c r="D663" s="191"/>
      <c r="E663" s="161"/>
      <c r="F663" s="158"/>
      <c r="G663" s="158"/>
      <c r="H663" s="158"/>
      <c r="I663" s="159"/>
      <c r="J663" s="158"/>
      <c r="K663" s="158"/>
      <c r="L663" s="159"/>
      <c r="M663" s="158"/>
      <c r="N663" s="158"/>
      <c r="O663" s="162"/>
    </row>
    <row r="664" spans="1:15" x14ac:dyDescent="0.35">
      <c r="A664" s="149"/>
      <c r="B664" s="158"/>
      <c r="C664" s="159"/>
      <c r="D664" s="191"/>
      <c r="E664" s="161"/>
      <c r="F664" s="158"/>
      <c r="G664" s="158"/>
      <c r="H664" s="158"/>
      <c r="I664" s="159"/>
      <c r="J664" s="158"/>
      <c r="K664" s="158"/>
      <c r="L664" s="159"/>
      <c r="M664" s="158"/>
      <c r="N664" s="158"/>
      <c r="O664" s="162"/>
    </row>
    <row r="665" spans="1:15" x14ac:dyDescent="0.35">
      <c r="A665" s="149"/>
      <c r="B665" s="158"/>
      <c r="C665" s="159"/>
      <c r="D665" s="191"/>
      <c r="E665" s="161"/>
      <c r="F665" s="158"/>
      <c r="G665" s="158"/>
      <c r="H665" s="158"/>
      <c r="I665" s="159"/>
      <c r="J665" s="158"/>
      <c r="K665" s="158"/>
      <c r="L665" s="159"/>
      <c r="M665" s="158"/>
      <c r="N665" s="158"/>
      <c r="O665" s="162"/>
    </row>
    <row r="666" spans="1:15" x14ac:dyDescent="0.35">
      <c r="A666" s="149"/>
      <c r="B666" s="158"/>
      <c r="C666" s="159"/>
      <c r="D666" s="191"/>
      <c r="E666" s="161"/>
      <c r="F666" s="158"/>
      <c r="G666" s="158"/>
      <c r="H666" s="158"/>
      <c r="I666" s="159"/>
      <c r="J666" s="158"/>
      <c r="K666" s="158"/>
      <c r="L666" s="159"/>
      <c r="M666" s="158"/>
      <c r="N666" s="158"/>
      <c r="O666" s="162"/>
    </row>
    <row r="667" spans="1:15" x14ac:dyDescent="0.35">
      <c r="A667" s="149"/>
      <c r="B667" s="158"/>
      <c r="C667" s="159"/>
      <c r="D667" s="191"/>
      <c r="E667" s="161"/>
      <c r="F667" s="158"/>
      <c r="G667" s="158"/>
      <c r="H667" s="158"/>
      <c r="I667" s="159"/>
      <c r="J667" s="158"/>
      <c r="K667" s="158"/>
      <c r="L667" s="159"/>
      <c r="M667" s="158"/>
      <c r="N667" s="158"/>
      <c r="O667" s="162"/>
    </row>
    <row r="668" spans="1:15" x14ac:dyDescent="0.35">
      <c r="A668" s="149"/>
      <c r="B668" s="158"/>
      <c r="C668" s="159"/>
      <c r="D668" s="191"/>
      <c r="E668" s="161"/>
      <c r="F668" s="158"/>
      <c r="G668" s="158"/>
      <c r="H668" s="158"/>
      <c r="I668" s="159"/>
      <c r="J668" s="158"/>
      <c r="K668" s="158"/>
      <c r="L668" s="159"/>
      <c r="M668" s="158"/>
      <c r="N668" s="158"/>
      <c r="O668" s="162"/>
    </row>
    <row r="669" spans="1:15" x14ac:dyDescent="0.35">
      <c r="A669" s="149"/>
      <c r="B669" s="158"/>
      <c r="C669" s="159"/>
      <c r="D669" s="191"/>
      <c r="E669" s="161"/>
      <c r="F669" s="158"/>
      <c r="G669" s="158"/>
      <c r="H669" s="158"/>
      <c r="I669" s="159"/>
      <c r="J669" s="158"/>
      <c r="K669" s="158"/>
      <c r="L669" s="159"/>
      <c r="M669" s="158"/>
      <c r="N669" s="158"/>
      <c r="O669" s="162"/>
    </row>
    <row r="670" spans="1:15" x14ac:dyDescent="0.35">
      <c r="A670" s="149"/>
      <c r="B670" s="158"/>
      <c r="C670" s="159"/>
      <c r="D670" s="191"/>
      <c r="E670" s="161"/>
      <c r="F670" s="158"/>
      <c r="G670" s="158"/>
      <c r="H670" s="158"/>
      <c r="I670" s="159"/>
      <c r="J670" s="158"/>
      <c r="K670" s="158"/>
      <c r="L670" s="159"/>
      <c r="M670" s="158"/>
      <c r="N670" s="158"/>
      <c r="O670" s="162"/>
    </row>
    <row r="671" spans="1:15" x14ac:dyDescent="0.35">
      <c r="A671" s="149"/>
      <c r="B671" s="158"/>
      <c r="C671" s="159"/>
      <c r="D671" s="191"/>
      <c r="E671" s="161"/>
      <c r="F671" s="158"/>
      <c r="G671" s="158"/>
      <c r="H671" s="158"/>
      <c r="I671" s="159"/>
      <c r="J671" s="158"/>
      <c r="K671" s="158"/>
      <c r="L671" s="159"/>
      <c r="M671" s="158"/>
      <c r="N671" s="158"/>
      <c r="O671" s="162"/>
    </row>
    <row r="672" spans="1:15" x14ac:dyDescent="0.35">
      <c r="A672" s="149"/>
      <c r="B672" s="158"/>
      <c r="C672" s="159"/>
      <c r="D672" s="191"/>
      <c r="E672" s="161"/>
      <c r="F672" s="158"/>
      <c r="G672" s="158"/>
      <c r="H672" s="158"/>
      <c r="I672" s="159"/>
      <c r="J672" s="158"/>
      <c r="K672" s="158"/>
      <c r="L672" s="159"/>
      <c r="M672" s="158"/>
      <c r="N672" s="158"/>
      <c r="O672" s="162"/>
    </row>
    <row r="673" spans="1:15" x14ac:dyDescent="0.35">
      <c r="A673" s="149"/>
      <c r="B673" s="158"/>
      <c r="C673" s="159"/>
      <c r="D673" s="191"/>
      <c r="E673" s="161"/>
      <c r="F673" s="158"/>
      <c r="G673" s="158"/>
      <c r="H673" s="158"/>
      <c r="I673" s="159"/>
      <c r="J673" s="158"/>
      <c r="K673" s="158"/>
      <c r="L673" s="159"/>
      <c r="M673" s="158"/>
      <c r="N673" s="158"/>
      <c r="O673" s="162"/>
    </row>
    <row r="674" spans="1:15" x14ac:dyDescent="0.35">
      <c r="A674" s="149"/>
      <c r="B674" s="158"/>
      <c r="C674" s="159"/>
      <c r="D674" s="191"/>
      <c r="E674" s="161"/>
      <c r="F674" s="158"/>
      <c r="G674" s="158"/>
      <c r="H674" s="158"/>
      <c r="I674" s="159"/>
      <c r="J674" s="158"/>
      <c r="K674" s="158"/>
      <c r="L674" s="159"/>
      <c r="M674" s="158"/>
      <c r="N674" s="158"/>
      <c r="O674" s="162"/>
    </row>
    <row r="675" spans="1:15" x14ac:dyDescent="0.35">
      <c r="A675" s="149"/>
      <c r="B675" s="158"/>
      <c r="C675" s="159"/>
      <c r="D675" s="191"/>
      <c r="E675" s="161"/>
      <c r="F675" s="158"/>
      <c r="G675" s="158"/>
      <c r="H675" s="158"/>
      <c r="I675" s="159"/>
      <c r="J675" s="158"/>
      <c r="K675" s="158"/>
      <c r="L675" s="159"/>
      <c r="M675" s="158"/>
      <c r="N675" s="158"/>
      <c r="O675" s="162"/>
    </row>
    <row r="676" spans="1:15" x14ac:dyDescent="0.35">
      <c r="A676" s="149"/>
      <c r="B676" s="158"/>
      <c r="C676" s="159"/>
      <c r="D676" s="191"/>
      <c r="E676" s="161"/>
      <c r="F676" s="158"/>
      <c r="G676" s="158"/>
      <c r="H676" s="158"/>
      <c r="I676" s="159"/>
      <c r="J676" s="158"/>
      <c r="K676" s="158"/>
      <c r="L676" s="159"/>
      <c r="M676" s="158"/>
      <c r="N676" s="158"/>
      <c r="O676" s="162"/>
    </row>
    <row r="677" spans="1:15" x14ac:dyDescent="0.35">
      <c r="A677" s="149"/>
      <c r="B677" s="158"/>
      <c r="C677" s="159"/>
      <c r="D677" s="191"/>
      <c r="E677" s="161"/>
      <c r="F677" s="158"/>
      <c r="G677" s="158"/>
      <c r="H677" s="158"/>
      <c r="I677" s="159"/>
      <c r="J677" s="158"/>
      <c r="K677" s="158"/>
      <c r="L677" s="159"/>
      <c r="M677" s="158"/>
      <c r="N677" s="158"/>
      <c r="O677" s="162"/>
    </row>
    <row r="678" spans="1:15" x14ac:dyDescent="0.35">
      <c r="A678" s="149"/>
      <c r="B678" s="158"/>
      <c r="C678" s="159"/>
      <c r="D678" s="191"/>
      <c r="E678" s="161"/>
      <c r="F678" s="158"/>
      <c r="G678" s="158"/>
      <c r="H678" s="158"/>
      <c r="I678" s="159"/>
      <c r="J678" s="158"/>
      <c r="K678" s="158"/>
      <c r="L678" s="159"/>
      <c r="M678" s="158"/>
      <c r="N678" s="158"/>
      <c r="O678" s="162"/>
    </row>
    <row r="679" spans="1:15" x14ac:dyDescent="0.35">
      <c r="A679" s="149"/>
      <c r="B679" s="158"/>
      <c r="C679" s="159"/>
      <c r="D679" s="191"/>
      <c r="E679" s="161"/>
      <c r="F679" s="158"/>
      <c r="G679" s="158"/>
      <c r="H679" s="158"/>
      <c r="I679" s="159"/>
      <c r="J679" s="158"/>
      <c r="K679" s="158"/>
      <c r="L679" s="159"/>
      <c r="M679" s="158"/>
      <c r="N679" s="158"/>
      <c r="O679" s="162"/>
    </row>
    <row r="680" spans="1:15" x14ac:dyDescent="0.35">
      <c r="A680" s="149"/>
      <c r="B680" s="158"/>
      <c r="C680" s="159"/>
      <c r="D680" s="191"/>
      <c r="E680" s="161"/>
      <c r="F680" s="158"/>
      <c r="G680" s="158"/>
      <c r="H680" s="158"/>
      <c r="I680" s="159"/>
      <c r="J680" s="158"/>
      <c r="K680" s="158"/>
      <c r="L680" s="159"/>
      <c r="M680" s="158"/>
      <c r="N680" s="158"/>
      <c r="O680" s="162"/>
    </row>
    <row r="681" spans="1:15" x14ac:dyDescent="0.35">
      <c r="A681" s="149"/>
      <c r="B681" s="158"/>
      <c r="C681" s="159"/>
      <c r="D681" s="191"/>
      <c r="E681" s="161"/>
      <c r="F681" s="158"/>
      <c r="G681" s="158"/>
      <c r="H681" s="158"/>
      <c r="I681" s="159"/>
      <c r="J681" s="158"/>
      <c r="K681" s="158"/>
      <c r="L681" s="159"/>
      <c r="M681" s="158"/>
      <c r="N681" s="158"/>
      <c r="O681" s="162"/>
    </row>
    <row r="682" spans="1:15" x14ac:dyDescent="0.35">
      <c r="A682" s="149"/>
      <c r="B682" s="158"/>
      <c r="C682" s="159"/>
      <c r="D682" s="191"/>
      <c r="E682" s="161"/>
      <c r="F682" s="158"/>
      <c r="G682" s="158"/>
      <c r="H682" s="158"/>
      <c r="I682" s="159"/>
      <c r="J682" s="158"/>
      <c r="K682" s="158"/>
      <c r="L682" s="159"/>
      <c r="M682" s="158"/>
      <c r="N682" s="158"/>
      <c r="O682" s="162"/>
    </row>
    <row r="683" spans="1:15" x14ac:dyDescent="0.35">
      <c r="A683" s="149"/>
      <c r="B683" s="158"/>
      <c r="C683" s="159"/>
      <c r="D683" s="191"/>
      <c r="E683" s="161"/>
      <c r="F683" s="158"/>
      <c r="G683" s="158"/>
      <c r="H683" s="158"/>
      <c r="I683" s="159"/>
      <c r="J683" s="158"/>
      <c r="K683" s="158"/>
      <c r="L683" s="159"/>
      <c r="M683" s="158"/>
      <c r="N683" s="158"/>
      <c r="O683" s="162"/>
    </row>
    <row r="684" spans="1:15" x14ac:dyDescent="0.35">
      <c r="A684" s="149"/>
      <c r="B684" s="158"/>
      <c r="C684" s="159"/>
      <c r="D684" s="191"/>
      <c r="E684" s="161"/>
      <c r="F684" s="158"/>
      <c r="G684" s="158"/>
      <c r="H684" s="158"/>
      <c r="I684" s="159"/>
      <c r="J684" s="158"/>
      <c r="K684" s="158"/>
      <c r="L684" s="159"/>
      <c r="M684" s="158"/>
      <c r="N684" s="158"/>
      <c r="O684" s="162"/>
    </row>
    <row r="685" spans="1:15" x14ac:dyDescent="0.35">
      <c r="A685" s="149"/>
      <c r="B685" s="158"/>
      <c r="C685" s="159"/>
      <c r="D685" s="191"/>
      <c r="E685" s="161"/>
      <c r="F685" s="158"/>
      <c r="G685" s="158"/>
      <c r="H685" s="158"/>
      <c r="I685" s="159"/>
      <c r="J685" s="158"/>
      <c r="K685" s="158"/>
      <c r="L685" s="159"/>
      <c r="M685" s="158"/>
      <c r="N685" s="158"/>
      <c r="O685" s="162"/>
    </row>
    <row r="686" spans="1:15" x14ac:dyDescent="0.35">
      <c r="A686" s="149"/>
      <c r="B686" s="158"/>
      <c r="C686" s="159"/>
      <c r="D686" s="191"/>
      <c r="E686" s="161"/>
      <c r="F686" s="158"/>
      <c r="G686" s="158"/>
      <c r="H686" s="158"/>
      <c r="I686" s="159"/>
      <c r="J686" s="158"/>
      <c r="K686" s="158"/>
      <c r="L686" s="159"/>
      <c r="M686" s="158"/>
      <c r="N686" s="158"/>
      <c r="O686" s="162"/>
    </row>
    <row r="687" spans="1:15" x14ac:dyDescent="0.35">
      <c r="A687" s="149"/>
      <c r="B687" s="158"/>
      <c r="C687" s="159"/>
      <c r="D687" s="191"/>
      <c r="E687" s="161"/>
      <c r="F687" s="158"/>
      <c r="G687" s="158"/>
      <c r="H687" s="158"/>
      <c r="I687" s="159"/>
      <c r="J687" s="158"/>
      <c r="K687" s="158"/>
      <c r="L687" s="159"/>
      <c r="M687" s="158"/>
      <c r="N687" s="158"/>
      <c r="O687" s="162"/>
    </row>
    <row r="688" spans="1:15" x14ac:dyDescent="0.35">
      <c r="A688" s="149"/>
      <c r="B688" s="158"/>
      <c r="C688" s="159"/>
      <c r="D688" s="191"/>
      <c r="E688" s="161"/>
      <c r="F688" s="158"/>
      <c r="G688" s="158"/>
      <c r="H688" s="158"/>
      <c r="I688" s="159"/>
      <c r="J688" s="158"/>
      <c r="K688" s="158"/>
      <c r="L688" s="159"/>
      <c r="M688" s="158"/>
      <c r="N688" s="158"/>
      <c r="O688" s="162"/>
    </row>
    <row r="689" spans="1:15" x14ac:dyDescent="0.35">
      <c r="A689" s="149"/>
      <c r="B689" s="158"/>
      <c r="C689" s="159"/>
      <c r="D689" s="191"/>
      <c r="E689" s="161"/>
      <c r="F689" s="158"/>
      <c r="G689" s="158"/>
      <c r="H689" s="158"/>
      <c r="I689" s="159"/>
      <c r="J689" s="158"/>
      <c r="K689" s="158"/>
      <c r="L689" s="159"/>
      <c r="M689" s="158"/>
      <c r="N689" s="158"/>
      <c r="O689" s="162"/>
    </row>
    <row r="690" spans="1:15" x14ac:dyDescent="0.35">
      <c r="A690" s="149"/>
      <c r="B690" s="158"/>
      <c r="C690" s="159"/>
      <c r="D690" s="191"/>
      <c r="E690" s="161"/>
      <c r="F690" s="158"/>
      <c r="G690" s="158"/>
      <c r="H690" s="158"/>
      <c r="I690" s="159"/>
      <c r="J690" s="158"/>
      <c r="K690" s="158"/>
      <c r="L690" s="159"/>
      <c r="M690" s="158"/>
      <c r="N690" s="158"/>
      <c r="O690" s="162"/>
    </row>
    <row r="691" spans="1:15" x14ac:dyDescent="0.35">
      <c r="A691" s="149"/>
      <c r="B691" s="158"/>
      <c r="C691" s="159"/>
      <c r="D691" s="191"/>
      <c r="E691" s="161"/>
      <c r="F691" s="158"/>
      <c r="G691" s="158"/>
      <c r="H691" s="158"/>
      <c r="I691" s="159"/>
      <c r="J691" s="158"/>
      <c r="K691" s="158"/>
      <c r="L691" s="159"/>
      <c r="M691" s="158"/>
      <c r="N691" s="158"/>
      <c r="O691" s="162"/>
    </row>
    <row r="692" spans="1:15" x14ac:dyDescent="0.35">
      <c r="A692" s="149"/>
      <c r="B692" s="158"/>
      <c r="C692" s="159"/>
      <c r="D692" s="191"/>
      <c r="E692" s="161"/>
      <c r="F692" s="158"/>
      <c r="G692" s="158"/>
      <c r="H692" s="158"/>
      <c r="I692" s="159"/>
      <c r="J692" s="158"/>
      <c r="K692" s="158"/>
      <c r="L692" s="159"/>
      <c r="M692" s="158"/>
      <c r="N692" s="158"/>
      <c r="O692" s="162"/>
    </row>
    <row r="693" spans="1:15" x14ac:dyDescent="0.35">
      <c r="A693" s="149"/>
      <c r="B693" s="158"/>
      <c r="C693" s="159"/>
      <c r="D693" s="191"/>
      <c r="E693" s="161"/>
      <c r="F693" s="158"/>
      <c r="G693" s="158"/>
      <c r="H693" s="158"/>
      <c r="I693" s="159"/>
      <c r="J693" s="158"/>
      <c r="K693" s="158"/>
      <c r="L693" s="159"/>
      <c r="M693" s="158"/>
      <c r="N693" s="158"/>
      <c r="O693" s="162"/>
    </row>
    <row r="694" spans="1:15" x14ac:dyDescent="0.35">
      <c r="A694" s="149"/>
      <c r="B694" s="158"/>
      <c r="C694" s="159"/>
      <c r="D694" s="191"/>
      <c r="E694" s="161"/>
      <c r="F694" s="158"/>
      <c r="G694" s="158"/>
      <c r="H694" s="158"/>
      <c r="I694" s="159"/>
      <c r="J694" s="158"/>
      <c r="K694" s="158"/>
      <c r="L694" s="159"/>
      <c r="M694" s="158"/>
      <c r="N694" s="158"/>
      <c r="O694" s="162"/>
    </row>
    <row r="695" spans="1:15" x14ac:dyDescent="0.35">
      <c r="A695" s="149"/>
      <c r="B695" s="158"/>
      <c r="C695" s="159"/>
      <c r="D695" s="191"/>
      <c r="E695" s="161"/>
      <c r="F695" s="158"/>
      <c r="G695" s="158"/>
      <c r="H695" s="158"/>
      <c r="I695" s="159"/>
      <c r="J695" s="158"/>
      <c r="K695" s="158"/>
      <c r="L695" s="159"/>
      <c r="M695" s="158"/>
      <c r="N695" s="158"/>
      <c r="O695" s="162"/>
    </row>
    <row r="696" spans="1:15" x14ac:dyDescent="0.35">
      <c r="A696" s="149"/>
      <c r="B696" s="158"/>
      <c r="C696" s="159"/>
      <c r="D696" s="191"/>
      <c r="E696" s="161"/>
      <c r="F696" s="158"/>
      <c r="G696" s="158"/>
      <c r="H696" s="158"/>
      <c r="I696" s="159"/>
      <c r="J696" s="158"/>
      <c r="K696" s="158"/>
      <c r="L696" s="159"/>
      <c r="M696" s="158"/>
      <c r="N696" s="158"/>
      <c r="O696" s="162"/>
    </row>
    <row r="697" spans="1:15" x14ac:dyDescent="0.35">
      <c r="A697" s="149"/>
      <c r="B697" s="158"/>
      <c r="C697" s="159"/>
      <c r="D697" s="191"/>
      <c r="E697" s="161"/>
      <c r="F697" s="158"/>
      <c r="G697" s="158"/>
      <c r="H697" s="158"/>
      <c r="I697" s="159"/>
      <c r="J697" s="158"/>
      <c r="K697" s="158"/>
      <c r="L697" s="159"/>
      <c r="M697" s="158"/>
      <c r="N697" s="158"/>
      <c r="O697" s="162"/>
    </row>
    <row r="698" spans="1:15" x14ac:dyDescent="0.35">
      <c r="A698" s="149"/>
      <c r="B698" s="158"/>
      <c r="C698" s="159"/>
      <c r="D698" s="191"/>
      <c r="E698" s="161"/>
      <c r="F698" s="158"/>
      <c r="G698" s="158"/>
      <c r="H698" s="158"/>
      <c r="I698" s="159"/>
      <c r="J698" s="158"/>
      <c r="K698" s="158"/>
      <c r="L698" s="159"/>
      <c r="M698" s="158"/>
      <c r="N698" s="158"/>
      <c r="O698" s="162"/>
    </row>
    <row r="699" spans="1:15" x14ac:dyDescent="0.35">
      <c r="A699" s="149"/>
      <c r="B699" s="158"/>
      <c r="C699" s="159"/>
      <c r="D699" s="191"/>
      <c r="E699" s="161"/>
      <c r="F699" s="158"/>
      <c r="G699" s="158"/>
      <c r="H699" s="158"/>
      <c r="I699" s="159"/>
      <c r="J699" s="158"/>
      <c r="K699" s="158"/>
      <c r="L699" s="159"/>
      <c r="M699" s="158"/>
      <c r="N699" s="158"/>
      <c r="O699" s="162"/>
    </row>
    <row r="700" spans="1:15" x14ac:dyDescent="0.35">
      <c r="A700" s="149"/>
      <c r="B700" s="158"/>
      <c r="C700" s="159"/>
      <c r="D700" s="191"/>
      <c r="E700" s="161"/>
      <c r="F700" s="158"/>
      <c r="G700" s="158"/>
      <c r="H700" s="158"/>
      <c r="I700" s="159"/>
      <c r="J700" s="158"/>
      <c r="K700" s="158"/>
      <c r="L700" s="159"/>
      <c r="M700" s="158"/>
      <c r="N700" s="158"/>
      <c r="O700" s="162"/>
    </row>
    <row r="701" spans="1:15" x14ac:dyDescent="0.35">
      <c r="A701" s="149"/>
      <c r="B701" s="158"/>
      <c r="C701" s="159"/>
      <c r="D701" s="191"/>
      <c r="E701" s="161"/>
      <c r="F701" s="158"/>
      <c r="G701" s="158"/>
      <c r="H701" s="158"/>
      <c r="I701" s="159"/>
      <c r="J701" s="158"/>
      <c r="K701" s="158"/>
      <c r="L701" s="159"/>
      <c r="M701" s="158"/>
      <c r="N701" s="158"/>
      <c r="O701" s="162"/>
    </row>
    <row r="702" spans="1:15" x14ac:dyDescent="0.35">
      <c r="A702" s="149"/>
      <c r="B702" s="158"/>
      <c r="C702" s="159"/>
      <c r="D702" s="191"/>
      <c r="E702" s="161"/>
      <c r="F702" s="158"/>
      <c r="G702" s="158"/>
      <c r="H702" s="158"/>
      <c r="I702" s="159"/>
      <c r="J702" s="158"/>
      <c r="K702" s="158"/>
      <c r="L702" s="159"/>
      <c r="M702" s="158"/>
      <c r="N702" s="158"/>
      <c r="O702" s="162"/>
    </row>
    <row r="703" spans="1:15" x14ac:dyDescent="0.35">
      <c r="A703" s="149"/>
      <c r="B703" s="158"/>
      <c r="C703" s="159"/>
      <c r="D703" s="191"/>
      <c r="E703" s="161"/>
      <c r="F703" s="158"/>
      <c r="G703" s="158"/>
      <c r="H703" s="158"/>
      <c r="I703" s="159"/>
      <c r="J703" s="158"/>
      <c r="K703" s="158"/>
      <c r="L703" s="159"/>
      <c r="M703" s="158"/>
      <c r="N703" s="158"/>
      <c r="O703" s="162"/>
    </row>
    <row r="704" spans="1:15" x14ac:dyDescent="0.35">
      <c r="A704" s="149"/>
      <c r="B704" s="158"/>
      <c r="C704" s="159"/>
      <c r="D704" s="191"/>
      <c r="E704" s="161"/>
      <c r="F704" s="158"/>
      <c r="G704" s="158"/>
      <c r="H704" s="158"/>
      <c r="I704" s="159"/>
      <c r="J704" s="158"/>
      <c r="K704" s="158"/>
      <c r="L704" s="159"/>
      <c r="M704" s="158"/>
      <c r="N704" s="158"/>
      <c r="O704" s="162"/>
    </row>
    <row r="705" spans="1:15" x14ac:dyDescent="0.35">
      <c r="A705" s="149"/>
      <c r="B705" s="158"/>
      <c r="C705" s="159"/>
      <c r="D705" s="191"/>
      <c r="E705" s="161"/>
      <c r="F705" s="158"/>
      <c r="G705" s="158"/>
      <c r="H705" s="158"/>
      <c r="I705" s="159"/>
      <c r="J705" s="158"/>
      <c r="K705" s="158"/>
      <c r="L705" s="159"/>
      <c r="M705" s="158"/>
      <c r="N705" s="158"/>
      <c r="O705" s="162"/>
    </row>
    <row r="706" spans="1:15" x14ac:dyDescent="0.35">
      <c r="A706" s="149"/>
      <c r="B706" s="158"/>
      <c r="C706" s="159"/>
      <c r="D706" s="191"/>
      <c r="E706" s="161"/>
      <c r="F706" s="158"/>
      <c r="G706" s="158"/>
      <c r="H706" s="158"/>
      <c r="I706" s="159"/>
      <c r="J706" s="158"/>
      <c r="K706" s="158"/>
      <c r="L706" s="159"/>
      <c r="M706" s="158"/>
      <c r="N706" s="158"/>
      <c r="O706" s="162"/>
    </row>
    <row r="707" spans="1:15" x14ac:dyDescent="0.35">
      <c r="A707" s="149"/>
      <c r="B707" s="158"/>
      <c r="C707" s="159"/>
      <c r="D707" s="191"/>
      <c r="E707" s="161"/>
      <c r="F707" s="158"/>
      <c r="G707" s="158"/>
      <c r="H707" s="158"/>
      <c r="I707" s="159"/>
      <c r="J707" s="158"/>
      <c r="K707" s="158"/>
      <c r="L707" s="159"/>
      <c r="M707" s="158"/>
      <c r="N707" s="158"/>
      <c r="O707" s="162"/>
    </row>
    <row r="708" spans="1:15" x14ac:dyDescent="0.35">
      <c r="A708" s="149"/>
      <c r="B708" s="158"/>
      <c r="C708" s="159"/>
      <c r="D708" s="191"/>
      <c r="E708" s="161"/>
      <c r="F708" s="158"/>
      <c r="G708" s="158"/>
      <c r="H708" s="158"/>
      <c r="I708" s="159"/>
      <c r="J708" s="158"/>
      <c r="K708" s="158"/>
      <c r="L708" s="159"/>
      <c r="M708" s="158"/>
      <c r="N708" s="158"/>
      <c r="O708" s="162"/>
    </row>
    <row r="709" spans="1:15" x14ac:dyDescent="0.35">
      <c r="A709" s="149"/>
      <c r="B709" s="158"/>
      <c r="C709" s="159"/>
      <c r="D709" s="191"/>
      <c r="E709" s="161"/>
      <c r="F709" s="158"/>
      <c r="G709" s="158"/>
      <c r="H709" s="158"/>
      <c r="I709" s="159"/>
      <c r="J709" s="158"/>
      <c r="K709" s="158"/>
      <c r="L709" s="159"/>
      <c r="M709" s="158"/>
      <c r="N709" s="158"/>
      <c r="O709" s="162"/>
    </row>
    <row r="710" spans="1:15" x14ac:dyDescent="0.35">
      <c r="A710" s="149"/>
      <c r="B710" s="158"/>
      <c r="C710" s="159"/>
      <c r="D710" s="191"/>
      <c r="E710" s="161"/>
      <c r="F710" s="158"/>
      <c r="G710" s="158"/>
      <c r="H710" s="158"/>
      <c r="I710" s="159"/>
      <c r="J710" s="158"/>
      <c r="K710" s="158"/>
      <c r="L710" s="159"/>
      <c r="M710" s="158"/>
      <c r="N710" s="158"/>
      <c r="O710" s="162"/>
    </row>
    <row r="711" spans="1:15" x14ac:dyDescent="0.35">
      <c r="A711" s="149"/>
      <c r="B711" s="158"/>
      <c r="C711" s="159"/>
      <c r="D711" s="191"/>
      <c r="E711" s="161"/>
      <c r="F711" s="158"/>
      <c r="G711" s="158"/>
      <c r="H711" s="158"/>
      <c r="I711" s="159"/>
      <c r="J711" s="158"/>
      <c r="K711" s="158"/>
      <c r="L711" s="159"/>
      <c r="M711" s="158"/>
      <c r="N711" s="158"/>
      <c r="O711" s="162"/>
    </row>
    <row r="712" spans="1:15" x14ac:dyDescent="0.35">
      <c r="A712" s="149"/>
      <c r="B712" s="158"/>
      <c r="C712" s="159"/>
      <c r="D712" s="191"/>
      <c r="E712" s="161"/>
      <c r="F712" s="158"/>
      <c r="G712" s="158"/>
      <c r="H712" s="158"/>
      <c r="I712" s="159"/>
      <c r="J712" s="158"/>
      <c r="K712" s="158"/>
      <c r="L712" s="159"/>
      <c r="M712" s="158"/>
      <c r="N712" s="158"/>
      <c r="O712" s="162"/>
    </row>
    <row r="713" spans="1:15" x14ac:dyDescent="0.35">
      <c r="A713" s="149"/>
      <c r="B713" s="158"/>
      <c r="C713" s="159"/>
      <c r="D713" s="191"/>
      <c r="E713" s="161"/>
      <c r="F713" s="158"/>
      <c r="G713" s="158"/>
      <c r="H713" s="158"/>
      <c r="I713" s="159"/>
      <c r="J713" s="158"/>
      <c r="K713" s="158"/>
      <c r="L713" s="159"/>
      <c r="M713" s="158"/>
      <c r="N713" s="158"/>
      <c r="O713" s="162"/>
    </row>
    <row r="714" spans="1:15" x14ac:dyDescent="0.35">
      <c r="A714" s="149"/>
      <c r="B714" s="158"/>
      <c r="C714" s="159"/>
      <c r="D714" s="191"/>
      <c r="E714" s="161"/>
      <c r="F714" s="158"/>
      <c r="G714" s="158"/>
      <c r="H714" s="158"/>
      <c r="I714" s="159"/>
      <c r="J714" s="158"/>
      <c r="K714" s="158"/>
      <c r="L714" s="159"/>
      <c r="M714" s="158"/>
      <c r="N714" s="158"/>
      <c r="O714" s="162"/>
    </row>
    <row r="715" spans="1:15" x14ac:dyDescent="0.35">
      <c r="A715" s="149"/>
      <c r="B715" s="158"/>
      <c r="C715" s="159"/>
      <c r="D715" s="191"/>
      <c r="E715" s="161"/>
      <c r="F715" s="158"/>
      <c r="G715" s="158"/>
      <c r="H715" s="158"/>
      <c r="I715" s="159"/>
      <c r="J715" s="158"/>
      <c r="K715" s="158"/>
      <c r="L715" s="159"/>
      <c r="M715" s="158"/>
      <c r="N715" s="158"/>
      <c r="O715" s="162"/>
    </row>
    <row r="716" spans="1:15" x14ac:dyDescent="0.35">
      <c r="A716" s="149"/>
      <c r="B716" s="158"/>
      <c r="C716" s="159"/>
      <c r="D716" s="191"/>
      <c r="E716" s="161"/>
      <c r="F716" s="158"/>
      <c r="G716" s="158"/>
      <c r="H716" s="158"/>
      <c r="I716" s="159"/>
      <c r="J716" s="158"/>
      <c r="K716" s="158"/>
      <c r="L716" s="159"/>
      <c r="M716" s="158"/>
      <c r="N716" s="158"/>
      <c r="O716" s="162"/>
    </row>
    <row r="717" spans="1:15" x14ac:dyDescent="0.35">
      <c r="A717" s="149"/>
      <c r="B717" s="158"/>
      <c r="C717" s="159"/>
      <c r="D717" s="191"/>
      <c r="E717" s="161"/>
      <c r="F717" s="158"/>
      <c r="G717" s="158"/>
      <c r="H717" s="158"/>
      <c r="I717" s="159"/>
      <c r="J717" s="158"/>
      <c r="K717" s="158"/>
      <c r="L717" s="159"/>
      <c r="M717" s="158"/>
      <c r="N717" s="158"/>
      <c r="O717" s="162"/>
    </row>
    <row r="718" spans="1:15" x14ac:dyDescent="0.35">
      <c r="A718" s="149"/>
      <c r="B718" s="158"/>
      <c r="C718" s="159"/>
      <c r="D718" s="191"/>
      <c r="E718" s="161"/>
      <c r="F718" s="158"/>
      <c r="G718" s="158"/>
      <c r="H718" s="158"/>
      <c r="I718" s="159"/>
      <c r="J718" s="158"/>
      <c r="K718" s="158"/>
      <c r="L718" s="159"/>
      <c r="M718" s="158"/>
      <c r="N718" s="158"/>
      <c r="O718" s="162"/>
    </row>
    <row r="719" spans="1:15" x14ac:dyDescent="0.35">
      <c r="A719" s="149"/>
      <c r="B719" s="158"/>
      <c r="C719" s="159"/>
      <c r="D719" s="191"/>
      <c r="E719" s="161"/>
      <c r="F719" s="158"/>
      <c r="G719" s="158"/>
      <c r="H719" s="158"/>
      <c r="I719" s="159"/>
      <c r="J719" s="158"/>
      <c r="K719" s="158"/>
      <c r="L719" s="159"/>
      <c r="M719" s="158"/>
      <c r="N719" s="158"/>
      <c r="O719" s="162"/>
    </row>
    <row r="720" spans="1:15" x14ac:dyDescent="0.35">
      <c r="A720" s="149"/>
      <c r="B720" s="158"/>
      <c r="C720" s="159"/>
      <c r="D720" s="191"/>
      <c r="E720" s="161"/>
      <c r="F720" s="158"/>
      <c r="G720" s="158"/>
      <c r="H720" s="158"/>
      <c r="I720" s="159"/>
      <c r="J720" s="158"/>
      <c r="K720" s="158"/>
      <c r="L720" s="159"/>
      <c r="M720" s="158"/>
      <c r="N720" s="158"/>
      <c r="O720" s="162"/>
    </row>
    <row r="721" spans="1:15" x14ac:dyDescent="0.35">
      <c r="A721" s="149"/>
      <c r="B721" s="158"/>
      <c r="C721" s="159"/>
      <c r="D721" s="191"/>
      <c r="E721" s="161"/>
      <c r="F721" s="158"/>
      <c r="G721" s="158"/>
      <c r="H721" s="158"/>
      <c r="I721" s="159"/>
      <c r="J721" s="158"/>
      <c r="K721" s="158"/>
      <c r="L721" s="159"/>
      <c r="M721" s="158"/>
      <c r="N721" s="158"/>
      <c r="O721" s="162"/>
    </row>
    <row r="722" spans="1:15" x14ac:dyDescent="0.35">
      <c r="A722" s="149"/>
      <c r="B722" s="158"/>
      <c r="C722" s="159"/>
      <c r="D722" s="191"/>
      <c r="E722" s="161"/>
      <c r="F722" s="158"/>
      <c r="G722" s="158"/>
      <c r="H722" s="158"/>
      <c r="I722" s="159"/>
      <c r="J722" s="158"/>
      <c r="K722" s="158"/>
      <c r="L722" s="159"/>
      <c r="M722" s="158"/>
      <c r="N722" s="158"/>
      <c r="O722" s="162"/>
    </row>
    <row r="723" spans="1:15" x14ac:dyDescent="0.35">
      <c r="A723" s="149"/>
      <c r="B723" s="158"/>
      <c r="C723" s="159"/>
      <c r="D723" s="191"/>
      <c r="E723" s="161"/>
      <c r="F723" s="158"/>
      <c r="G723" s="158"/>
      <c r="H723" s="158"/>
      <c r="I723" s="159"/>
      <c r="J723" s="158"/>
      <c r="K723" s="158"/>
      <c r="L723" s="159"/>
      <c r="M723" s="158"/>
      <c r="N723" s="158"/>
      <c r="O723" s="162"/>
    </row>
    <row r="724" spans="1:15" x14ac:dyDescent="0.35">
      <c r="A724" s="149"/>
      <c r="B724" s="158"/>
      <c r="C724" s="159"/>
      <c r="D724" s="191"/>
      <c r="E724" s="161"/>
      <c r="F724" s="158"/>
      <c r="G724" s="158"/>
      <c r="H724" s="158"/>
      <c r="I724" s="159"/>
      <c r="J724" s="158"/>
      <c r="K724" s="158"/>
      <c r="L724" s="159"/>
      <c r="M724" s="158"/>
      <c r="N724" s="158"/>
      <c r="O724" s="162"/>
    </row>
    <row r="725" spans="1:15" x14ac:dyDescent="0.35">
      <c r="A725" s="149"/>
      <c r="B725" s="158"/>
      <c r="C725" s="159"/>
      <c r="D725" s="191"/>
      <c r="E725" s="161"/>
      <c r="F725" s="158"/>
      <c r="G725" s="158"/>
      <c r="H725" s="158"/>
      <c r="I725" s="159"/>
      <c r="J725" s="158"/>
      <c r="K725" s="158"/>
      <c r="L725" s="159"/>
      <c r="M725" s="158"/>
      <c r="N725" s="158"/>
      <c r="O725" s="162"/>
    </row>
    <row r="726" spans="1:15" x14ac:dyDescent="0.35">
      <c r="A726" s="149"/>
      <c r="B726" s="158"/>
      <c r="C726" s="159"/>
      <c r="D726" s="191"/>
      <c r="E726" s="161"/>
      <c r="F726" s="158"/>
      <c r="G726" s="158"/>
      <c r="H726" s="158"/>
      <c r="I726" s="159"/>
      <c r="J726" s="158"/>
      <c r="K726" s="158"/>
      <c r="L726" s="159"/>
      <c r="M726" s="158"/>
      <c r="N726" s="158"/>
      <c r="O726" s="162"/>
    </row>
    <row r="727" spans="1:15" x14ac:dyDescent="0.35">
      <c r="A727" s="149"/>
      <c r="B727" s="158"/>
      <c r="C727" s="159"/>
      <c r="D727" s="191"/>
      <c r="E727" s="161"/>
      <c r="F727" s="158"/>
      <c r="G727" s="158"/>
      <c r="H727" s="158"/>
      <c r="I727" s="159"/>
      <c r="J727" s="158"/>
      <c r="K727" s="158"/>
      <c r="L727" s="159"/>
      <c r="M727" s="158"/>
      <c r="N727" s="158"/>
      <c r="O727" s="162"/>
    </row>
    <row r="728" spans="1:15" x14ac:dyDescent="0.35">
      <c r="A728" s="149"/>
      <c r="B728" s="158"/>
      <c r="C728" s="159"/>
      <c r="D728" s="191"/>
      <c r="E728" s="161"/>
      <c r="F728" s="158"/>
      <c r="G728" s="158"/>
      <c r="H728" s="158"/>
      <c r="I728" s="159"/>
      <c r="J728" s="158"/>
      <c r="K728" s="158"/>
      <c r="L728" s="159"/>
      <c r="M728" s="158"/>
      <c r="N728" s="158"/>
      <c r="O728" s="162"/>
    </row>
    <row r="729" spans="1:15" x14ac:dyDescent="0.35">
      <c r="A729" s="149"/>
      <c r="B729" s="158"/>
      <c r="C729" s="159"/>
      <c r="D729" s="191"/>
      <c r="E729" s="161"/>
      <c r="F729" s="158"/>
      <c r="G729" s="158"/>
      <c r="H729" s="158"/>
      <c r="I729" s="159"/>
      <c r="J729" s="158"/>
      <c r="K729" s="158"/>
      <c r="L729" s="159"/>
      <c r="M729" s="158"/>
      <c r="N729" s="158"/>
      <c r="O729" s="162"/>
    </row>
    <row r="730" spans="1:15" x14ac:dyDescent="0.35">
      <c r="A730" s="149"/>
      <c r="B730" s="158"/>
      <c r="C730" s="159"/>
      <c r="D730" s="191"/>
      <c r="E730" s="161"/>
      <c r="F730" s="158"/>
      <c r="G730" s="158"/>
      <c r="H730" s="158"/>
      <c r="I730" s="159"/>
      <c r="J730" s="158"/>
      <c r="K730" s="158"/>
      <c r="L730" s="159"/>
      <c r="M730" s="158"/>
      <c r="N730" s="158"/>
      <c r="O730" s="162"/>
    </row>
    <row r="731" spans="1:15" x14ac:dyDescent="0.35">
      <c r="A731" s="149"/>
      <c r="B731" s="158"/>
      <c r="C731" s="159"/>
      <c r="D731" s="191"/>
      <c r="E731" s="161"/>
      <c r="F731" s="158"/>
      <c r="G731" s="158"/>
      <c r="H731" s="158"/>
      <c r="I731" s="159"/>
      <c r="J731" s="158"/>
      <c r="K731" s="158"/>
      <c r="L731" s="159"/>
      <c r="M731" s="158"/>
      <c r="N731" s="158"/>
      <c r="O731" s="162"/>
    </row>
    <row r="732" spans="1:15" x14ac:dyDescent="0.35">
      <c r="A732" s="149"/>
      <c r="B732" s="158"/>
      <c r="C732" s="159"/>
      <c r="D732" s="191"/>
      <c r="E732" s="161"/>
      <c r="F732" s="158"/>
      <c r="G732" s="158"/>
      <c r="H732" s="158"/>
      <c r="I732" s="159"/>
      <c r="J732" s="158"/>
      <c r="K732" s="158"/>
      <c r="L732" s="159"/>
      <c r="M732" s="158"/>
      <c r="N732" s="158"/>
      <c r="O732" s="162"/>
    </row>
    <row r="733" spans="1:15" x14ac:dyDescent="0.35">
      <c r="A733" s="149"/>
      <c r="B733" s="158"/>
      <c r="C733" s="159"/>
      <c r="D733" s="191"/>
      <c r="E733" s="161"/>
      <c r="F733" s="158"/>
      <c r="G733" s="158"/>
      <c r="H733" s="158"/>
      <c r="I733" s="159"/>
      <c r="J733" s="158"/>
      <c r="K733" s="158"/>
      <c r="L733" s="159"/>
      <c r="M733" s="158"/>
      <c r="N733" s="158"/>
      <c r="O733" s="162"/>
    </row>
    <row r="734" spans="1:15" x14ac:dyDescent="0.35">
      <c r="A734" s="149"/>
      <c r="B734" s="158"/>
      <c r="C734" s="159"/>
      <c r="D734" s="191"/>
      <c r="E734" s="161"/>
      <c r="F734" s="158"/>
      <c r="G734" s="158"/>
      <c r="H734" s="158"/>
      <c r="I734" s="159"/>
      <c r="J734" s="158"/>
      <c r="K734" s="158"/>
      <c r="L734" s="159"/>
      <c r="M734" s="158"/>
      <c r="N734" s="158"/>
      <c r="O734" s="162"/>
    </row>
    <row r="735" spans="1:15" x14ac:dyDescent="0.35">
      <c r="A735" s="149"/>
      <c r="B735" s="158"/>
      <c r="C735" s="159"/>
      <c r="D735" s="191"/>
      <c r="E735" s="161"/>
      <c r="F735" s="158"/>
      <c r="G735" s="158"/>
      <c r="H735" s="158"/>
      <c r="I735" s="159"/>
      <c r="J735" s="158"/>
      <c r="K735" s="158"/>
      <c r="L735" s="159"/>
      <c r="M735" s="158"/>
      <c r="N735" s="158"/>
      <c r="O735" s="162"/>
    </row>
    <row r="736" spans="1:15" x14ac:dyDescent="0.35">
      <c r="A736" s="149"/>
      <c r="B736" s="158"/>
      <c r="C736" s="159"/>
      <c r="D736" s="191"/>
      <c r="E736" s="161"/>
      <c r="F736" s="158"/>
      <c r="G736" s="158"/>
      <c r="H736" s="158"/>
      <c r="I736" s="159"/>
      <c r="J736" s="158"/>
      <c r="K736" s="158"/>
      <c r="L736" s="159"/>
      <c r="M736" s="158"/>
      <c r="N736" s="158"/>
      <c r="O736" s="162"/>
    </row>
    <row r="737" spans="1:15" x14ac:dyDescent="0.35">
      <c r="A737" s="149"/>
      <c r="B737" s="158"/>
      <c r="C737" s="159"/>
      <c r="D737" s="191"/>
      <c r="E737" s="161"/>
      <c r="F737" s="158"/>
      <c r="G737" s="158"/>
      <c r="H737" s="158"/>
      <c r="I737" s="159"/>
      <c r="J737" s="158"/>
      <c r="K737" s="158"/>
      <c r="L737" s="159"/>
      <c r="M737" s="158"/>
      <c r="N737" s="158"/>
      <c r="O737" s="162"/>
    </row>
    <row r="738" spans="1:15" x14ac:dyDescent="0.35">
      <c r="A738" s="149"/>
      <c r="B738" s="158"/>
      <c r="C738" s="159"/>
      <c r="D738" s="191"/>
      <c r="E738" s="161"/>
      <c r="F738" s="158"/>
      <c r="G738" s="158"/>
      <c r="H738" s="158"/>
      <c r="I738" s="159"/>
      <c r="J738" s="158"/>
      <c r="K738" s="158"/>
      <c r="L738" s="159"/>
      <c r="M738" s="158"/>
      <c r="N738" s="158"/>
      <c r="O738" s="162"/>
    </row>
    <row r="739" spans="1:15" x14ac:dyDescent="0.35">
      <c r="A739" s="149"/>
      <c r="B739" s="158"/>
      <c r="C739" s="159"/>
      <c r="D739" s="191"/>
      <c r="E739" s="161"/>
      <c r="F739" s="158"/>
      <c r="G739" s="158"/>
      <c r="H739" s="158"/>
      <c r="I739" s="159"/>
      <c r="J739" s="158"/>
      <c r="K739" s="158"/>
      <c r="L739" s="159"/>
      <c r="M739" s="158"/>
      <c r="N739" s="158"/>
      <c r="O739" s="162"/>
    </row>
    <row r="740" spans="1:15" x14ac:dyDescent="0.35">
      <c r="A740" s="149"/>
      <c r="B740" s="158"/>
      <c r="C740" s="159"/>
      <c r="D740" s="191"/>
      <c r="E740" s="161"/>
      <c r="F740" s="158"/>
      <c r="G740" s="158"/>
      <c r="H740" s="158"/>
      <c r="I740" s="159"/>
      <c r="J740" s="158"/>
      <c r="K740" s="158"/>
      <c r="L740" s="159"/>
      <c r="M740" s="158"/>
      <c r="N740" s="158"/>
      <c r="O740" s="162"/>
    </row>
    <row r="741" spans="1:15" x14ac:dyDescent="0.35">
      <c r="A741" s="149"/>
      <c r="B741" s="158"/>
      <c r="C741" s="159"/>
      <c r="D741" s="191"/>
      <c r="E741" s="161"/>
      <c r="F741" s="158"/>
      <c r="G741" s="158"/>
      <c r="H741" s="158"/>
      <c r="I741" s="159"/>
      <c r="J741" s="158"/>
      <c r="K741" s="158"/>
      <c r="L741" s="159"/>
      <c r="M741" s="158"/>
      <c r="N741" s="158"/>
      <c r="O741" s="162"/>
    </row>
    <row r="742" spans="1:15" x14ac:dyDescent="0.35">
      <c r="A742" s="149"/>
      <c r="B742" s="158"/>
      <c r="C742" s="159"/>
      <c r="D742" s="191"/>
      <c r="E742" s="161"/>
      <c r="F742" s="158"/>
      <c r="G742" s="158"/>
      <c r="H742" s="158"/>
      <c r="I742" s="159"/>
      <c r="J742" s="158"/>
      <c r="K742" s="158"/>
      <c r="L742" s="159"/>
      <c r="M742" s="158"/>
      <c r="N742" s="158"/>
      <c r="O742" s="162"/>
    </row>
    <row r="743" spans="1:15" x14ac:dyDescent="0.35">
      <c r="A743" s="149"/>
      <c r="B743" s="158"/>
      <c r="C743" s="159"/>
      <c r="D743" s="191"/>
      <c r="E743" s="161"/>
      <c r="F743" s="158"/>
      <c r="G743" s="158"/>
      <c r="H743" s="158"/>
      <c r="I743" s="159"/>
      <c r="J743" s="158"/>
      <c r="K743" s="158"/>
      <c r="L743" s="159"/>
      <c r="M743" s="158"/>
      <c r="N743" s="158"/>
      <c r="O743" s="162"/>
    </row>
    <row r="744" spans="1:15" x14ac:dyDescent="0.35">
      <c r="A744" s="149"/>
      <c r="B744" s="158"/>
      <c r="C744" s="159"/>
      <c r="D744" s="191"/>
      <c r="E744" s="161"/>
      <c r="F744" s="158"/>
      <c r="G744" s="158"/>
      <c r="H744" s="158"/>
      <c r="I744" s="159"/>
      <c r="J744" s="158"/>
      <c r="K744" s="158"/>
      <c r="L744" s="159"/>
      <c r="M744" s="158"/>
      <c r="N744" s="158"/>
      <c r="O744" s="162"/>
    </row>
    <row r="745" spans="1:15" x14ac:dyDescent="0.35">
      <c r="A745" s="149"/>
      <c r="B745" s="158"/>
      <c r="C745" s="159"/>
      <c r="D745" s="191"/>
      <c r="E745" s="161"/>
      <c r="F745" s="158"/>
      <c r="G745" s="158"/>
      <c r="H745" s="158"/>
      <c r="I745" s="159"/>
      <c r="J745" s="158"/>
      <c r="K745" s="158"/>
      <c r="L745" s="159"/>
      <c r="M745" s="158"/>
      <c r="N745" s="158"/>
      <c r="O745" s="162"/>
    </row>
    <row r="746" spans="1:15" x14ac:dyDescent="0.35">
      <c r="A746" s="149"/>
      <c r="B746" s="158"/>
      <c r="C746" s="159"/>
      <c r="D746" s="191"/>
      <c r="E746" s="161"/>
      <c r="F746" s="158"/>
      <c r="G746" s="158"/>
      <c r="H746" s="158"/>
      <c r="I746" s="159"/>
      <c r="J746" s="158"/>
      <c r="K746" s="158"/>
      <c r="L746" s="159"/>
      <c r="M746" s="158"/>
      <c r="N746" s="158"/>
      <c r="O746" s="162"/>
    </row>
    <row r="747" spans="1:15" x14ac:dyDescent="0.35">
      <c r="A747" s="149"/>
      <c r="B747" s="158"/>
      <c r="C747" s="159"/>
      <c r="D747" s="191"/>
      <c r="E747" s="161"/>
      <c r="F747" s="158"/>
      <c r="G747" s="158"/>
      <c r="H747" s="158"/>
      <c r="I747" s="159"/>
      <c r="J747" s="158"/>
      <c r="K747" s="158"/>
      <c r="L747" s="159"/>
      <c r="M747" s="158"/>
      <c r="N747" s="158"/>
      <c r="O747" s="162"/>
    </row>
    <row r="748" spans="1:15" x14ac:dyDescent="0.35">
      <c r="A748" s="149"/>
      <c r="B748" s="158"/>
      <c r="C748" s="159"/>
      <c r="D748" s="191"/>
      <c r="E748" s="161"/>
      <c r="F748" s="158"/>
      <c r="G748" s="158"/>
      <c r="H748" s="158"/>
      <c r="I748" s="159"/>
      <c r="J748" s="158"/>
      <c r="K748" s="158"/>
      <c r="L748" s="159"/>
      <c r="M748" s="158"/>
      <c r="N748" s="158"/>
      <c r="O748" s="162"/>
    </row>
    <row r="749" spans="1:15" x14ac:dyDescent="0.35">
      <c r="A749" s="149"/>
      <c r="B749" s="158"/>
      <c r="C749" s="159"/>
      <c r="D749" s="191"/>
      <c r="E749" s="161"/>
      <c r="F749" s="158"/>
      <c r="G749" s="158"/>
      <c r="H749" s="158"/>
      <c r="I749" s="159"/>
      <c r="J749" s="158"/>
      <c r="K749" s="158"/>
      <c r="L749" s="159"/>
      <c r="M749" s="158"/>
      <c r="N749" s="158"/>
      <c r="O749" s="162"/>
    </row>
    <row r="750" spans="1:15" x14ac:dyDescent="0.35">
      <c r="A750" s="149"/>
      <c r="B750" s="158"/>
      <c r="C750" s="159"/>
      <c r="D750" s="191"/>
      <c r="E750" s="161"/>
      <c r="F750" s="158"/>
      <c r="G750" s="158"/>
      <c r="H750" s="158"/>
      <c r="I750" s="159"/>
      <c r="J750" s="158"/>
      <c r="K750" s="158"/>
      <c r="L750" s="159"/>
      <c r="M750" s="158"/>
      <c r="N750" s="158"/>
      <c r="O750" s="162"/>
    </row>
    <row r="751" spans="1:15" x14ac:dyDescent="0.35">
      <c r="A751" s="149"/>
      <c r="B751" s="158"/>
      <c r="C751" s="159"/>
      <c r="D751" s="191"/>
      <c r="E751" s="161"/>
      <c r="F751" s="158"/>
      <c r="G751" s="158"/>
      <c r="H751" s="158"/>
      <c r="I751" s="159"/>
      <c r="J751" s="158"/>
      <c r="K751" s="158"/>
      <c r="L751" s="159"/>
      <c r="M751" s="158"/>
      <c r="N751" s="158"/>
      <c r="O751" s="162"/>
    </row>
    <row r="752" spans="1:15" x14ac:dyDescent="0.35">
      <c r="A752" s="149"/>
      <c r="B752" s="158"/>
      <c r="C752" s="159"/>
      <c r="D752" s="191"/>
      <c r="E752" s="161"/>
      <c r="F752" s="158"/>
      <c r="G752" s="158"/>
      <c r="H752" s="158"/>
      <c r="I752" s="159"/>
      <c r="J752" s="158"/>
      <c r="K752" s="158"/>
      <c r="L752" s="159"/>
      <c r="M752" s="158"/>
      <c r="N752" s="158"/>
      <c r="O752" s="162"/>
    </row>
    <row r="753" spans="1:15" x14ac:dyDescent="0.35">
      <c r="A753" s="149"/>
      <c r="B753" s="158"/>
      <c r="C753" s="159"/>
      <c r="D753" s="191"/>
      <c r="E753" s="161"/>
      <c r="F753" s="158"/>
      <c r="G753" s="158"/>
      <c r="H753" s="158"/>
      <c r="I753" s="159"/>
      <c r="J753" s="158"/>
      <c r="K753" s="158"/>
      <c r="L753" s="159"/>
      <c r="M753" s="158"/>
      <c r="N753" s="158"/>
      <c r="O753" s="162"/>
    </row>
    <row r="754" spans="1:15" x14ac:dyDescent="0.35">
      <c r="A754" s="149"/>
      <c r="B754" s="158"/>
      <c r="C754" s="159"/>
      <c r="D754" s="191"/>
      <c r="E754" s="161"/>
      <c r="F754" s="158"/>
      <c r="G754" s="158"/>
      <c r="H754" s="158"/>
      <c r="I754" s="159"/>
      <c r="J754" s="158"/>
      <c r="K754" s="158"/>
      <c r="L754" s="159"/>
      <c r="M754" s="158"/>
      <c r="N754" s="158"/>
      <c r="O754" s="162"/>
    </row>
    <row r="755" spans="1:15" x14ac:dyDescent="0.35">
      <c r="A755" s="149"/>
      <c r="B755" s="158"/>
      <c r="C755" s="159"/>
      <c r="D755" s="191"/>
      <c r="E755" s="161"/>
      <c r="F755" s="158"/>
      <c r="G755" s="158"/>
      <c r="H755" s="158"/>
      <c r="I755" s="159"/>
      <c r="J755" s="158"/>
      <c r="K755" s="158"/>
      <c r="L755" s="159"/>
      <c r="M755" s="158"/>
      <c r="N755" s="158"/>
      <c r="O755" s="162"/>
    </row>
    <row r="756" spans="1:15" x14ac:dyDescent="0.35">
      <c r="A756" s="149"/>
      <c r="B756" s="158"/>
      <c r="C756" s="159"/>
      <c r="D756" s="191"/>
      <c r="E756" s="161"/>
      <c r="F756" s="158"/>
      <c r="G756" s="158"/>
      <c r="H756" s="158"/>
      <c r="I756" s="159"/>
      <c r="J756" s="158"/>
      <c r="K756" s="158"/>
      <c r="L756" s="159"/>
      <c r="M756" s="158"/>
      <c r="N756" s="158"/>
      <c r="O756" s="162"/>
    </row>
    <row r="757" spans="1:15" x14ac:dyDescent="0.35">
      <c r="A757" s="149"/>
      <c r="B757" s="158"/>
      <c r="C757" s="159"/>
      <c r="D757" s="191"/>
      <c r="E757" s="161"/>
      <c r="F757" s="158"/>
      <c r="G757" s="158"/>
      <c r="H757" s="158"/>
      <c r="I757" s="159"/>
      <c r="J757" s="158"/>
      <c r="K757" s="158"/>
      <c r="L757" s="159"/>
      <c r="M757" s="158"/>
      <c r="N757" s="158"/>
      <c r="O757" s="162"/>
    </row>
    <row r="758" spans="1:15" x14ac:dyDescent="0.35">
      <c r="A758" s="149"/>
      <c r="B758" s="158"/>
      <c r="C758" s="159"/>
      <c r="D758" s="191"/>
      <c r="E758" s="161"/>
      <c r="F758" s="158"/>
      <c r="G758" s="158"/>
      <c r="H758" s="158"/>
      <c r="I758" s="159"/>
      <c r="J758" s="158"/>
      <c r="K758" s="158"/>
      <c r="L758" s="159"/>
      <c r="M758" s="158"/>
      <c r="N758" s="158"/>
      <c r="O758" s="162"/>
    </row>
    <row r="759" spans="1:15" x14ac:dyDescent="0.35">
      <c r="A759" s="149"/>
      <c r="B759" s="158"/>
      <c r="C759" s="159"/>
      <c r="D759" s="191"/>
      <c r="E759" s="161"/>
      <c r="F759" s="158"/>
      <c r="G759" s="158"/>
      <c r="H759" s="158"/>
      <c r="I759" s="159"/>
      <c r="J759" s="158"/>
      <c r="K759" s="158"/>
      <c r="L759" s="159"/>
      <c r="M759" s="158"/>
      <c r="N759" s="158"/>
      <c r="O759" s="162"/>
    </row>
    <row r="760" spans="1:15" x14ac:dyDescent="0.35">
      <c r="A760" s="149"/>
      <c r="B760" s="158"/>
      <c r="C760" s="159"/>
      <c r="D760" s="191"/>
      <c r="E760" s="161"/>
      <c r="F760" s="158"/>
      <c r="G760" s="158"/>
      <c r="H760" s="158"/>
      <c r="I760" s="159"/>
      <c r="J760" s="158"/>
      <c r="K760" s="158"/>
      <c r="L760" s="159"/>
      <c r="M760" s="158"/>
      <c r="N760" s="158"/>
      <c r="O760" s="162"/>
    </row>
    <row r="761" spans="1:15" x14ac:dyDescent="0.35">
      <c r="A761" s="149"/>
      <c r="B761" s="158"/>
      <c r="C761" s="159"/>
      <c r="D761" s="191"/>
      <c r="E761" s="161"/>
      <c r="F761" s="158"/>
      <c r="G761" s="158"/>
      <c r="H761" s="158"/>
      <c r="I761" s="159"/>
      <c r="J761" s="158"/>
      <c r="K761" s="158"/>
      <c r="L761" s="159"/>
      <c r="M761" s="158"/>
      <c r="N761" s="158"/>
      <c r="O761" s="162"/>
    </row>
    <row r="762" spans="1:15" x14ac:dyDescent="0.35">
      <c r="A762" s="149"/>
      <c r="B762" s="158"/>
      <c r="C762" s="159"/>
      <c r="D762" s="191"/>
      <c r="E762" s="161"/>
      <c r="F762" s="158"/>
      <c r="G762" s="158"/>
      <c r="H762" s="158"/>
      <c r="I762" s="159"/>
      <c r="J762" s="158"/>
      <c r="K762" s="158"/>
      <c r="L762" s="159"/>
      <c r="M762" s="158"/>
      <c r="N762" s="158"/>
      <c r="O762" s="162"/>
    </row>
    <row r="763" spans="1:15" x14ac:dyDescent="0.35">
      <c r="A763" s="149"/>
      <c r="B763" s="158"/>
      <c r="C763" s="159"/>
      <c r="D763" s="191"/>
      <c r="E763" s="161"/>
      <c r="F763" s="158"/>
      <c r="G763" s="158"/>
      <c r="H763" s="158"/>
      <c r="I763" s="159"/>
      <c r="J763" s="158"/>
      <c r="K763" s="158"/>
      <c r="L763" s="159"/>
      <c r="M763" s="158"/>
      <c r="N763" s="158"/>
      <c r="O763" s="162"/>
    </row>
    <row r="764" spans="1:15" x14ac:dyDescent="0.35">
      <c r="A764" s="149"/>
      <c r="B764" s="158"/>
      <c r="C764" s="159"/>
      <c r="D764" s="191"/>
      <c r="E764" s="161"/>
      <c r="F764" s="158"/>
      <c r="G764" s="158"/>
      <c r="H764" s="158"/>
      <c r="I764" s="159"/>
      <c r="J764" s="158"/>
      <c r="K764" s="158"/>
      <c r="L764" s="159"/>
      <c r="M764" s="158"/>
      <c r="N764" s="158"/>
      <c r="O764" s="162"/>
    </row>
    <row r="765" spans="1:15" x14ac:dyDescent="0.35">
      <c r="A765" s="149"/>
      <c r="B765" s="158"/>
      <c r="C765" s="159"/>
      <c r="D765" s="191"/>
      <c r="E765" s="161"/>
      <c r="F765" s="158"/>
      <c r="G765" s="158"/>
      <c r="H765" s="158"/>
      <c r="I765" s="159"/>
      <c r="J765" s="158"/>
      <c r="K765" s="158"/>
      <c r="L765" s="159"/>
      <c r="M765" s="158"/>
      <c r="N765" s="158"/>
      <c r="O765" s="162"/>
    </row>
    <row r="766" spans="1:15" x14ac:dyDescent="0.35">
      <c r="A766" s="149"/>
      <c r="B766" s="158"/>
      <c r="C766" s="159"/>
      <c r="D766" s="191"/>
      <c r="E766" s="161"/>
      <c r="F766" s="158"/>
      <c r="G766" s="158"/>
      <c r="H766" s="158"/>
      <c r="I766" s="159"/>
      <c r="J766" s="158"/>
      <c r="K766" s="158"/>
      <c r="L766" s="159"/>
      <c r="M766" s="158"/>
      <c r="N766" s="158"/>
      <c r="O766" s="162"/>
    </row>
    <row r="767" spans="1:15" x14ac:dyDescent="0.35">
      <c r="A767" s="149"/>
      <c r="B767" s="158"/>
      <c r="C767" s="159"/>
      <c r="D767" s="191"/>
      <c r="E767" s="161"/>
      <c r="F767" s="158"/>
      <c r="G767" s="158"/>
      <c r="H767" s="158"/>
      <c r="I767" s="159"/>
      <c r="J767" s="158"/>
      <c r="K767" s="158"/>
      <c r="L767" s="159"/>
      <c r="M767" s="158"/>
      <c r="N767" s="158"/>
      <c r="O767" s="162"/>
    </row>
    <row r="768" spans="1:15" x14ac:dyDescent="0.35">
      <c r="A768" s="149"/>
      <c r="B768" s="158"/>
      <c r="C768" s="159"/>
      <c r="D768" s="191"/>
      <c r="E768" s="161"/>
      <c r="F768" s="158"/>
      <c r="G768" s="158"/>
      <c r="H768" s="158"/>
      <c r="I768" s="159"/>
      <c r="J768" s="158"/>
      <c r="K768" s="158"/>
      <c r="L768" s="159"/>
      <c r="M768" s="158"/>
      <c r="N768" s="158"/>
      <c r="O768" s="162"/>
    </row>
    <row r="769" spans="1:15" x14ac:dyDescent="0.35">
      <c r="A769" s="149"/>
      <c r="B769" s="158"/>
      <c r="C769" s="159"/>
      <c r="D769" s="191"/>
      <c r="E769" s="161"/>
      <c r="F769" s="158"/>
      <c r="G769" s="158"/>
      <c r="H769" s="158"/>
      <c r="I769" s="159"/>
      <c r="J769" s="158"/>
      <c r="K769" s="158"/>
      <c r="L769" s="159"/>
      <c r="M769" s="158"/>
      <c r="N769" s="158"/>
      <c r="O769" s="162"/>
    </row>
    <row r="770" spans="1:15" x14ac:dyDescent="0.35">
      <c r="A770" s="149"/>
      <c r="B770" s="158"/>
      <c r="C770" s="159"/>
      <c r="D770" s="191"/>
      <c r="E770" s="161"/>
      <c r="F770" s="158"/>
      <c r="G770" s="158"/>
      <c r="H770" s="158"/>
      <c r="I770" s="159"/>
      <c r="J770" s="158"/>
      <c r="K770" s="158"/>
      <c r="L770" s="159"/>
      <c r="M770" s="158"/>
      <c r="N770" s="158"/>
      <c r="O770" s="162"/>
    </row>
    <row r="771" spans="1:15" x14ac:dyDescent="0.35">
      <c r="A771" s="149"/>
      <c r="B771" s="158"/>
      <c r="C771" s="159"/>
      <c r="D771" s="191"/>
      <c r="E771" s="161"/>
      <c r="F771" s="158"/>
      <c r="G771" s="158"/>
      <c r="H771" s="158"/>
      <c r="I771" s="159"/>
      <c r="J771" s="158"/>
      <c r="K771" s="158"/>
      <c r="L771" s="159"/>
      <c r="M771" s="158"/>
      <c r="N771" s="158"/>
      <c r="O771" s="162"/>
    </row>
    <row r="772" spans="1:15" x14ac:dyDescent="0.35">
      <c r="A772" s="149"/>
      <c r="B772" s="158"/>
      <c r="C772" s="159"/>
      <c r="D772" s="191"/>
      <c r="E772" s="161"/>
      <c r="F772" s="158"/>
      <c r="G772" s="158"/>
      <c r="H772" s="158"/>
      <c r="I772" s="159"/>
      <c r="J772" s="158"/>
      <c r="K772" s="158"/>
      <c r="L772" s="159"/>
      <c r="M772" s="158"/>
      <c r="N772" s="158"/>
      <c r="O772" s="162"/>
    </row>
    <row r="773" spans="1:15" x14ac:dyDescent="0.35">
      <c r="A773" s="149"/>
      <c r="B773" s="158"/>
      <c r="C773" s="159"/>
      <c r="D773" s="191"/>
      <c r="E773" s="161"/>
      <c r="F773" s="158"/>
      <c r="G773" s="158"/>
      <c r="H773" s="158"/>
      <c r="I773" s="159"/>
      <c r="J773" s="158"/>
      <c r="K773" s="158"/>
      <c r="L773" s="159"/>
      <c r="M773" s="158"/>
      <c r="N773" s="158"/>
      <c r="O773" s="162"/>
    </row>
  </sheetData>
  <sortState xmlns:xlrd2="http://schemas.microsoft.com/office/spreadsheetml/2017/richdata2" ref="AE3:AS51">
    <sortCondition ref="AG3"/>
    <sortCondition ref="AH3"/>
  </sortState>
  <mergeCells count="5">
    <mergeCell ref="A2:O2"/>
    <mergeCell ref="T1:U1"/>
    <mergeCell ref="X1:Y1"/>
    <mergeCell ref="AA1:AB1"/>
    <mergeCell ref="AE1:AS1"/>
  </mergeCells>
  <pageMargins left="0.7" right="0.7" top="0.75" bottom="0.75" header="0.3" footer="0.3"/>
  <pageSetup orientation="portrait" horizontalDpi="200" verticalDpi="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OrderEquipDB"/>
  <dimension ref="A1:AA181"/>
  <sheetViews>
    <sheetView workbookViewId="0">
      <selection activeCell="K12" sqref="K12"/>
    </sheetView>
  </sheetViews>
  <sheetFormatPr defaultRowHeight="14.5" x14ac:dyDescent="0.35"/>
  <cols>
    <col min="1" max="1" width="6.81640625" bestFit="1" customWidth="1"/>
    <col min="2" max="2" width="19.1796875" bestFit="1" customWidth="1"/>
    <col min="3" max="3" width="17" bestFit="1" customWidth="1"/>
    <col min="4" max="4" width="12.453125" bestFit="1" customWidth="1"/>
    <col min="5" max="5" width="15.1796875" bestFit="1" customWidth="1"/>
    <col min="6" max="6" width="20" bestFit="1" customWidth="1"/>
    <col min="7" max="7" width="4.453125" bestFit="1" customWidth="1"/>
    <col min="14" max="14" width="20" bestFit="1" customWidth="1"/>
    <col min="15" max="15" width="4.453125" bestFit="1" customWidth="1"/>
    <col min="16" max="16" width="19.1796875" bestFit="1" customWidth="1"/>
    <col min="17" max="17" width="17" bestFit="1" customWidth="1"/>
    <col min="18" max="18" width="12.453125" bestFit="1" customWidth="1"/>
    <col min="19" max="19" width="15.1796875" bestFit="1" customWidth="1"/>
    <col min="22" max="22" width="15.453125" bestFit="1" customWidth="1"/>
    <col min="26" max="27" width="10.54296875" bestFit="1" customWidth="1"/>
  </cols>
  <sheetData>
    <row r="1" spans="1:27" x14ac:dyDescent="0.35">
      <c r="A1" s="224" t="s">
        <v>385</v>
      </c>
      <c r="B1" s="222"/>
      <c r="C1" s="222"/>
      <c r="D1" s="222"/>
      <c r="E1" s="222"/>
      <c r="F1" s="222"/>
      <c r="G1" s="222"/>
      <c r="K1" s="80" t="s">
        <v>387</v>
      </c>
      <c r="N1" s="219" t="s">
        <v>388</v>
      </c>
      <c r="O1" s="220"/>
      <c r="P1" s="220"/>
      <c r="Q1" s="220"/>
      <c r="R1" s="220"/>
      <c r="S1" s="221"/>
      <c r="V1" s="89" t="s">
        <v>387</v>
      </c>
      <c r="Y1" s="79" t="s">
        <v>388</v>
      </c>
      <c r="Z1" s="88" t="str">
        <f ca="1">IFERROR(INDEX(Ord_CustName,MATCH(Y3,Ord_ID,0),1),"")</f>
        <v>Betty White</v>
      </c>
    </row>
    <row r="2" spans="1:27" x14ac:dyDescent="0.35">
      <c r="A2" s="4" t="s">
        <v>303</v>
      </c>
      <c r="B2" s="4" t="s">
        <v>330</v>
      </c>
      <c r="C2" s="4" t="s">
        <v>316</v>
      </c>
      <c r="D2" s="4" t="s">
        <v>174</v>
      </c>
      <c r="E2" s="4" t="s">
        <v>310</v>
      </c>
      <c r="F2" s="4" t="s">
        <v>64</v>
      </c>
      <c r="G2" s="4" t="s">
        <v>386</v>
      </c>
      <c r="K2" s="4" t="s">
        <v>303</v>
      </c>
      <c r="N2" s="4" t="s">
        <v>64</v>
      </c>
      <c r="O2" s="4" t="s">
        <v>386</v>
      </c>
      <c r="P2" s="4" t="s">
        <v>330</v>
      </c>
      <c r="Q2" s="4" t="s">
        <v>316</v>
      </c>
      <c r="R2" s="4" t="s">
        <v>174</v>
      </c>
      <c r="S2" s="4" t="s">
        <v>310</v>
      </c>
      <c r="V2" s="4" t="s">
        <v>330</v>
      </c>
      <c r="Y2" s="4" t="s">
        <v>303</v>
      </c>
      <c r="Z2" s="4" t="s">
        <v>304</v>
      </c>
    </row>
    <row r="3" spans="1:27" x14ac:dyDescent="0.35">
      <c r="A3" s="2">
        <v>1</v>
      </c>
      <c r="B3" t="s">
        <v>69</v>
      </c>
      <c r="C3" s="82" t="s">
        <v>6</v>
      </c>
      <c r="D3" t="s">
        <v>380</v>
      </c>
      <c r="E3" t="s">
        <v>379</v>
      </c>
      <c r="F3" t="s">
        <v>71</v>
      </c>
      <c r="G3">
        <f>ROW()</f>
        <v>3</v>
      </c>
      <c r="K3" s="81">
        <f>Orders!B3</f>
        <v>0</v>
      </c>
      <c r="N3" t="s">
        <v>180</v>
      </c>
      <c r="O3">
        <v>18</v>
      </c>
      <c r="P3" t="s">
        <v>220</v>
      </c>
      <c r="Q3" s="82" t="s">
        <v>8</v>
      </c>
      <c r="S3" t="s">
        <v>378</v>
      </c>
      <c r="V3" s="81" t="str">
        <f>IF(Orders!F5="Enter Search","&lt;&gt;","*"&amp;Orders!F5&amp;"*")</f>
        <v>&lt;&gt;</v>
      </c>
      <c r="Y3" s="2">
        <v>1</v>
      </c>
      <c r="Z3" s="2" t="str">
        <f ca="1">IFERROR(INDEX(Ord_CustName,MATCH(Y3,Ord_ID,0),1),"")</f>
        <v>Betty White</v>
      </c>
      <c r="AA3" t="str">
        <f ca="1">IFERROR(INDEX(Ord_CustName,MATCH(Z3,Ord_ID,0),1),"")</f>
        <v/>
      </c>
    </row>
    <row r="4" spans="1:27" x14ac:dyDescent="0.35">
      <c r="A4" s="2">
        <v>1</v>
      </c>
      <c r="B4" t="s">
        <v>220</v>
      </c>
      <c r="C4" s="82" t="s">
        <v>60</v>
      </c>
      <c r="D4" t="s">
        <v>381</v>
      </c>
      <c r="E4" t="s">
        <v>378</v>
      </c>
      <c r="F4" t="s">
        <v>180</v>
      </c>
      <c r="G4">
        <f>ROW()</f>
        <v>4</v>
      </c>
      <c r="Q4" s="82"/>
      <c r="Y4" s="2">
        <v>2</v>
      </c>
      <c r="Z4" s="2" t="str">
        <f ca="1">IFERROR(INDEX(Ord_CustName,MATCH(Y4,Ord_ID,0),1),"")</f>
        <v>Dolores Richman</v>
      </c>
      <c r="AA4" t="str">
        <f ca="1">IFERROR(INDEX(Ord_CustName,MATCH(Z4,Ord_ID,0),1),"")</f>
        <v/>
      </c>
    </row>
    <row r="5" spans="1:27" x14ac:dyDescent="0.35">
      <c r="A5" s="2">
        <v>1</v>
      </c>
      <c r="B5" t="s">
        <v>224</v>
      </c>
      <c r="C5" s="82"/>
      <c r="D5" t="s">
        <v>383</v>
      </c>
      <c r="E5" t="s">
        <v>379</v>
      </c>
      <c r="F5" t="s">
        <v>184</v>
      </c>
      <c r="G5">
        <f>ROW()</f>
        <v>5</v>
      </c>
      <c r="Q5" s="82"/>
      <c r="Y5" s="2">
        <v>3</v>
      </c>
      <c r="Z5" s="2" t="str">
        <f ca="1">IFERROR(INDEX(Ord_CustName,MATCH(Y5,Ord_ID,0),1),"")</f>
        <v>Jackie Tubman</v>
      </c>
    </row>
    <row r="6" spans="1:27" x14ac:dyDescent="0.35">
      <c r="A6" s="2">
        <v>1</v>
      </c>
      <c r="B6" t="s">
        <v>242</v>
      </c>
      <c r="C6" s="82" t="s">
        <v>7</v>
      </c>
      <c r="E6" t="s">
        <v>382</v>
      </c>
      <c r="F6" t="s">
        <v>202</v>
      </c>
      <c r="G6">
        <f>ROW()</f>
        <v>6</v>
      </c>
      <c r="Q6" s="82"/>
      <c r="Y6" s="2"/>
    </row>
    <row r="7" spans="1:27" x14ac:dyDescent="0.35">
      <c r="A7" s="2">
        <v>2</v>
      </c>
      <c r="B7" t="s">
        <v>69</v>
      </c>
      <c r="C7" s="82" t="s">
        <v>6</v>
      </c>
      <c r="D7" t="s">
        <v>380</v>
      </c>
      <c r="E7" t="s">
        <v>379</v>
      </c>
      <c r="F7" t="s">
        <v>71</v>
      </c>
      <c r="G7">
        <f>ROW()</f>
        <v>7</v>
      </c>
      <c r="Q7" s="82"/>
      <c r="Y7" s="2"/>
    </row>
    <row r="8" spans="1:27" x14ac:dyDescent="0.35">
      <c r="A8" s="2">
        <v>3</v>
      </c>
      <c r="B8" t="s">
        <v>221</v>
      </c>
      <c r="C8" s="82" t="s">
        <v>7</v>
      </c>
      <c r="E8" t="s">
        <v>374</v>
      </c>
      <c r="F8" t="s">
        <v>181</v>
      </c>
      <c r="G8">
        <f>ROW()</f>
        <v>8</v>
      </c>
      <c r="Y8" s="2"/>
    </row>
    <row r="9" spans="1:27" x14ac:dyDescent="0.35">
      <c r="A9" s="2">
        <v>3</v>
      </c>
      <c r="B9" t="s">
        <v>223</v>
      </c>
      <c r="C9" s="82" t="s">
        <v>9</v>
      </c>
      <c r="E9" t="s">
        <v>397</v>
      </c>
      <c r="F9" t="s">
        <v>183</v>
      </c>
      <c r="G9">
        <f>ROW()</f>
        <v>9</v>
      </c>
      <c r="Y9" s="2"/>
    </row>
    <row r="10" spans="1:27" x14ac:dyDescent="0.35">
      <c r="A10" s="2">
        <v>3</v>
      </c>
      <c r="B10" t="s">
        <v>227</v>
      </c>
      <c r="C10" s="82" t="s">
        <v>9</v>
      </c>
      <c r="E10" t="s">
        <v>382</v>
      </c>
      <c r="F10" t="s">
        <v>187</v>
      </c>
      <c r="G10">
        <f>ROW()</f>
        <v>10</v>
      </c>
      <c r="Y10" s="2"/>
    </row>
    <row r="11" spans="1:27" x14ac:dyDescent="0.35">
      <c r="A11" s="2">
        <v>14</v>
      </c>
      <c r="B11" t="s">
        <v>220</v>
      </c>
      <c r="C11" s="82"/>
      <c r="E11" t="s">
        <v>378</v>
      </c>
      <c r="F11" t="s">
        <v>180</v>
      </c>
      <c r="G11">
        <f>ROW()</f>
        <v>11</v>
      </c>
      <c r="Y11" s="2"/>
    </row>
    <row r="12" spans="1:27" x14ac:dyDescent="0.35">
      <c r="A12" s="2">
        <v>14</v>
      </c>
      <c r="B12" t="s">
        <v>221</v>
      </c>
      <c r="C12" s="82"/>
      <c r="E12" t="s">
        <v>374</v>
      </c>
      <c r="F12" t="s">
        <v>181</v>
      </c>
      <c r="G12">
        <f>ROW()</f>
        <v>12</v>
      </c>
      <c r="Y12" s="2"/>
    </row>
    <row r="13" spans="1:27" x14ac:dyDescent="0.35">
      <c r="A13" s="2">
        <v>11</v>
      </c>
      <c r="B13" t="s">
        <v>221</v>
      </c>
      <c r="C13" s="82"/>
      <c r="E13" t="s">
        <v>374</v>
      </c>
      <c r="F13" t="s">
        <v>181</v>
      </c>
      <c r="G13">
        <f>ROW()</f>
        <v>13</v>
      </c>
      <c r="Y13" s="2"/>
    </row>
    <row r="14" spans="1:27" x14ac:dyDescent="0.35">
      <c r="A14" s="2">
        <v>11</v>
      </c>
      <c r="B14" t="s">
        <v>226</v>
      </c>
      <c r="C14" s="82"/>
      <c r="E14" t="s">
        <v>374</v>
      </c>
      <c r="F14" t="s">
        <v>186</v>
      </c>
      <c r="G14">
        <f>ROW()</f>
        <v>14</v>
      </c>
      <c r="Y14" s="2"/>
    </row>
    <row r="15" spans="1:27" x14ac:dyDescent="0.35">
      <c r="A15" s="2">
        <v>3</v>
      </c>
      <c r="B15" t="s">
        <v>236</v>
      </c>
      <c r="C15" s="82" t="s">
        <v>10</v>
      </c>
      <c r="D15" t="s">
        <v>381</v>
      </c>
      <c r="E15" t="s">
        <v>374</v>
      </c>
      <c r="F15" t="s">
        <v>196</v>
      </c>
      <c r="G15">
        <f>ROW()</f>
        <v>15</v>
      </c>
      <c r="Y15" s="2"/>
    </row>
    <row r="16" spans="1:27" x14ac:dyDescent="0.35">
      <c r="A16" s="2">
        <v>1</v>
      </c>
      <c r="B16" t="s">
        <v>221</v>
      </c>
      <c r="C16" s="82"/>
      <c r="E16" t="s">
        <v>374</v>
      </c>
      <c r="F16" t="s">
        <v>181</v>
      </c>
      <c r="G16">
        <f>ROW()</f>
        <v>16</v>
      </c>
      <c r="Y16" s="2"/>
    </row>
    <row r="17" spans="1:25" x14ac:dyDescent="0.35">
      <c r="A17" s="2">
        <v>498</v>
      </c>
      <c r="B17" t="s">
        <v>220</v>
      </c>
      <c r="C17" s="82"/>
      <c r="E17" t="s">
        <v>378</v>
      </c>
      <c r="F17" t="s">
        <v>180</v>
      </c>
      <c r="G17">
        <f>ROW()</f>
        <v>17</v>
      </c>
      <c r="Y17" s="2"/>
    </row>
    <row r="18" spans="1:25" x14ac:dyDescent="0.35">
      <c r="A18" s="2"/>
      <c r="C18" s="82"/>
    </row>
    <row r="19" spans="1:25" x14ac:dyDescent="0.35">
      <c r="A19" s="2"/>
      <c r="C19" s="82"/>
    </row>
    <row r="20" spans="1:25" x14ac:dyDescent="0.35">
      <c r="A20" s="2"/>
      <c r="C20" s="82"/>
    </row>
    <row r="21" spans="1:25" x14ac:dyDescent="0.35">
      <c r="A21" s="2"/>
      <c r="C21" s="82"/>
    </row>
    <row r="22" spans="1:25" x14ac:dyDescent="0.35">
      <c r="A22" s="2"/>
      <c r="C22" s="82"/>
    </row>
    <row r="23" spans="1:25" x14ac:dyDescent="0.35">
      <c r="A23" s="2"/>
      <c r="C23" s="82"/>
    </row>
    <row r="24" spans="1:25" x14ac:dyDescent="0.35">
      <c r="A24" s="2"/>
      <c r="C24" s="82"/>
    </row>
    <row r="25" spans="1:25" x14ac:dyDescent="0.35">
      <c r="A25" s="2"/>
      <c r="C25" s="82"/>
    </row>
    <row r="26" spans="1:25" x14ac:dyDescent="0.35">
      <c r="A26" s="2"/>
      <c r="C26" s="82"/>
    </row>
    <row r="27" spans="1:25" x14ac:dyDescent="0.35">
      <c r="A27" s="2"/>
      <c r="C27" s="82"/>
    </row>
    <row r="28" spans="1:25" x14ac:dyDescent="0.35">
      <c r="A28" s="2"/>
      <c r="C28" s="82"/>
    </row>
    <row r="29" spans="1:25" x14ac:dyDescent="0.35">
      <c r="A29" s="2"/>
      <c r="C29" s="82"/>
    </row>
    <row r="30" spans="1:25" x14ac:dyDescent="0.35">
      <c r="A30" s="2"/>
      <c r="C30" s="82"/>
    </row>
    <row r="31" spans="1:25" x14ac:dyDescent="0.35">
      <c r="A31" s="2"/>
      <c r="C31" s="82"/>
    </row>
    <row r="32" spans="1:25" x14ac:dyDescent="0.35">
      <c r="A32" s="2"/>
      <c r="C32" s="82"/>
    </row>
    <row r="33" spans="1:3" x14ac:dyDescent="0.35">
      <c r="A33" s="2"/>
      <c r="C33" s="82"/>
    </row>
    <row r="34" spans="1:3" x14ac:dyDescent="0.35">
      <c r="A34" s="2"/>
      <c r="C34" s="82"/>
    </row>
    <row r="35" spans="1:3" x14ac:dyDescent="0.35">
      <c r="A35" s="2"/>
      <c r="C35" s="82"/>
    </row>
    <row r="36" spans="1:3" x14ac:dyDescent="0.35">
      <c r="A36" s="2"/>
      <c r="C36" s="82"/>
    </row>
    <row r="37" spans="1:3" x14ac:dyDescent="0.35">
      <c r="A37" s="2"/>
      <c r="C37" s="82"/>
    </row>
    <row r="38" spans="1:3" x14ac:dyDescent="0.35">
      <c r="A38" s="2"/>
      <c r="C38" s="82"/>
    </row>
    <row r="39" spans="1:3" x14ac:dyDescent="0.35">
      <c r="A39" s="2"/>
      <c r="C39" s="82"/>
    </row>
    <row r="40" spans="1:3" x14ac:dyDescent="0.35">
      <c r="A40" s="2"/>
      <c r="C40" s="82"/>
    </row>
    <row r="41" spans="1:3" x14ac:dyDescent="0.35">
      <c r="A41" s="2"/>
      <c r="C41" s="82"/>
    </row>
    <row r="42" spans="1:3" x14ac:dyDescent="0.35">
      <c r="A42" s="2"/>
      <c r="C42" s="82"/>
    </row>
    <row r="43" spans="1:3" x14ac:dyDescent="0.35">
      <c r="A43" s="2"/>
      <c r="C43" s="82"/>
    </row>
    <row r="44" spans="1:3" x14ac:dyDescent="0.35">
      <c r="A44" s="2"/>
      <c r="C44" s="82"/>
    </row>
    <row r="45" spans="1:3" x14ac:dyDescent="0.35">
      <c r="A45" s="2"/>
      <c r="C45" s="82"/>
    </row>
    <row r="46" spans="1:3" x14ac:dyDescent="0.35">
      <c r="A46" s="2"/>
      <c r="C46" s="82"/>
    </row>
    <row r="47" spans="1:3" x14ac:dyDescent="0.35">
      <c r="A47" s="2"/>
      <c r="C47" s="82"/>
    </row>
    <row r="48" spans="1:3" x14ac:dyDescent="0.35">
      <c r="A48" s="2"/>
      <c r="C48" s="82"/>
    </row>
    <row r="49" spans="1:3" x14ac:dyDescent="0.35">
      <c r="A49" s="2"/>
      <c r="C49" s="82"/>
    </row>
    <row r="50" spans="1:3" x14ac:dyDescent="0.35">
      <c r="A50" s="2"/>
      <c r="C50" s="82"/>
    </row>
    <row r="51" spans="1:3" x14ac:dyDescent="0.35">
      <c r="A51" s="2"/>
      <c r="C51" s="82"/>
    </row>
    <row r="52" spans="1:3" x14ac:dyDescent="0.35">
      <c r="A52" s="2"/>
      <c r="C52" s="82"/>
    </row>
    <row r="53" spans="1:3" x14ac:dyDescent="0.35">
      <c r="A53" s="2"/>
      <c r="C53" s="82"/>
    </row>
    <row r="54" spans="1:3" x14ac:dyDescent="0.35">
      <c r="C54" s="82"/>
    </row>
    <row r="55" spans="1:3" x14ac:dyDescent="0.35">
      <c r="C55" s="82"/>
    </row>
    <row r="56" spans="1:3" x14ac:dyDescent="0.35">
      <c r="C56" s="82"/>
    </row>
    <row r="57" spans="1:3" x14ac:dyDescent="0.35">
      <c r="C57" s="82"/>
    </row>
    <row r="58" spans="1:3" x14ac:dyDescent="0.35">
      <c r="C58" s="82"/>
    </row>
    <row r="59" spans="1:3" x14ac:dyDescent="0.35">
      <c r="C59" s="82"/>
    </row>
    <row r="60" spans="1:3" x14ac:dyDescent="0.35">
      <c r="C60" s="82"/>
    </row>
    <row r="61" spans="1:3" x14ac:dyDescent="0.35">
      <c r="C61" s="82"/>
    </row>
    <row r="62" spans="1:3" x14ac:dyDescent="0.35">
      <c r="C62" s="82"/>
    </row>
    <row r="63" spans="1:3" x14ac:dyDescent="0.35">
      <c r="C63" s="82"/>
    </row>
    <row r="64" spans="1:3" x14ac:dyDescent="0.35">
      <c r="C64" s="82"/>
    </row>
    <row r="65" spans="3:3" x14ac:dyDescent="0.35">
      <c r="C65" s="82"/>
    </row>
    <row r="66" spans="3:3" x14ac:dyDescent="0.35">
      <c r="C66" s="82"/>
    </row>
    <row r="67" spans="3:3" x14ac:dyDescent="0.35">
      <c r="C67" s="82"/>
    </row>
    <row r="68" spans="3:3" x14ac:dyDescent="0.35">
      <c r="C68" s="82"/>
    </row>
    <row r="69" spans="3:3" x14ac:dyDescent="0.35">
      <c r="C69" s="82"/>
    </row>
    <row r="70" spans="3:3" x14ac:dyDescent="0.35">
      <c r="C70" s="82"/>
    </row>
    <row r="71" spans="3:3" x14ac:dyDescent="0.35">
      <c r="C71" s="82"/>
    </row>
    <row r="72" spans="3:3" x14ac:dyDescent="0.35">
      <c r="C72" s="82"/>
    </row>
    <row r="73" spans="3:3" x14ac:dyDescent="0.35">
      <c r="C73" s="82"/>
    </row>
    <row r="74" spans="3:3" x14ac:dyDescent="0.35">
      <c r="C74" s="82"/>
    </row>
    <row r="75" spans="3:3" x14ac:dyDescent="0.35">
      <c r="C75" s="82"/>
    </row>
    <row r="76" spans="3:3" x14ac:dyDescent="0.35">
      <c r="C76" s="82"/>
    </row>
    <row r="77" spans="3:3" x14ac:dyDescent="0.35">
      <c r="C77" s="82"/>
    </row>
    <row r="78" spans="3:3" x14ac:dyDescent="0.35">
      <c r="C78" s="82"/>
    </row>
    <row r="79" spans="3:3" x14ac:dyDescent="0.35">
      <c r="C79" s="82"/>
    </row>
    <row r="80" spans="3:3" x14ac:dyDescent="0.35">
      <c r="C80" s="82"/>
    </row>
    <row r="81" spans="3:3" x14ac:dyDescent="0.35">
      <c r="C81" s="82"/>
    </row>
    <row r="82" spans="3:3" x14ac:dyDescent="0.35">
      <c r="C82" s="82"/>
    </row>
    <row r="83" spans="3:3" x14ac:dyDescent="0.35">
      <c r="C83" s="82"/>
    </row>
    <row r="84" spans="3:3" x14ac:dyDescent="0.35">
      <c r="C84" s="82"/>
    </row>
    <row r="85" spans="3:3" x14ac:dyDescent="0.35">
      <c r="C85" s="82"/>
    </row>
    <row r="86" spans="3:3" x14ac:dyDescent="0.35">
      <c r="C86" s="82"/>
    </row>
    <row r="87" spans="3:3" x14ac:dyDescent="0.35">
      <c r="C87" s="82"/>
    </row>
    <row r="88" spans="3:3" x14ac:dyDescent="0.35">
      <c r="C88" s="82"/>
    </row>
    <row r="89" spans="3:3" x14ac:dyDescent="0.35">
      <c r="C89" s="82"/>
    </row>
    <row r="90" spans="3:3" x14ac:dyDescent="0.35">
      <c r="C90" s="82"/>
    </row>
    <row r="91" spans="3:3" x14ac:dyDescent="0.35">
      <c r="C91" s="82"/>
    </row>
    <row r="92" spans="3:3" x14ac:dyDescent="0.35">
      <c r="C92" s="82"/>
    </row>
    <row r="93" spans="3:3" x14ac:dyDescent="0.35">
      <c r="C93" s="82"/>
    </row>
    <row r="94" spans="3:3" x14ac:dyDescent="0.35">
      <c r="C94" s="82"/>
    </row>
    <row r="95" spans="3:3" x14ac:dyDescent="0.35">
      <c r="C95" s="82"/>
    </row>
    <row r="96" spans="3:3" x14ac:dyDescent="0.35">
      <c r="C96" s="82"/>
    </row>
    <row r="97" spans="3:3" x14ac:dyDescent="0.35">
      <c r="C97" s="82"/>
    </row>
    <row r="98" spans="3:3" x14ac:dyDescent="0.35">
      <c r="C98" s="82"/>
    </row>
    <row r="99" spans="3:3" x14ac:dyDescent="0.35">
      <c r="C99" s="82"/>
    </row>
    <row r="100" spans="3:3" x14ac:dyDescent="0.35">
      <c r="C100" s="82"/>
    </row>
    <row r="101" spans="3:3" x14ac:dyDescent="0.35">
      <c r="C101" s="82"/>
    </row>
    <row r="102" spans="3:3" x14ac:dyDescent="0.35">
      <c r="C102" s="82"/>
    </row>
    <row r="103" spans="3:3" x14ac:dyDescent="0.35">
      <c r="C103" s="82"/>
    </row>
    <row r="104" spans="3:3" x14ac:dyDescent="0.35">
      <c r="C104" s="82"/>
    </row>
    <row r="105" spans="3:3" x14ac:dyDescent="0.35">
      <c r="C105" s="82"/>
    </row>
    <row r="106" spans="3:3" x14ac:dyDescent="0.35">
      <c r="C106" s="82"/>
    </row>
    <row r="107" spans="3:3" x14ac:dyDescent="0.35">
      <c r="C107" s="82"/>
    </row>
    <row r="108" spans="3:3" x14ac:dyDescent="0.35">
      <c r="C108" s="82"/>
    </row>
    <row r="109" spans="3:3" x14ac:dyDescent="0.35">
      <c r="C109" s="82"/>
    </row>
    <row r="110" spans="3:3" x14ac:dyDescent="0.35">
      <c r="C110" s="82"/>
    </row>
    <row r="111" spans="3:3" x14ac:dyDescent="0.35">
      <c r="C111" s="82"/>
    </row>
    <row r="112" spans="3:3" x14ac:dyDescent="0.35">
      <c r="C112" s="82"/>
    </row>
    <row r="113" spans="3:3" x14ac:dyDescent="0.35">
      <c r="C113" s="82"/>
    </row>
    <row r="114" spans="3:3" x14ac:dyDescent="0.35">
      <c r="C114" s="82"/>
    </row>
    <row r="115" spans="3:3" x14ac:dyDescent="0.35">
      <c r="C115" s="82"/>
    </row>
    <row r="116" spans="3:3" x14ac:dyDescent="0.35">
      <c r="C116" s="82"/>
    </row>
    <row r="117" spans="3:3" x14ac:dyDescent="0.35">
      <c r="C117" s="82"/>
    </row>
    <row r="118" spans="3:3" x14ac:dyDescent="0.35">
      <c r="C118" s="82"/>
    </row>
    <row r="119" spans="3:3" x14ac:dyDescent="0.35">
      <c r="C119" s="82"/>
    </row>
    <row r="120" spans="3:3" x14ac:dyDescent="0.35">
      <c r="C120" s="82"/>
    </row>
    <row r="121" spans="3:3" x14ac:dyDescent="0.35">
      <c r="C121" s="82"/>
    </row>
    <row r="122" spans="3:3" x14ac:dyDescent="0.35">
      <c r="C122" s="82"/>
    </row>
    <row r="123" spans="3:3" x14ac:dyDescent="0.35">
      <c r="C123" s="82"/>
    </row>
    <row r="124" spans="3:3" x14ac:dyDescent="0.35">
      <c r="C124" s="82"/>
    </row>
    <row r="125" spans="3:3" x14ac:dyDescent="0.35">
      <c r="C125" s="82"/>
    </row>
    <row r="126" spans="3:3" x14ac:dyDescent="0.35">
      <c r="C126" s="82"/>
    </row>
    <row r="127" spans="3:3" x14ac:dyDescent="0.35">
      <c r="C127" s="82"/>
    </row>
    <row r="128" spans="3:3" x14ac:dyDescent="0.35">
      <c r="C128" s="82"/>
    </row>
    <row r="129" spans="3:3" x14ac:dyDescent="0.35">
      <c r="C129" s="82"/>
    </row>
    <row r="130" spans="3:3" x14ac:dyDescent="0.35">
      <c r="C130" s="82"/>
    </row>
    <row r="131" spans="3:3" x14ac:dyDescent="0.35">
      <c r="C131" s="82"/>
    </row>
    <row r="132" spans="3:3" x14ac:dyDescent="0.35">
      <c r="C132" s="82"/>
    </row>
    <row r="133" spans="3:3" x14ac:dyDescent="0.35">
      <c r="C133" s="82"/>
    </row>
    <row r="134" spans="3:3" x14ac:dyDescent="0.35">
      <c r="C134" s="82"/>
    </row>
    <row r="135" spans="3:3" x14ac:dyDescent="0.35">
      <c r="C135" s="82"/>
    </row>
    <row r="136" spans="3:3" x14ac:dyDescent="0.35">
      <c r="C136" s="82"/>
    </row>
    <row r="137" spans="3:3" x14ac:dyDescent="0.35">
      <c r="C137" s="82"/>
    </row>
    <row r="138" spans="3:3" x14ac:dyDescent="0.35">
      <c r="C138" s="82"/>
    </row>
    <row r="139" spans="3:3" x14ac:dyDescent="0.35">
      <c r="C139" s="82"/>
    </row>
    <row r="140" spans="3:3" x14ac:dyDescent="0.35">
      <c r="C140" s="82"/>
    </row>
    <row r="141" spans="3:3" x14ac:dyDescent="0.35">
      <c r="C141" s="82"/>
    </row>
    <row r="142" spans="3:3" x14ac:dyDescent="0.35">
      <c r="C142" s="82"/>
    </row>
    <row r="143" spans="3:3" x14ac:dyDescent="0.35">
      <c r="C143" s="82"/>
    </row>
    <row r="144" spans="3:3" x14ac:dyDescent="0.35">
      <c r="C144" s="82"/>
    </row>
    <row r="145" spans="3:3" x14ac:dyDescent="0.35">
      <c r="C145" s="82"/>
    </row>
    <row r="146" spans="3:3" x14ac:dyDescent="0.35">
      <c r="C146" s="82"/>
    </row>
    <row r="147" spans="3:3" x14ac:dyDescent="0.35">
      <c r="C147" s="82"/>
    </row>
    <row r="148" spans="3:3" x14ac:dyDescent="0.35">
      <c r="C148" s="82"/>
    </row>
    <row r="149" spans="3:3" x14ac:dyDescent="0.35">
      <c r="C149" s="82"/>
    </row>
    <row r="150" spans="3:3" x14ac:dyDescent="0.35">
      <c r="C150" s="82"/>
    </row>
    <row r="151" spans="3:3" x14ac:dyDescent="0.35">
      <c r="C151" s="82"/>
    </row>
    <row r="152" spans="3:3" x14ac:dyDescent="0.35">
      <c r="C152" s="82"/>
    </row>
    <row r="153" spans="3:3" x14ac:dyDescent="0.35">
      <c r="C153" s="82"/>
    </row>
    <row r="154" spans="3:3" x14ac:dyDescent="0.35">
      <c r="C154" s="82"/>
    </row>
    <row r="155" spans="3:3" x14ac:dyDescent="0.35">
      <c r="C155" s="82"/>
    </row>
    <row r="156" spans="3:3" x14ac:dyDescent="0.35">
      <c r="C156" s="82"/>
    </row>
    <row r="157" spans="3:3" x14ac:dyDescent="0.35">
      <c r="C157" s="82"/>
    </row>
    <row r="158" spans="3:3" x14ac:dyDescent="0.35">
      <c r="C158" s="82"/>
    </row>
    <row r="159" spans="3:3" x14ac:dyDescent="0.35">
      <c r="C159" s="82"/>
    </row>
    <row r="160" spans="3:3" x14ac:dyDescent="0.35">
      <c r="C160" s="82"/>
    </row>
    <row r="161" spans="3:3" x14ac:dyDescent="0.35">
      <c r="C161" s="82"/>
    </row>
    <row r="162" spans="3:3" x14ac:dyDescent="0.35">
      <c r="C162" s="82"/>
    </row>
    <row r="163" spans="3:3" x14ac:dyDescent="0.35">
      <c r="C163" s="82"/>
    </row>
    <row r="164" spans="3:3" x14ac:dyDescent="0.35">
      <c r="C164" s="82"/>
    </row>
    <row r="165" spans="3:3" x14ac:dyDescent="0.35">
      <c r="C165" s="82"/>
    </row>
    <row r="166" spans="3:3" x14ac:dyDescent="0.35">
      <c r="C166" s="82"/>
    </row>
    <row r="167" spans="3:3" x14ac:dyDescent="0.35">
      <c r="C167" s="82"/>
    </row>
    <row r="168" spans="3:3" x14ac:dyDescent="0.35">
      <c r="C168" s="82"/>
    </row>
    <row r="169" spans="3:3" x14ac:dyDescent="0.35">
      <c r="C169" s="82"/>
    </row>
    <row r="170" spans="3:3" x14ac:dyDescent="0.35">
      <c r="C170" s="82"/>
    </row>
    <row r="171" spans="3:3" x14ac:dyDescent="0.35">
      <c r="C171" s="82"/>
    </row>
    <row r="172" spans="3:3" x14ac:dyDescent="0.35">
      <c r="C172" s="82"/>
    </row>
    <row r="173" spans="3:3" x14ac:dyDescent="0.35">
      <c r="C173" s="82"/>
    </row>
    <row r="174" spans="3:3" x14ac:dyDescent="0.35">
      <c r="C174" s="82"/>
    </row>
    <row r="175" spans="3:3" x14ac:dyDescent="0.35">
      <c r="C175" s="82"/>
    </row>
    <row r="176" spans="3:3" x14ac:dyDescent="0.35">
      <c r="C176" s="82"/>
    </row>
    <row r="177" spans="3:3" x14ac:dyDescent="0.35">
      <c r="C177" s="82"/>
    </row>
    <row r="178" spans="3:3" x14ac:dyDescent="0.35">
      <c r="C178" s="82"/>
    </row>
    <row r="179" spans="3:3" x14ac:dyDescent="0.35">
      <c r="C179" s="82"/>
    </row>
    <row r="180" spans="3:3" x14ac:dyDescent="0.35">
      <c r="C180" s="82"/>
    </row>
    <row r="181" spans="3:3" x14ac:dyDescent="0.35">
      <c r="C181" s="82"/>
    </row>
  </sheetData>
  <sortState xmlns:xlrd2="http://schemas.microsoft.com/office/spreadsheetml/2017/richdata2" ref="N3:S4">
    <sortCondition descending="1" ref="O3"/>
  </sortState>
  <mergeCells count="2">
    <mergeCell ref="A1:G1"/>
    <mergeCell ref="N1:S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alPopUp"/>
  <dimension ref="A1:H20"/>
  <sheetViews>
    <sheetView workbookViewId="0">
      <selection activeCell="M10" sqref="M10"/>
    </sheetView>
  </sheetViews>
  <sheetFormatPr defaultRowHeight="14.5" x14ac:dyDescent="0.35"/>
  <sheetData>
    <row r="1" spans="1:8" x14ac:dyDescent="0.35">
      <c r="A1" s="72">
        <f ca="1">TODAY()</f>
        <v>45558</v>
      </c>
      <c r="B1" s="73">
        <f>IF(WEEKDAY(DATE(CalYear,MATCH($A$4,CalMonths,0),1))=1,DATE(CalYear,MATCH($A$4,CalMonths,0),1),"")</f>
        <v>45536</v>
      </c>
      <c r="C1" s="73">
        <f>IF(B1&lt;&gt;"",B1+1,IF(WEEKDAY(DATE(CalYear,MATCH($A$4,CalMonths,0),1))=2,DATE(CalYear,MATCH($A$4,CalMonths,0),1),""))</f>
        <v>45537</v>
      </c>
      <c r="D1" s="73">
        <f>IF(C1&lt;&gt;"",C1+1,IF(WEEKDAY(DATE(CalYear,MATCH($A$4,CalMonths,0),1))=3,DATE(CalYear,MATCH($A$4,CalMonths,0),1),""))</f>
        <v>45538</v>
      </c>
      <c r="E1" s="73">
        <f>IF(D1&lt;&gt;"",D1+1,IF(WEEKDAY(DATE(CalYear,MATCH($A$4,CalMonths,0),1))=4,DATE(CalYear,MATCH($A$4,CalMonths,0),1),""))</f>
        <v>45539</v>
      </c>
      <c r="F1" s="73">
        <f>IF(E1&lt;&gt;"",E1+1,IF(WEEKDAY(DATE(CalYear,MATCH($A$4,CalMonths,0),1))=5,DATE(CalYear,MATCH($A$4,CalMonths,0),1),""))</f>
        <v>45540</v>
      </c>
      <c r="G1" s="73">
        <f>IF(F1&lt;&gt;"",F1+1,IF(WEEKDAY(DATE(CalYear,MATCH($A$4,CalMonths,0),1))=6,DATE(CalYear,MATCH($A$4,CalMonths,0),1),""))</f>
        <v>45541</v>
      </c>
      <c r="H1" s="73">
        <f>IF(G1&lt;&gt;"",G1+1,IF(WEEKDAY(DATE(CalYear,MATCH($A$4,CalMonths,0),1))=7,DATE(CalYear,MATCH($A$4,CalMonths,0),1),""))</f>
        <v>45542</v>
      </c>
    </row>
    <row r="2" spans="1:8" x14ac:dyDescent="0.35">
      <c r="A2">
        <v>2024</v>
      </c>
      <c r="B2" s="73">
        <f>H1+1</f>
        <v>45543</v>
      </c>
      <c r="C2" s="73">
        <f t="shared" ref="C2:H2" si="0">B2+1</f>
        <v>45544</v>
      </c>
      <c r="D2" s="73">
        <f t="shared" si="0"/>
        <v>45545</v>
      </c>
      <c r="E2" s="73">
        <f t="shared" si="0"/>
        <v>45546</v>
      </c>
      <c r="F2" s="73">
        <f t="shared" si="0"/>
        <v>45547</v>
      </c>
      <c r="G2" s="73">
        <f t="shared" si="0"/>
        <v>45548</v>
      </c>
      <c r="H2" s="73">
        <f t="shared" si="0"/>
        <v>45549</v>
      </c>
    </row>
    <row r="3" spans="1:8" x14ac:dyDescent="0.35">
      <c r="A3">
        <v>9</v>
      </c>
      <c r="B3" s="73">
        <f>H2+1</f>
        <v>45550</v>
      </c>
      <c r="C3" s="73">
        <f t="shared" ref="C3:H3" si="1">B3+1</f>
        <v>45551</v>
      </c>
      <c r="D3" s="73">
        <f t="shared" si="1"/>
        <v>45552</v>
      </c>
      <c r="E3" s="73">
        <f t="shared" si="1"/>
        <v>45553</v>
      </c>
      <c r="F3" s="73">
        <f t="shared" si="1"/>
        <v>45554</v>
      </c>
      <c r="G3" s="73">
        <f t="shared" si="1"/>
        <v>45555</v>
      </c>
      <c r="H3" s="73">
        <f t="shared" si="1"/>
        <v>45556</v>
      </c>
    </row>
    <row r="4" spans="1:8" x14ac:dyDescent="0.35">
      <c r="A4" t="str">
        <f>INDEX(CalMonths,A3,)</f>
        <v>September</v>
      </c>
      <c r="B4" s="73">
        <f>H3+1</f>
        <v>45557</v>
      </c>
      <c r="C4" s="73">
        <f t="shared" ref="C4:H4" si="2">B4+1</f>
        <v>45558</v>
      </c>
      <c r="D4" s="73">
        <f t="shared" si="2"/>
        <v>45559</v>
      </c>
      <c r="E4" s="73">
        <f t="shared" si="2"/>
        <v>45560</v>
      </c>
      <c r="F4" s="73">
        <f t="shared" si="2"/>
        <v>45561</v>
      </c>
      <c r="G4" s="73">
        <f t="shared" si="2"/>
        <v>45562</v>
      </c>
      <c r="H4" s="73">
        <f t="shared" si="2"/>
        <v>45563</v>
      </c>
    </row>
    <row r="5" spans="1:8" x14ac:dyDescent="0.35">
      <c r="A5" t="str">
        <f>A4&amp;" "&amp;CalYear</f>
        <v>September 2024</v>
      </c>
      <c r="B5" s="73">
        <f>IF(OR(H4="",MONTH(H4+1)&lt;&gt;$A$3),"",H4+1)</f>
        <v>45564</v>
      </c>
      <c r="C5" s="73">
        <f t="shared" ref="C5:H5" si="3">IFERROR(IF(MONTH(B5+1)&lt;&gt;$A$3,"",B5+1),"")</f>
        <v>45565</v>
      </c>
      <c r="D5" s="73" t="str">
        <f t="shared" si="3"/>
        <v/>
      </c>
      <c r="E5" s="73" t="str">
        <f t="shared" si="3"/>
        <v/>
      </c>
      <c r="F5" s="73" t="str">
        <f t="shared" si="3"/>
        <v/>
      </c>
      <c r="G5" s="73" t="str">
        <f t="shared" si="3"/>
        <v/>
      </c>
      <c r="H5" s="73" t="str">
        <f t="shared" si="3"/>
        <v/>
      </c>
    </row>
    <row r="6" spans="1:8" x14ac:dyDescent="0.35">
      <c r="A6">
        <f ca="1">SUM(B6:H6)</f>
        <v>0</v>
      </c>
      <c r="B6" s="73" t="str">
        <f>IFERROR(IF(OR(H5="",MONTH(H5+1)&lt;&gt;$A$3),"",H5+1),"")</f>
        <v/>
      </c>
      <c r="C6" s="73" t="str">
        <f ca="1">IFERROR(F(MONTH(I5+1)&lt;&gt;$A$3,"",I5+1),"")</f>
        <v/>
      </c>
      <c r="D6" s="73" t="str">
        <f ca="1">IFERROR(F(MONTH(J5+1)&lt;&gt;$A$3,"",J5+1),"")</f>
        <v/>
      </c>
      <c r="E6" s="73" t="str">
        <f ca="1">IFERROR(F(MONTH(K5+1)&lt;&gt;$A$3,"",K5+1),"")</f>
        <v/>
      </c>
      <c r="F6" s="73" t="str">
        <f ca="1">IFERROR(F(MONTH(L5+1)&lt;&gt;$A$3,"",L5+1),"")</f>
        <v/>
      </c>
      <c r="G6" s="73" t="str">
        <f ca="1">IFERROR(F(MONTH(M5+1)&lt;&gt;$A$3,"",M5+1),"")</f>
        <v/>
      </c>
      <c r="H6" s="73" t="str">
        <f ca="1">IFERROR(F(MONTH(N5+1)&lt;&gt;$A$3,"",N5+1),"")</f>
        <v/>
      </c>
    </row>
    <row r="7" spans="1:8" x14ac:dyDescent="0.35">
      <c r="B7">
        <v>1</v>
      </c>
      <c r="C7">
        <v>2</v>
      </c>
      <c r="D7">
        <v>3</v>
      </c>
      <c r="E7">
        <v>4</v>
      </c>
      <c r="F7">
        <v>5</v>
      </c>
      <c r="G7">
        <v>6</v>
      </c>
      <c r="H7">
        <v>7</v>
      </c>
    </row>
    <row r="8" spans="1:8" x14ac:dyDescent="0.35">
      <c r="A8" t="s">
        <v>358</v>
      </c>
      <c r="B8">
        <v>8</v>
      </c>
      <c r="C8">
        <v>9</v>
      </c>
      <c r="D8">
        <v>10</v>
      </c>
      <c r="E8">
        <v>11</v>
      </c>
      <c r="F8">
        <v>12</v>
      </c>
      <c r="G8">
        <v>13</v>
      </c>
      <c r="H8">
        <v>14</v>
      </c>
    </row>
    <row r="9" spans="1:8" x14ac:dyDescent="0.35">
      <c r="A9" t="s">
        <v>359</v>
      </c>
      <c r="B9">
        <v>15</v>
      </c>
      <c r="C9">
        <v>16</v>
      </c>
      <c r="D9">
        <v>17</v>
      </c>
      <c r="E9">
        <v>18</v>
      </c>
      <c r="F9">
        <v>19</v>
      </c>
      <c r="G9">
        <v>20</v>
      </c>
      <c r="H9">
        <v>21</v>
      </c>
    </row>
    <row r="10" spans="1:8" x14ac:dyDescent="0.35">
      <c r="A10" t="s">
        <v>360</v>
      </c>
      <c r="B10">
        <v>22</v>
      </c>
      <c r="C10">
        <v>23</v>
      </c>
      <c r="D10">
        <v>24</v>
      </c>
      <c r="E10">
        <v>25</v>
      </c>
      <c r="F10">
        <v>26</v>
      </c>
      <c r="G10">
        <v>27</v>
      </c>
      <c r="H10">
        <v>28</v>
      </c>
    </row>
    <row r="11" spans="1:8" x14ac:dyDescent="0.35">
      <c r="A11" t="s">
        <v>361</v>
      </c>
      <c r="B11">
        <v>29</v>
      </c>
      <c r="C11">
        <v>30</v>
      </c>
      <c r="D11">
        <v>31</v>
      </c>
      <c r="E11">
        <v>32</v>
      </c>
      <c r="F11">
        <v>33</v>
      </c>
      <c r="G11">
        <v>34</v>
      </c>
      <c r="H11">
        <v>35</v>
      </c>
    </row>
    <row r="12" spans="1:8" x14ac:dyDescent="0.35">
      <c r="A12" t="s">
        <v>362</v>
      </c>
      <c r="B12">
        <v>36</v>
      </c>
      <c r="C12">
        <v>37</v>
      </c>
      <c r="D12">
        <v>38</v>
      </c>
      <c r="E12">
        <v>39</v>
      </c>
      <c r="F12">
        <v>40</v>
      </c>
      <c r="G12">
        <v>41</v>
      </c>
      <c r="H12">
        <v>42</v>
      </c>
    </row>
    <row r="13" spans="1:8" x14ac:dyDescent="0.35">
      <c r="A13" t="s">
        <v>363</v>
      </c>
    </row>
    <row r="14" spans="1:8" x14ac:dyDescent="0.35">
      <c r="A14" t="s">
        <v>364</v>
      </c>
    </row>
    <row r="15" spans="1:8" x14ac:dyDescent="0.35">
      <c r="A15" t="s">
        <v>365</v>
      </c>
    </row>
    <row r="16" spans="1:8" x14ac:dyDescent="0.35">
      <c r="A16" t="s">
        <v>366</v>
      </c>
    </row>
    <row r="17" spans="1:1" x14ac:dyDescent="0.35">
      <c r="A17" t="s">
        <v>367</v>
      </c>
    </row>
    <row r="18" spans="1:1" x14ac:dyDescent="0.35">
      <c r="A18" t="s">
        <v>368</v>
      </c>
    </row>
    <row r="19" spans="1:1" x14ac:dyDescent="0.35">
      <c r="A19" t="s">
        <v>369</v>
      </c>
    </row>
    <row r="20" spans="1:1" x14ac:dyDescent="0.35">
      <c r="A20">
        <f ca="1">IFERROR(INDIRECT(ADDRESS(SUMPRODUCT((B1:H6=A1)*ROW(B1:H6))+6,SUMPRODUCT((B1:H6=A1)*COLUMN(B1:H6)),1,1)),"")</f>
        <v>23</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4B580-AB71-480A-948C-97066E15BA51}">
  <sheetPr codeName="Sheet1"/>
  <dimension ref="A3:S42"/>
  <sheetViews>
    <sheetView topLeftCell="I7" workbookViewId="0">
      <selection activeCell="U6" sqref="U6"/>
    </sheetView>
  </sheetViews>
  <sheetFormatPr defaultRowHeight="14.5" x14ac:dyDescent="0.35"/>
  <cols>
    <col min="1" max="1" width="12.453125" bestFit="1" customWidth="1"/>
    <col min="2" max="2" width="15.81640625" bestFit="1" customWidth="1"/>
    <col min="3" max="3" width="9.7265625" customWidth="1"/>
    <col min="4" max="7" width="3.54296875" customWidth="1"/>
    <col min="8" max="8" width="12.36328125" bestFit="1" customWidth="1"/>
    <col min="9" max="9" width="15.81640625" bestFit="1" customWidth="1"/>
    <col min="10" max="10" width="12.1796875" bestFit="1" customWidth="1"/>
    <col min="11" max="11" width="11.453125" bestFit="1" customWidth="1"/>
    <col min="12" max="12" width="10.453125" bestFit="1" customWidth="1"/>
    <col min="13" max="13" width="11.453125" bestFit="1" customWidth="1"/>
    <col min="14" max="14" width="12" bestFit="1" customWidth="1"/>
    <col min="15" max="15" width="13.26953125" bestFit="1" customWidth="1"/>
    <col min="16" max="16" width="17.1796875" bestFit="1" customWidth="1"/>
    <col min="17" max="17" width="14.453125" bestFit="1" customWidth="1"/>
    <col min="18" max="18" width="14.81640625" bestFit="1" customWidth="1"/>
    <col min="19" max="19" width="19.54296875" bestFit="1" customWidth="1"/>
    <col min="20" max="20" width="15.81640625" bestFit="1" customWidth="1"/>
    <col min="21" max="21" width="19.54296875" bestFit="1" customWidth="1"/>
    <col min="22" max="22" width="11" bestFit="1" customWidth="1"/>
    <col min="23" max="23" width="9.453125" bestFit="1" customWidth="1"/>
    <col min="24" max="24" width="8.54296875" bestFit="1" customWidth="1"/>
    <col min="25" max="25" width="15.1796875" bestFit="1" customWidth="1"/>
    <col min="26" max="26" width="8" bestFit="1" customWidth="1"/>
    <col min="27" max="27" width="12.453125" bestFit="1" customWidth="1"/>
    <col min="28" max="28" width="6.7265625" bestFit="1" customWidth="1"/>
    <col min="29" max="29" width="10.7265625" bestFit="1" customWidth="1"/>
    <col min="30" max="30" width="12.81640625" bestFit="1" customWidth="1"/>
    <col min="31" max="31" width="11" bestFit="1" customWidth="1"/>
    <col min="32" max="32" width="15.81640625" bestFit="1" customWidth="1"/>
    <col min="33" max="33" width="11.26953125" bestFit="1" customWidth="1"/>
    <col min="34" max="34" width="12.453125" bestFit="1" customWidth="1"/>
    <col min="35" max="35" width="14.26953125" bestFit="1" customWidth="1"/>
    <col min="36" max="36" width="14.54296875" bestFit="1" customWidth="1"/>
    <col min="37" max="37" width="9.453125" bestFit="1" customWidth="1"/>
    <col min="38" max="38" width="8.54296875" bestFit="1" customWidth="1"/>
    <col min="39" max="39" width="13.453125" bestFit="1" customWidth="1"/>
    <col min="40" max="40" width="17" bestFit="1" customWidth="1"/>
    <col min="41" max="41" width="15.1796875" bestFit="1" customWidth="1"/>
    <col min="42" max="42" width="20" bestFit="1" customWidth="1"/>
    <col min="43" max="43" width="15.1796875" bestFit="1" customWidth="1"/>
    <col min="44" max="44" width="8" bestFit="1" customWidth="1"/>
    <col min="45" max="45" width="12.7265625" bestFit="1" customWidth="1"/>
    <col min="46" max="46" width="14.1796875" bestFit="1" customWidth="1"/>
    <col min="47" max="47" width="12.453125" bestFit="1" customWidth="1"/>
    <col min="48" max="48" width="17.26953125" bestFit="1" customWidth="1"/>
    <col min="49" max="49" width="8.54296875" bestFit="1" customWidth="1"/>
    <col min="50" max="50" width="11.453125" bestFit="1" customWidth="1"/>
    <col min="51" max="51" width="10.7265625" bestFit="1" customWidth="1"/>
  </cols>
  <sheetData>
    <row r="3" spans="1:19" x14ac:dyDescent="0.35">
      <c r="A3" s="150" t="s">
        <v>441</v>
      </c>
      <c r="B3" t="s">
        <v>454</v>
      </c>
      <c r="O3" s="150" t="s">
        <v>441</v>
      </c>
      <c r="P3" t="s">
        <v>455</v>
      </c>
      <c r="R3" s="150" t="s">
        <v>441</v>
      </c>
      <c r="S3" t="s">
        <v>456</v>
      </c>
    </row>
    <row r="4" spans="1:19" x14ac:dyDescent="0.35">
      <c r="A4" s="82" t="s">
        <v>324</v>
      </c>
      <c r="B4">
        <v>34</v>
      </c>
      <c r="H4" s="150" t="s">
        <v>441</v>
      </c>
      <c r="I4" t="s">
        <v>454</v>
      </c>
      <c r="O4" s="82" t="s">
        <v>120</v>
      </c>
      <c r="P4">
        <v>11</v>
      </c>
      <c r="R4" s="82" t="s">
        <v>452</v>
      </c>
      <c r="S4" s="174">
        <v>0.15090543259557343</v>
      </c>
    </row>
    <row r="5" spans="1:19" x14ac:dyDescent="0.35">
      <c r="A5" s="82" t="s">
        <v>323</v>
      </c>
      <c r="B5">
        <v>32</v>
      </c>
      <c r="H5" s="82" t="s">
        <v>336</v>
      </c>
      <c r="I5" s="225">
        <v>48</v>
      </c>
      <c r="J5" s="173" t="str">
        <f>Admin!C11</f>
        <v>Urgent</v>
      </c>
      <c r="K5">
        <f>IFERROR(INDEX($I$5:$I$8,MATCH(H5,$H$5:$H$8,0),1),0)</f>
        <v>48</v>
      </c>
      <c r="O5" s="82" t="s">
        <v>79</v>
      </c>
      <c r="P5">
        <v>25</v>
      </c>
      <c r="R5" s="82" t="s">
        <v>448</v>
      </c>
      <c r="S5" s="174">
        <v>0.12474849094567404</v>
      </c>
    </row>
    <row r="6" spans="1:19" x14ac:dyDescent="0.35">
      <c r="A6" s="82" t="s">
        <v>313</v>
      </c>
      <c r="B6">
        <v>1</v>
      </c>
      <c r="H6" s="82" t="s">
        <v>338</v>
      </c>
      <c r="I6" s="225">
        <v>47</v>
      </c>
      <c r="J6" s="173" t="str">
        <f>Admin!C12</f>
        <v>High</v>
      </c>
      <c r="K6">
        <f t="shared" ref="K6:K8" si="0">IFERROR(INDEX($I$5:$I$8,MATCH(H6,$H$5:$H$8,0),1),0)</f>
        <v>47</v>
      </c>
      <c r="O6" s="82" t="s">
        <v>74</v>
      </c>
      <c r="P6">
        <v>23</v>
      </c>
      <c r="R6" s="82" t="s">
        <v>447</v>
      </c>
      <c r="S6" s="174">
        <v>0.12474849094567404</v>
      </c>
    </row>
    <row r="7" spans="1:19" x14ac:dyDescent="0.35">
      <c r="A7" s="82" t="s">
        <v>322</v>
      </c>
      <c r="B7">
        <v>79</v>
      </c>
      <c r="H7" s="82" t="s">
        <v>337</v>
      </c>
      <c r="I7" s="225">
        <v>47</v>
      </c>
      <c r="J7" s="173" t="str">
        <f>Admin!C13</f>
        <v>Regular</v>
      </c>
      <c r="K7">
        <f t="shared" si="0"/>
        <v>47</v>
      </c>
      <c r="O7" s="82" t="s">
        <v>114</v>
      </c>
      <c r="P7">
        <v>10</v>
      </c>
      <c r="R7" s="82" t="s">
        <v>450</v>
      </c>
      <c r="S7" s="174">
        <v>9.6579476861166996E-2</v>
      </c>
    </row>
    <row r="8" spans="1:19" x14ac:dyDescent="0.35">
      <c r="A8" s="82" t="s">
        <v>442</v>
      </c>
      <c r="B8">
        <v>146</v>
      </c>
      <c r="H8" s="82" t="s">
        <v>314</v>
      </c>
      <c r="I8" s="225">
        <v>54</v>
      </c>
      <c r="J8" s="173" t="str">
        <f>Admin!C14</f>
        <v>Low</v>
      </c>
      <c r="K8">
        <f t="shared" si="0"/>
        <v>54</v>
      </c>
      <c r="O8" s="82" t="s">
        <v>102</v>
      </c>
      <c r="P8">
        <v>11</v>
      </c>
      <c r="R8" s="82" t="s">
        <v>449</v>
      </c>
      <c r="S8" s="174">
        <v>9.4567404426559351E-2</v>
      </c>
    </row>
    <row r="9" spans="1:19" x14ac:dyDescent="0.35">
      <c r="H9" s="82" t="s">
        <v>442</v>
      </c>
      <c r="I9" s="225">
        <v>196</v>
      </c>
      <c r="J9">
        <f>Admin!C15</f>
        <v>0</v>
      </c>
      <c r="O9" s="82" t="s">
        <v>124</v>
      </c>
      <c r="P9">
        <v>20</v>
      </c>
      <c r="R9" s="82" t="s">
        <v>443</v>
      </c>
      <c r="S9" s="174">
        <v>8.651911468812877E-2</v>
      </c>
    </row>
    <row r="10" spans="1:19" x14ac:dyDescent="0.35">
      <c r="O10" s="82" t="s">
        <v>130</v>
      </c>
      <c r="P10">
        <v>22</v>
      </c>
      <c r="R10" s="82" t="s">
        <v>451</v>
      </c>
      <c r="S10" s="174">
        <v>8.651911468812877E-2</v>
      </c>
    </row>
    <row r="11" spans="1:19" x14ac:dyDescent="0.35">
      <c r="O11" s="82" t="s">
        <v>108</v>
      </c>
      <c r="P11">
        <v>9</v>
      </c>
      <c r="R11" s="82" t="s">
        <v>446</v>
      </c>
      <c r="S11" s="174">
        <v>8.651911468812877E-2</v>
      </c>
    </row>
    <row r="12" spans="1:19" x14ac:dyDescent="0.35">
      <c r="O12" s="82" t="s">
        <v>96</v>
      </c>
      <c r="P12">
        <v>12</v>
      </c>
      <c r="R12" s="82" t="s">
        <v>453</v>
      </c>
      <c r="S12" s="174">
        <v>8.651911468812877E-2</v>
      </c>
    </row>
    <row r="13" spans="1:19" x14ac:dyDescent="0.35">
      <c r="O13" s="82" t="s">
        <v>91</v>
      </c>
      <c r="P13">
        <v>21</v>
      </c>
      <c r="R13" s="82" t="s">
        <v>59</v>
      </c>
      <c r="S13" s="174">
        <v>6.2374245472837021E-2</v>
      </c>
    </row>
    <row r="14" spans="1:19" x14ac:dyDescent="0.35">
      <c r="O14" s="82" t="s">
        <v>85</v>
      </c>
      <c r="P14">
        <v>19</v>
      </c>
      <c r="R14" s="82" t="s">
        <v>442</v>
      </c>
      <c r="S14" s="174">
        <v>1</v>
      </c>
    </row>
    <row r="15" spans="1:19" x14ac:dyDescent="0.35">
      <c r="O15" s="82" t="s">
        <v>133</v>
      </c>
      <c r="P15">
        <v>23</v>
      </c>
    </row>
    <row r="16" spans="1:19" x14ac:dyDescent="0.35">
      <c r="O16" s="82" t="s">
        <v>442</v>
      </c>
      <c r="P16">
        <v>206</v>
      </c>
    </row>
    <row r="25" spans="1:3" x14ac:dyDescent="0.35">
      <c r="A25" s="181"/>
      <c r="B25" s="182"/>
      <c r="C25" s="183"/>
    </row>
    <row r="26" spans="1:3" x14ac:dyDescent="0.35">
      <c r="A26" s="184"/>
      <c r="B26" s="185"/>
      <c r="C26" s="186"/>
    </row>
    <row r="27" spans="1:3" x14ac:dyDescent="0.35">
      <c r="A27" s="184"/>
      <c r="B27" s="185"/>
      <c r="C27" s="186"/>
    </row>
    <row r="28" spans="1:3" x14ac:dyDescent="0.35">
      <c r="A28" s="184"/>
      <c r="B28" s="185"/>
      <c r="C28" s="186"/>
    </row>
    <row r="29" spans="1:3" x14ac:dyDescent="0.35">
      <c r="A29" s="184"/>
      <c r="B29" s="185"/>
      <c r="C29" s="186"/>
    </row>
    <row r="30" spans="1:3" x14ac:dyDescent="0.35">
      <c r="A30" s="184"/>
      <c r="B30" s="185"/>
      <c r="C30" s="186"/>
    </row>
    <row r="31" spans="1:3" x14ac:dyDescent="0.35">
      <c r="A31" s="184"/>
      <c r="B31" s="185"/>
      <c r="C31" s="186"/>
    </row>
    <row r="32" spans="1:3" x14ac:dyDescent="0.35">
      <c r="A32" s="184"/>
      <c r="B32" s="185"/>
      <c r="C32" s="186"/>
    </row>
    <row r="33" spans="1:3" x14ac:dyDescent="0.35">
      <c r="A33" s="184"/>
      <c r="B33" s="185"/>
      <c r="C33" s="186"/>
    </row>
    <row r="34" spans="1:3" x14ac:dyDescent="0.35">
      <c r="A34" s="184"/>
      <c r="B34" s="185"/>
      <c r="C34" s="186"/>
    </row>
    <row r="35" spans="1:3" x14ac:dyDescent="0.35">
      <c r="A35" s="184"/>
      <c r="B35" s="185"/>
      <c r="C35" s="186"/>
    </row>
    <row r="36" spans="1:3" x14ac:dyDescent="0.35">
      <c r="A36" s="184"/>
      <c r="B36" s="185"/>
      <c r="C36" s="186"/>
    </row>
    <row r="37" spans="1:3" x14ac:dyDescent="0.35">
      <c r="A37" s="184"/>
      <c r="B37" s="185"/>
      <c r="C37" s="186"/>
    </row>
    <row r="38" spans="1:3" x14ac:dyDescent="0.35">
      <c r="A38" s="184"/>
      <c r="B38" s="185"/>
      <c r="C38" s="186"/>
    </row>
    <row r="39" spans="1:3" x14ac:dyDescent="0.35">
      <c r="A39" s="184"/>
      <c r="B39" s="185"/>
      <c r="C39" s="186"/>
    </row>
    <row r="40" spans="1:3" x14ac:dyDescent="0.35">
      <c r="A40" s="184"/>
      <c r="B40" s="185"/>
      <c r="C40" s="186"/>
    </row>
    <row r="41" spans="1:3" x14ac:dyDescent="0.35">
      <c r="A41" s="184"/>
      <c r="B41" s="185"/>
      <c r="C41" s="186"/>
    </row>
    <row r="42" spans="1:3" x14ac:dyDescent="0.35">
      <c r="A42" s="187"/>
      <c r="B42" s="188"/>
      <c r="C42" s="189"/>
    </row>
  </sheetData>
  <pageMargins left="0.7" right="0.7" top="0.75" bottom="0.75" header="0.3" footer="0.3"/>
  <drawing r:id="rId6"/>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CA461D7-BEDF-461D-91CB-83C0E5785F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19</vt:i4>
      </vt:variant>
    </vt:vector>
  </HeadingPairs>
  <TitlesOfParts>
    <vt:vector size="30" baseType="lpstr">
      <vt:lpstr>Admin</vt:lpstr>
      <vt:lpstr>Dashboard</vt:lpstr>
      <vt:lpstr>Orders</vt:lpstr>
      <vt:lpstr>Schedule</vt:lpstr>
      <vt:lpstr>Equipment</vt:lpstr>
      <vt:lpstr>Technicians</vt:lpstr>
      <vt:lpstr>Customers</vt:lpstr>
      <vt:lpstr>OrdersDB</vt:lpstr>
      <vt:lpstr>OrderEquipDB</vt:lpstr>
      <vt:lpstr>CalPopUp</vt:lpstr>
      <vt:lpstr>Pivot Tables</vt:lpstr>
      <vt:lpstr>CalMonths</vt:lpstr>
      <vt:lpstr>CalYear</vt:lpstr>
      <vt:lpstr>OrderEquipDB!Criteria</vt:lpstr>
      <vt:lpstr>OrdersDB!Criteria</vt:lpstr>
      <vt:lpstr>Duration</vt:lpstr>
      <vt:lpstr>EqFolder</vt:lpstr>
      <vt:lpstr>OrderEquipDB!Extract</vt:lpstr>
      <vt:lpstr>OrdersDB!Extract</vt:lpstr>
      <vt:lpstr>Frequency</vt:lpstr>
      <vt:lpstr>IconAttachFolder</vt:lpstr>
      <vt:lpstr>IconFolder</vt:lpstr>
      <vt:lpstr>MonthStart</vt:lpstr>
      <vt:lpstr>Orders!Print_Area</vt:lpstr>
      <vt:lpstr>StartDay</vt:lpstr>
      <vt:lpstr>StartDayNumb</vt:lpstr>
      <vt:lpstr>TecFolder</vt:lpstr>
      <vt:lpstr>Times</vt:lpstr>
      <vt:lpstr>Weekdays</vt:lpstr>
      <vt:lpstr>Years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mukund deshpande</cp:lastModifiedBy>
  <cp:lastPrinted>2024-09-23T16:13:32Z</cp:lastPrinted>
  <dcterms:created xsi:type="dcterms:W3CDTF">2022-02-15T01:35:12Z</dcterms:created>
  <dcterms:modified xsi:type="dcterms:W3CDTF">2024-09-23T16:15:52Z</dcterms:modified>
</cp:coreProperties>
</file>