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partment of Mathematics\Lecture Note\Intermediate Investment\ExcelPro\03\"/>
    </mc:Choice>
  </mc:AlternateContent>
  <bookViews>
    <workbookView xWindow="360" yWindow="315" windowWidth="19320" windowHeight="12120"/>
  </bookViews>
  <sheets>
    <sheet name="Answers" sheetId="4" r:id="rId1"/>
    <sheet name="Problem 1" sheetId="1" r:id="rId2"/>
    <sheet name="Problem 2" sheetId="3" r:id="rId3"/>
  </sheets>
  <calcPr calcId="162913"/>
</workbook>
</file>

<file path=xl/calcChain.xml><?xml version="1.0" encoding="utf-8"?>
<calcChain xmlns="http://schemas.openxmlformats.org/spreadsheetml/2006/main"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9" i="3"/>
  <c r="L17" i="3"/>
  <c r="L16" i="3"/>
  <c r="H15" i="3"/>
  <c r="H14" i="3"/>
  <c r="L9" i="3"/>
  <c r="L10" i="3"/>
  <c r="L8" i="3"/>
  <c r="J9" i="3"/>
  <c r="J10" i="3"/>
  <c r="J8" i="3"/>
  <c r="H9" i="3"/>
  <c r="H10" i="3"/>
  <c r="H8" i="3"/>
  <c r="F9" i="3"/>
  <c r="F10" i="3"/>
  <c r="D12" i="3"/>
  <c r="F8" i="3"/>
  <c r="D10" i="3"/>
  <c r="D9" i="3"/>
  <c r="D8" i="3"/>
  <c r="Q21" i="1" l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D20" i="1"/>
  <c r="E20" i="1"/>
  <c r="C20" i="1"/>
  <c r="B10" i="3" l="1"/>
  <c r="B9" i="3"/>
  <c r="B8" i="3"/>
  <c r="C22" i="3"/>
  <c r="C31" i="3" s="1"/>
  <c r="D22" i="3"/>
  <c r="B30" i="3" s="1"/>
  <c r="C30" i="3"/>
  <c r="C34" i="3"/>
  <c r="C35" i="3"/>
  <c r="C36" i="3"/>
  <c r="C37" i="3"/>
  <c r="C38" i="3"/>
  <c r="C39" i="3"/>
  <c r="C42" i="3"/>
  <c r="C43" i="3"/>
  <c r="C44" i="3"/>
  <c r="C45" i="3"/>
  <c r="C46" i="3"/>
  <c r="C47" i="3"/>
  <c r="C29" i="3"/>
  <c r="C49" i="3" l="1"/>
  <c r="C41" i="3"/>
  <c r="C33" i="3"/>
  <c r="C48" i="3"/>
  <c r="C40" i="3"/>
  <c r="C32" i="3"/>
  <c r="B31" i="3"/>
  <c r="B44" i="3"/>
  <c r="B48" i="3"/>
  <c r="B39" i="3"/>
  <c r="B29" i="3"/>
  <c r="B46" i="3"/>
  <c r="B42" i="3"/>
  <c r="B35" i="3"/>
  <c r="B49" i="3"/>
  <c r="B47" i="3"/>
  <c r="B45" i="3"/>
  <c r="B43" i="3"/>
  <c r="B41" i="3"/>
  <c r="B37" i="3"/>
  <c r="B33" i="3"/>
  <c r="B32" i="3"/>
  <c r="C26" i="3"/>
  <c r="B40" i="3"/>
  <c r="B38" i="3"/>
  <c r="B36" i="3"/>
  <c r="B34" i="3"/>
  <c r="F13" i="3" l="1"/>
</calcChain>
</file>

<file path=xl/sharedStrings.xml><?xml version="1.0" encoding="utf-8"?>
<sst xmlns="http://schemas.openxmlformats.org/spreadsheetml/2006/main" count="117" uniqueCount="104">
  <si>
    <t>Consider a 30-year bond with annual 10% coupon rate and $100 par value.</t>
  </si>
  <si>
    <t>Consider the following three cases:</t>
  </si>
  <si>
    <t>YTM=5%</t>
  </si>
  <si>
    <t>Case 2:</t>
  </si>
  <si>
    <t>Case 1:</t>
  </si>
  <si>
    <t>YTM=10%</t>
  </si>
  <si>
    <t>Case 3:</t>
  </si>
  <si>
    <t>YTM=15%</t>
  </si>
  <si>
    <t>For each case, we assume that YTM is constant over the life of the 30-year bond.</t>
  </si>
  <si>
    <t>Settlement Date</t>
  </si>
  <si>
    <t>Year end</t>
  </si>
  <si>
    <t>Maturity Date</t>
  </si>
  <si>
    <t>Coupon Rate</t>
  </si>
  <si>
    <t>Redemption</t>
  </si>
  <si>
    <t>Coupon Freq Per Year</t>
  </si>
  <si>
    <t>YTM=</t>
  </si>
  <si>
    <t>Price(YTM=0.05)</t>
  </si>
  <si>
    <t>Price(YTM=0.1)</t>
  </si>
  <si>
    <t>Price(YTM=0.15)</t>
  </si>
  <si>
    <t>Price (Settlement Date, Marity Date, Coupon Rate, YTM, Redemption, Coupon Freq, Day Count Basis)=</t>
  </si>
  <si>
    <t>Day Count Basis</t>
  </si>
  <si>
    <t>Use the information in the following table as inputs to the bond pricing formula.</t>
  </si>
  <si>
    <t>Press "F4" to fix a cell: e.g., C12 --&gt; $C$12</t>
  </si>
  <si>
    <t>Assume the bond was issued on 1/1/2000 and mature on 1/1/2030.</t>
  </si>
  <si>
    <t xml:space="preserve">Calculate the bond price at the end of each year by filling out the yellow area. </t>
  </si>
  <si>
    <t>Random YTM between 0.05 to 0.15</t>
  </si>
  <si>
    <t>Price (Random YTM)</t>
  </si>
  <si>
    <t>After you have done the above plot, consider the more practical case: the future interest rate is hard to predict and may fluctuate between 0.05 and 0.15.</t>
  </si>
  <si>
    <t>Case 4:</t>
  </si>
  <si>
    <r>
      <t>YTM is randomly distributed around 0.10</t>
    </r>
    <r>
      <rPr>
        <sz val="11"/>
        <color theme="1"/>
        <rFont val="Calibri"/>
        <family val="2"/>
      </rPr>
      <t>±0.05.</t>
    </r>
  </si>
  <si>
    <t>Now calculate the bond prices for the time-varying YTM by filling out the pink area to the right of the figure.</t>
  </si>
  <si>
    <t>What do you see on the plot? Does the interest rate fluctuation affects the contemporary bond price?</t>
  </si>
  <si>
    <t>Coupon Rate=</t>
  </si>
  <si>
    <t>Maturity of the bond =</t>
  </si>
  <si>
    <t>3 years</t>
  </si>
  <si>
    <t>Coupon Freq Per Year =</t>
  </si>
  <si>
    <t>Par=</t>
  </si>
  <si>
    <t>Payment Date (year)</t>
  </si>
  <si>
    <t>Payment ($)</t>
  </si>
  <si>
    <t>Weight(i) = PV(i) / Sum[PV(i)] = PV(i) / Price</t>
  </si>
  <si>
    <t>x</t>
  </si>
  <si>
    <t>Column F</t>
  </si>
  <si>
    <t>Column A</t>
  </si>
  <si>
    <t>Year(i)</t>
  </si>
  <si>
    <t>Weight(i)</t>
  </si>
  <si>
    <t>=A8*F8</t>
  </si>
  <si>
    <t>=A9*F9</t>
  </si>
  <si>
    <t>=A10*F10</t>
  </si>
  <si>
    <t xml:space="preserve">Duration = sum [Year(i) * Weight(i)] </t>
  </si>
  <si>
    <t>t*(t+1)</t>
  </si>
  <si>
    <t>=A8*(A8+1)</t>
  </si>
  <si>
    <t>=A9*(A9+1)</t>
  </si>
  <si>
    <t>=A10*(A10+1)</t>
  </si>
  <si>
    <t>Year(Year+1)</t>
  </si>
  <si>
    <t>Column J</t>
  </si>
  <si>
    <t>=J8*F8</t>
  </si>
  <si>
    <t>=J9*F9</t>
  </si>
  <si>
    <t>=J10*F10</t>
  </si>
  <si>
    <t xml:space="preserve">= sum(L8:L10) = </t>
  </si>
  <si>
    <t xml:space="preserve">= sum(H8:H10) = </t>
  </si>
  <si>
    <t xml:space="preserve"> = sum(D8:D10) =</t>
  </si>
  <si>
    <t>PV(i) of Payment ($) discounted by YTM</t>
  </si>
  <si>
    <t>Bond Price = Sum [PV(i) of Payments]</t>
  </si>
  <si>
    <t>Year(i)[1+Year(i)]</t>
  </si>
  <si>
    <t xml:space="preserve">Convexity = sum { Year(i) * [Year(i)+1] * Weight(i) }  </t>
  </si>
  <si>
    <t>New YTM</t>
  </si>
  <si>
    <t>Issue Date</t>
  </si>
  <si>
    <t>Old YTM</t>
  </si>
  <si>
    <t>Old Price ($)</t>
  </si>
  <si>
    <t>New Price ($)</t>
  </si>
  <si>
    <t>% change in price</t>
  </si>
  <si>
    <t>Actual</t>
  </si>
  <si>
    <t>based on duration rule</t>
  </si>
  <si>
    <t>based on duration + convexity</t>
  </si>
  <si>
    <r>
      <rPr>
        <sz val="11"/>
        <color theme="1"/>
        <rFont val="Symbol"/>
        <family val="1"/>
        <charset val="2"/>
      </rPr>
      <t xml:space="preserve"> D</t>
    </r>
    <r>
      <rPr>
        <sz val="11"/>
        <color theme="1"/>
        <rFont val="Calibri"/>
        <family val="2"/>
      </rPr>
      <t>y</t>
    </r>
  </si>
  <si>
    <t>Change in YTM</t>
  </si>
  <si>
    <t>&lt;--- play with these two numbers,</t>
  </si>
  <si>
    <t>&lt;--- see how the three curves change.</t>
  </si>
  <si>
    <t>After you input the correct formulas,</t>
  </si>
  <si>
    <t>Make sure the weights sum to 1:  Sum[Weight(i)] = sum(F8:F10) =</t>
  </si>
  <si>
    <t>&lt;---- use this modified duration in the formula dP/P</t>
  </si>
  <si>
    <t>&lt;---- use this modified convexity in the formula dP/P</t>
  </si>
  <si>
    <t>Price (Settlement Date, Maturity Date, Coupon Rate, YTM, Redemption, Coupon Freq, Day Count Basis)=</t>
  </si>
  <si>
    <t>What is your holding period return from 1/1/2019 to 1/1/2020? Don't forget adding up the annual coupon when calculating HPR.</t>
  </si>
  <si>
    <t>=D8/$D$12</t>
  </si>
  <si>
    <t>=D9/$D$12</t>
  </si>
  <si>
    <t>=D10/$D$12</t>
  </si>
  <si>
    <t xml:space="preserve">Modified duration = Duration / (1+y) = H14 / (1+B2) = </t>
  </si>
  <si>
    <t xml:space="preserve">Modified convexity = convexity / (1+y)^2 = L16 / (1+B2)^2 = </t>
  </si>
  <si>
    <t>Plot the time evolution of the bond prices. Is this figure symmetric about the $100 horizontal line? Why is so?</t>
  </si>
  <si>
    <t>When YTM equals to Coupon Rate, the bond price remains unchanged over time.</t>
  </si>
  <si>
    <t>(a)</t>
  </si>
  <si>
    <t>(b)</t>
  </si>
  <si>
    <t>When YTM is higher than Coupon Rate, the bond price increases over time.</t>
  </si>
  <si>
    <t>When YTM is less than Coupon Rate, the bond price decreases over time.</t>
  </si>
  <si>
    <t>(c)</t>
  </si>
  <si>
    <t>They are not symmetric about the par value.</t>
  </si>
  <si>
    <t>(d)</t>
  </si>
  <si>
    <t>Seeing from the convexity that when interest rate is at a lower level, the price changes faster comparing to when interest rate is higher on the same scale of changes</t>
  </si>
  <si>
    <t>=B8/(1+B2)</t>
  </si>
  <si>
    <t>=B9/(1+B2)^2</t>
  </si>
  <si>
    <t>=B10/(1+B2)^3</t>
  </si>
  <si>
    <t>(g)</t>
  </si>
  <si>
    <t>Of course using approximation with convexity is better and closer.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</si>
</sst>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4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" fillId="2" borderId="1" xfId="1" applyNumberFormat="1"/>
    <xf numFmtId="2" fontId="3" fillId="4" borderId="1" xfId="3" applyNumberFormat="1" applyBorder="1"/>
    <xf numFmtId="14" fontId="0" fillId="0" borderId="0" xfId="0" applyNumberFormat="1" applyAlignment="1">
      <alignment horizontal="center"/>
    </xf>
    <xf numFmtId="14" fontId="2" fillId="3" borderId="1" xfId="2" applyNumberFormat="1" applyBorder="1" applyAlignment="1">
      <alignment horizontal="center"/>
    </xf>
    <xf numFmtId="2" fontId="2" fillId="3" borderId="1" xfId="2" applyNumberFormat="1" applyBorder="1" applyAlignment="1">
      <alignment horizontal="center"/>
    </xf>
    <xf numFmtId="0" fontId="0" fillId="0" borderId="0" xfId="0" applyAlignment="1">
      <alignment horizontal="right"/>
    </xf>
    <xf numFmtId="10" fontId="1" fillId="2" borderId="1" xfId="1" applyNumberFormat="1"/>
    <xf numFmtId="0" fontId="6" fillId="0" borderId="0" xfId="0" applyFont="1" applyAlignment="1">
      <alignment horizontal="center"/>
    </xf>
    <xf numFmtId="10" fontId="1" fillId="2" borderId="1" xfId="1" applyNumberFormat="1" applyAlignment="1">
      <alignment horizontal="center"/>
    </xf>
    <xf numFmtId="0" fontId="4" fillId="0" borderId="0" xfId="4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1" fillId="2" borderId="8" xfId="1" applyNumberFormat="1" applyBorder="1"/>
    <xf numFmtId="0" fontId="0" fillId="0" borderId="9" xfId="0" applyBorder="1"/>
    <xf numFmtId="164" fontId="1" fillId="2" borderId="10" xfId="1" applyNumberFormat="1" applyBorder="1"/>
    <xf numFmtId="0" fontId="0" fillId="0" borderId="11" xfId="0" applyBorder="1"/>
    <xf numFmtId="0" fontId="0" fillId="0" borderId="12" xfId="0" applyBorder="1" applyAlignment="1">
      <alignment horizontal="right"/>
    </xf>
    <xf numFmtId="2" fontId="1" fillId="2" borderId="8" xfId="1" applyNumberFormat="1" applyBorder="1"/>
    <xf numFmtId="2" fontId="1" fillId="2" borderId="10" xfId="1" applyNumberFormat="1" applyBorder="1"/>
    <xf numFmtId="0" fontId="0" fillId="0" borderId="14" xfId="0" applyBorder="1"/>
    <xf numFmtId="10" fontId="1" fillId="2" borderId="15" xfId="1" applyNumberFormat="1" applyBorder="1"/>
    <xf numFmtId="10" fontId="1" fillId="2" borderId="16" xfId="1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1" fillId="2" borderId="8" xfId="1" applyNumberForma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/>
    <xf numFmtId="2" fontId="1" fillId="2" borderId="21" xfId="1" applyNumberFormat="1" applyBorder="1"/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10" fontId="0" fillId="0" borderId="6" xfId="0" applyNumberFormat="1" applyBorder="1"/>
    <xf numFmtId="0" fontId="0" fillId="0" borderId="20" xfId="0" applyBorder="1"/>
    <xf numFmtId="0" fontId="0" fillId="0" borderId="20" xfId="0" applyBorder="1" applyAlignment="1">
      <alignment horizontal="right"/>
    </xf>
    <xf numFmtId="164" fontId="1" fillId="2" borderId="22" xfId="1" applyNumberFormat="1" applyBorder="1"/>
    <xf numFmtId="164" fontId="1" fillId="2" borderId="23" xfId="1" applyNumberFormat="1" applyBorder="1"/>
    <xf numFmtId="0" fontId="1" fillId="2" borderId="8" xfId="1" applyBorder="1" applyAlignment="1">
      <alignment horizontal="center"/>
    </xf>
    <xf numFmtId="0" fontId="5" fillId="5" borderId="0" xfId="5" applyAlignment="1">
      <alignment horizontal="center"/>
    </xf>
    <xf numFmtId="49" fontId="0" fillId="0" borderId="7" xfId="0" applyNumberFormat="1" applyBorder="1"/>
    <xf numFmtId="49" fontId="0" fillId="0" borderId="9" xfId="0" applyNumberFormat="1" applyBorder="1"/>
    <xf numFmtId="38" fontId="0" fillId="0" borderId="0" xfId="0" applyNumberFormat="1" applyAlignment="1">
      <alignment horizont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0" borderId="24" xfId="0" applyFont="1" applyBorder="1" applyAlignment="1">
      <alignment horizontal="left" wrapText="1"/>
    </xf>
    <xf numFmtId="10" fontId="1" fillId="2" borderId="1" xfId="1" applyNumberFormat="1"/>
    <xf numFmtId="10" fontId="1" fillId="2" borderId="1" xfId="1" applyNumberFormat="1" applyAlignment="1">
      <alignment horizontal="center"/>
    </xf>
    <xf numFmtId="0" fontId="0" fillId="0" borderId="7" xfId="0" applyBorder="1"/>
    <xf numFmtId="164" fontId="1" fillId="2" borderId="8" xfId="1" applyNumberFormat="1" applyBorder="1"/>
    <xf numFmtId="0" fontId="0" fillId="0" borderId="9" xfId="0" applyBorder="1"/>
    <xf numFmtId="10" fontId="1" fillId="2" borderId="15" xfId="1" applyNumberFormat="1" applyBorder="1"/>
    <xf numFmtId="164" fontId="1" fillId="2" borderId="8" xfId="1" applyNumberFormat="1" applyBorder="1" applyAlignment="1">
      <alignment horizontal="center"/>
    </xf>
    <xf numFmtId="0" fontId="1" fillId="2" borderId="8" xfId="1" applyBorder="1" applyAlignment="1">
      <alignment horizontal="center"/>
    </xf>
  </cellXfs>
  <cellStyles count="6">
    <cellStyle name="差" xfId="3" builtinId="27"/>
    <cellStyle name="常规" xfId="0" builtinId="0"/>
    <cellStyle name="好" xfId="2" builtinId="26"/>
    <cellStyle name="解释性文本" xfId="4" builtinId="53"/>
    <cellStyle name="输入" xfId="1" builtinId="20"/>
    <cellStyle name="着色 3" xfId="5" builtin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1'!$C$19</c:f>
              <c:strCache>
                <c:ptCount val="1"/>
                <c:pt idx="0">
                  <c:v>Price(YTM=0.05)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1'!$C$20:$C$49</c:f>
              <c:numCache>
                <c:formatCode>0.00</c:formatCode>
                <c:ptCount val="30"/>
                <c:pt idx="0">
                  <c:v>176.86225513441417</c:v>
                </c:pt>
                <c:pt idx="1">
                  <c:v>175.70536789113487</c:v>
                </c:pt>
                <c:pt idx="2">
                  <c:v>174.49063628569164</c:v>
                </c:pt>
                <c:pt idx="3">
                  <c:v>173.21516809997621</c:v>
                </c:pt>
                <c:pt idx="4">
                  <c:v>171.87592650497504</c:v>
                </c:pt>
                <c:pt idx="5">
                  <c:v>170.46972283022379</c:v>
                </c:pt>
                <c:pt idx="6">
                  <c:v>168.99320897173496</c:v>
                </c:pt>
                <c:pt idx="7">
                  <c:v>167.44286942032173</c:v>
                </c:pt>
                <c:pt idx="8">
                  <c:v>165.81501289133783</c:v>
                </c:pt>
                <c:pt idx="9">
                  <c:v>164.10576353590469</c:v>
                </c:pt>
                <c:pt idx="10">
                  <c:v>162.31105171269991</c:v>
                </c:pt>
                <c:pt idx="11">
                  <c:v>160.42660429833489</c:v>
                </c:pt>
                <c:pt idx="12">
                  <c:v>158.44793451325165</c:v>
                </c:pt>
                <c:pt idx="13">
                  <c:v>156.37033123891425</c:v>
                </c:pt>
                <c:pt idx="14">
                  <c:v>154.18884780085995</c:v>
                </c:pt>
                <c:pt idx="15">
                  <c:v>151.89829019090297</c:v>
                </c:pt>
                <c:pt idx="16">
                  <c:v>149.49320470044813</c:v>
                </c:pt>
                <c:pt idx="17">
                  <c:v>146.96786493547052</c:v>
                </c:pt>
                <c:pt idx="18">
                  <c:v>144.31625818224404</c:v>
                </c:pt>
                <c:pt idx="19">
                  <c:v>141.53207109135624</c:v>
                </c:pt>
                <c:pt idx="20">
                  <c:v>138.60867464592405</c:v>
                </c:pt>
                <c:pt idx="21">
                  <c:v>135.53910837822025</c:v>
                </c:pt>
                <c:pt idx="22">
                  <c:v>132.31606379713128</c:v>
                </c:pt>
                <c:pt idx="23">
                  <c:v>128.93186698698781</c:v>
                </c:pt>
                <c:pt idx="24">
                  <c:v>125.37846033633724</c:v>
                </c:pt>
                <c:pt idx="25">
                  <c:v>121.64738335315408</c:v>
                </c:pt>
                <c:pt idx="26">
                  <c:v>117.7297525208118</c:v>
                </c:pt>
                <c:pt idx="27">
                  <c:v>113.61624014685238</c:v>
                </c:pt>
                <c:pt idx="28">
                  <c:v>109.297052154195</c:v>
                </c:pt>
                <c:pt idx="29">
                  <c:v>104.76190476190476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0-47E1-A460-5ADC9A08EB20}"/>
            </c:ext>
          </c:extLst>
        </c:ser>
        <c:ser>
          <c:idx val="1"/>
          <c:order val="1"/>
          <c:tx>
            <c:strRef>
              <c:f>'Problem 1'!$D$19</c:f>
              <c:strCache>
                <c:ptCount val="1"/>
                <c:pt idx="0">
                  <c:v>Price(YTM=0.1)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1'!$D$20:$D$49</c:f>
              <c:numCache>
                <c:formatCode>0.00</c:formatCode>
                <c:ptCount val="30"/>
                <c:pt idx="0">
                  <c:v>99.999999999999943</c:v>
                </c:pt>
                <c:pt idx="1">
                  <c:v>99.999999999999943</c:v>
                </c:pt>
                <c:pt idx="2">
                  <c:v>99.999999999999943</c:v>
                </c:pt>
                <c:pt idx="3">
                  <c:v>99.999999999999943</c:v>
                </c:pt>
                <c:pt idx="4">
                  <c:v>99.999999999999943</c:v>
                </c:pt>
                <c:pt idx="5">
                  <c:v>99.999999999999943</c:v>
                </c:pt>
                <c:pt idx="6">
                  <c:v>99.999999999999943</c:v>
                </c:pt>
                <c:pt idx="7">
                  <c:v>99.999999999999943</c:v>
                </c:pt>
                <c:pt idx="8">
                  <c:v>99.999999999999943</c:v>
                </c:pt>
                <c:pt idx="9">
                  <c:v>99.999999999999943</c:v>
                </c:pt>
                <c:pt idx="10">
                  <c:v>99.999999999999943</c:v>
                </c:pt>
                <c:pt idx="11">
                  <c:v>99.999999999999943</c:v>
                </c:pt>
                <c:pt idx="12">
                  <c:v>99.999999999999943</c:v>
                </c:pt>
                <c:pt idx="13">
                  <c:v>99.999999999999943</c:v>
                </c:pt>
                <c:pt idx="14">
                  <c:v>99.999999999999943</c:v>
                </c:pt>
                <c:pt idx="15">
                  <c:v>99.999999999999943</c:v>
                </c:pt>
                <c:pt idx="16">
                  <c:v>99.999999999999943</c:v>
                </c:pt>
                <c:pt idx="17">
                  <c:v>99.999999999999943</c:v>
                </c:pt>
                <c:pt idx="18">
                  <c:v>99.999999999999943</c:v>
                </c:pt>
                <c:pt idx="19">
                  <c:v>99.999999999999943</c:v>
                </c:pt>
                <c:pt idx="20">
                  <c:v>99.999999999999943</c:v>
                </c:pt>
                <c:pt idx="21">
                  <c:v>99.999999999999957</c:v>
                </c:pt>
                <c:pt idx="22">
                  <c:v>99.999999999999957</c:v>
                </c:pt>
                <c:pt idx="23">
                  <c:v>99.999999999999957</c:v>
                </c:pt>
                <c:pt idx="24">
                  <c:v>99.999999999999972</c:v>
                </c:pt>
                <c:pt idx="25">
                  <c:v>99.999999999999972</c:v>
                </c:pt>
                <c:pt idx="26">
                  <c:v>99.999999999999986</c:v>
                </c:pt>
                <c:pt idx="27">
                  <c:v>99.999999999999972</c:v>
                </c:pt>
                <c:pt idx="28">
                  <c:v>99.999999999999986</c:v>
                </c:pt>
                <c:pt idx="29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0-47E1-A460-5ADC9A08EB20}"/>
            </c:ext>
          </c:extLst>
        </c:ser>
        <c:ser>
          <c:idx val="2"/>
          <c:order val="2"/>
          <c:tx>
            <c:strRef>
              <c:f>'Problem 1'!$E$19</c:f>
              <c:strCache>
                <c:ptCount val="1"/>
                <c:pt idx="0">
                  <c:v>Price(YTM=0.15)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1'!$E$20:$E$49</c:f>
              <c:numCache>
                <c:formatCode>0.00</c:formatCode>
                <c:ptCount val="30"/>
                <c:pt idx="0">
                  <c:v>67.170101816462875</c:v>
                </c:pt>
                <c:pt idx="1">
                  <c:v>67.245617088932292</c:v>
                </c:pt>
                <c:pt idx="2">
                  <c:v>67.332459652272135</c:v>
                </c:pt>
                <c:pt idx="3">
                  <c:v>67.432328600112953</c:v>
                </c:pt>
                <c:pt idx="4">
                  <c:v>67.547177890129888</c:v>
                </c:pt>
                <c:pt idx="5">
                  <c:v>67.679254573649359</c:v>
                </c:pt>
                <c:pt idx="6">
                  <c:v>67.83114275969676</c:v>
                </c:pt>
                <c:pt idx="7">
                  <c:v>68.00581417365126</c:v>
                </c:pt>
                <c:pt idx="8">
                  <c:v>68.206686299698944</c:v>
                </c:pt>
                <c:pt idx="9">
                  <c:v>68.437689244653768</c:v>
                </c:pt>
                <c:pt idx="10">
                  <c:v>68.703342631351831</c:v>
                </c:pt>
                <c:pt idx="11">
                  <c:v>69.008844026054589</c:v>
                </c:pt>
                <c:pt idx="12">
                  <c:v>69.360170629962781</c:v>
                </c:pt>
                <c:pt idx="13">
                  <c:v>69.76419622445718</c:v>
                </c:pt>
                <c:pt idx="14">
                  <c:v>70.228825658125757</c:v>
                </c:pt>
                <c:pt idx="15">
                  <c:v>70.763149506844599</c:v>
                </c:pt>
                <c:pt idx="16">
                  <c:v>71.377621932871278</c:v>
                </c:pt>
                <c:pt idx="17">
                  <c:v>72.08426522280196</c:v>
                </c:pt>
                <c:pt idx="18">
                  <c:v>72.896905006222255</c:v>
                </c:pt>
                <c:pt idx="19">
                  <c:v>73.831440757155576</c:v>
                </c:pt>
                <c:pt idx="20">
                  <c:v>74.906156870728893</c:v>
                </c:pt>
                <c:pt idx="21">
                  <c:v>76.142080401338234</c:v>
                </c:pt>
                <c:pt idx="22">
                  <c:v>77.563392461538939</c:v>
                </c:pt>
                <c:pt idx="23">
                  <c:v>79.197901330769781</c:v>
                </c:pt>
                <c:pt idx="24">
                  <c:v>81.077586530385247</c:v>
                </c:pt>
                <c:pt idx="25">
                  <c:v>83.239224509943014</c:v>
                </c:pt>
                <c:pt idx="26">
                  <c:v>85.725108186434454</c:v>
                </c:pt>
                <c:pt idx="27">
                  <c:v>88.583874414399631</c:v>
                </c:pt>
                <c:pt idx="28">
                  <c:v>91.871455576559555</c:v>
                </c:pt>
                <c:pt idx="29">
                  <c:v>95.652173913043484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0-47E1-A460-5ADC9A08EB20}"/>
            </c:ext>
          </c:extLst>
        </c:ser>
        <c:ser>
          <c:idx val="3"/>
          <c:order val="3"/>
          <c:tx>
            <c:strRef>
              <c:f>'Problem 1'!$Q$19</c:f>
              <c:strCache>
                <c:ptCount val="1"/>
                <c:pt idx="0">
                  <c:v>Price (Random YTM)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1'!$Q$20:$Q$49</c:f>
              <c:numCache>
                <c:formatCode>0.00</c:formatCode>
                <c:ptCount val="30"/>
                <c:pt idx="0">
                  <c:v>99.999999999999943</c:v>
                </c:pt>
                <c:pt idx="1">
                  <c:v>77.589734840667447</c:v>
                </c:pt>
                <c:pt idx="2">
                  <c:v>136.41133375298759</c:v>
                </c:pt>
                <c:pt idx="3">
                  <c:v>110.02657992168032</c:v>
                </c:pt>
                <c:pt idx="4">
                  <c:v>84.208680157027487</c:v>
                </c:pt>
                <c:pt idx="5">
                  <c:v>72.508290250672232</c:v>
                </c:pt>
                <c:pt idx="6">
                  <c:v>109.70661176939377</c:v>
                </c:pt>
                <c:pt idx="7">
                  <c:v>149.21351591772145</c:v>
                </c:pt>
                <c:pt idx="8">
                  <c:v>148.16632687278474</c:v>
                </c:pt>
                <c:pt idx="9">
                  <c:v>84.875993527986353</c:v>
                </c:pt>
                <c:pt idx="10">
                  <c:v>131.78204273654848</c:v>
                </c:pt>
                <c:pt idx="11">
                  <c:v>85.268446281506101</c:v>
                </c:pt>
                <c:pt idx="12">
                  <c:v>118.74377427209767</c:v>
                </c:pt>
                <c:pt idx="13">
                  <c:v>108.54363136929062</c:v>
                </c:pt>
                <c:pt idx="14">
                  <c:v>99.999999999999943</c:v>
                </c:pt>
                <c:pt idx="15">
                  <c:v>80.612863530195128</c:v>
                </c:pt>
                <c:pt idx="16">
                  <c:v>137.17993570802173</c:v>
                </c:pt>
                <c:pt idx="17">
                  <c:v>125.07295223334839</c:v>
                </c:pt>
                <c:pt idx="18">
                  <c:v>93.507643851033777</c:v>
                </c:pt>
                <c:pt idx="19">
                  <c:v>114.27792851655821</c:v>
                </c:pt>
                <c:pt idx="20">
                  <c:v>138.60867464592405</c:v>
                </c:pt>
                <c:pt idx="21">
                  <c:v>84.605034616519788</c:v>
                </c:pt>
                <c:pt idx="22">
                  <c:v>111.49327788745057</c:v>
                </c:pt>
                <c:pt idx="23">
                  <c:v>128.93186698698781</c:v>
                </c:pt>
                <c:pt idx="24">
                  <c:v>125.37846033633724</c:v>
                </c:pt>
                <c:pt idx="25">
                  <c:v>99.999999999999972</c:v>
                </c:pt>
                <c:pt idx="26">
                  <c:v>93.925301306747173</c:v>
                </c:pt>
                <c:pt idx="27">
                  <c:v>92.916542206408394</c:v>
                </c:pt>
                <c:pt idx="28">
                  <c:v>109.297052154195</c:v>
                </c:pt>
                <c:pt idx="29">
                  <c:v>101.85185185185185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0-47E1-A460-5ADC9A08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6720"/>
        <c:axId val="47828992"/>
      </c:scatterChart>
      <c:valAx>
        <c:axId val="47806720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828992"/>
        <c:crosses val="autoZero"/>
        <c:crossBetween val="midCat"/>
      </c:valAx>
      <c:valAx>
        <c:axId val="47828992"/>
        <c:scaling>
          <c:orientation val="minMax"/>
          <c:max val="200"/>
          <c:min val="5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80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2'!$D$28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'Problem 2'!$A$29:$A$49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'Problem 2'!$D$29:$D$49</c:f>
              <c:numCache>
                <c:formatCode>0.00%</c:formatCode>
                <c:ptCount val="21"/>
                <c:pt idx="0">
                  <c:v>0.30490196078431409</c:v>
                </c:pt>
                <c:pt idx="1">
                  <c:v>0.26898449696247423</c:v>
                </c:pt>
                <c:pt idx="2">
                  <c:v>0.23442988468821305</c:v>
                </c:pt>
                <c:pt idx="3">
                  <c:v>0.20117337576552929</c:v>
                </c:pt>
                <c:pt idx="4">
                  <c:v>0.16915389516841592</c:v>
                </c:pt>
                <c:pt idx="5">
                  <c:v>0.13831379966221022</c:v>
                </c:pt>
                <c:pt idx="6">
                  <c:v>0.10859865440754966</c:v>
                </c:pt>
                <c:pt idx="7">
                  <c:v>7.9957026052484573E-2</c:v>
                </c:pt>
                <c:pt idx="8">
                  <c:v>5.2340290955091837E-2</c:v>
                </c:pt>
                <c:pt idx="9">
                  <c:v>2.5702457302101203E-2</c:v>
                </c:pt>
                <c:pt idx="10">
                  <c:v>0</c:v>
                </c:pt>
                <c:pt idx="11">
                  <c:v>-2.4808292684815724E-2</c:v>
                </c:pt>
                <c:pt idx="12">
                  <c:v>-4.8761461669921326E-2</c:v>
                </c:pt>
                <c:pt idx="13">
                  <c:v>-7.1896509636180106E-2</c:v>
                </c:pt>
                <c:pt idx="14">
                  <c:v>-9.4248524420049343E-2</c:v>
                </c:pt>
                <c:pt idx="15">
                  <c:v>-0.11585079392953607</c:v>
                </c:pt>
                <c:pt idx="16">
                  <c:v>-0.13673491323389539</c:v>
                </c:pt>
                <c:pt idx="17">
                  <c:v>-0.15693088442216049</c:v>
                </c:pt>
                <c:pt idx="18">
                  <c:v>-0.17646720977575014</c:v>
                </c:pt>
                <c:pt idx="19">
                  <c:v>-0.19537097875503456</c:v>
                </c:pt>
                <c:pt idx="20">
                  <c:v>-0.2136679492585562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D-4739-BD9C-AA54EA8B37A3}"/>
            </c:ext>
          </c:extLst>
        </c:ser>
        <c:ser>
          <c:idx val="1"/>
          <c:order val="1"/>
          <c:tx>
            <c:strRef>
              <c:f>'Problem 2'!$E$28</c:f>
              <c:strCache>
                <c:ptCount val="1"/>
                <c:pt idx="0">
                  <c:v>based on duration rule</c:v>
                </c:pt>
              </c:strCache>
            </c:strRef>
          </c:tx>
          <c:xVal>
            <c:numRef>
              <c:f>'Problem 2'!$A$29:$A$49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'Problem 2'!$E$29:$E$49</c:f>
              <c:numCache>
                <c:formatCode>0.00%</c:formatCode>
                <c:ptCount val="21"/>
                <c:pt idx="0">
                  <c:v>0.25248691852107408</c:v>
                </c:pt>
                <c:pt idx="1">
                  <c:v>0.2272382266689667</c:v>
                </c:pt>
                <c:pt idx="2">
                  <c:v>0.20198953481685927</c:v>
                </c:pt>
                <c:pt idx="3">
                  <c:v>0.17674084296475187</c:v>
                </c:pt>
                <c:pt idx="4">
                  <c:v>0.15149215111264447</c:v>
                </c:pt>
                <c:pt idx="5">
                  <c:v>0.12624345926053704</c:v>
                </c:pt>
                <c:pt idx="6">
                  <c:v>0.10099476740842965</c:v>
                </c:pt>
                <c:pt idx="7">
                  <c:v>7.574607555632222E-2</c:v>
                </c:pt>
                <c:pt idx="8">
                  <c:v>5.0497383704214825E-2</c:v>
                </c:pt>
                <c:pt idx="9">
                  <c:v>2.524869185210743E-2</c:v>
                </c:pt>
                <c:pt idx="10">
                  <c:v>0</c:v>
                </c:pt>
                <c:pt idx="11">
                  <c:v>-2.5248691852107395E-2</c:v>
                </c:pt>
                <c:pt idx="12">
                  <c:v>-5.0497383704214791E-2</c:v>
                </c:pt>
                <c:pt idx="13">
                  <c:v>-7.574607555632222E-2</c:v>
                </c:pt>
                <c:pt idx="14">
                  <c:v>-0.10099476740842965</c:v>
                </c:pt>
                <c:pt idx="15">
                  <c:v>-0.12624345926053701</c:v>
                </c:pt>
                <c:pt idx="16">
                  <c:v>-0.15149215111264444</c:v>
                </c:pt>
                <c:pt idx="17">
                  <c:v>-0.17674084296475187</c:v>
                </c:pt>
                <c:pt idx="18">
                  <c:v>-0.20198953481685922</c:v>
                </c:pt>
                <c:pt idx="19">
                  <c:v>-0.22723822666896665</c:v>
                </c:pt>
                <c:pt idx="20">
                  <c:v>-0.25248691852107408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D-4739-BD9C-AA54EA8B37A3}"/>
            </c:ext>
          </c:extLst>
        </c:ser>
        <c:ser>
          <c:idx val="2"/>
          <c:order val="2"/>
          <c:tx>
            <c:strRef>
              <c:f>'Problem 2'!$F$28</c:f>
              <c:strCache>
                <c:ptCount val="1"/>
                <c:pt idx="0">
                  <c:v>based on duration + convexity</c:v>
                </c:pt>
              </c:strCache>
            </c:strRef>
          </c:tx>
          <c:xVal>
            <c:numRef>
              <c:f>'Problem 2'!$A$29:$A$49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'Problem 2'!$F$29:$F$49</c:f>
              <c:numCache>
                <c:formatCode>0.00%</c:formatCode>
                <c:ptCount val="21"/>
                <c:pt idx="0">
                  <c:v>0.29718610984783139</c:v>
                </c:pt>
                <c:pt idx="1">
                  <c:v>0.2634445716436401</c:v>
                </c:pt>
                <c:pt idx="2">
                  <c:v>0.23059701726598394</c:v>
                </c:pt>
                <c:pt idx="3">
                  <c:v>0.19864344671486295</c:v>
                </c:pt>
                <c:pt idx="4">
                  <c:v>0.16758385999027708</c:v>
                </c:pt>
                <c:pt idx="5">
                  <c:v>0.13741825709222635</c:v>
                </c:pt>
                <c:pt idx="6">
                  <c:v>0.10814663802071083</c:v>
                </c:pt>
                <c:pt idx="7">
                  <c:v>7.9769002775730374E-2</c:v>
                </c:pt>
                <c:pt idx="8">
                  <c:v>5.2285351357285119E-2</c:v>
                </c:pt>
                <c:pt idx="9">
                  <c:v>2.5695683765375003E-2</c:v>
                </c:pt>
                <c:pt idx="10">
                  <c:v>0</c:v>
                </c:pt>
                <c:pt idx="11">
                  <c:v>-2.4801699938839822E-2</c:v>
                </c:pt>
                <c:pt idx="12">
                  <c:v>-4.8709416051144504E-2</c:v>
                </c:pt>
                <c:pt idx="13">
                  <c:v>-7.1723148336914067E-2</c:v>
                </c:pt>
                <c:pt idx="14">
                  <c:v>-9.3842896796148476E-2</c:v>
                </c:pt>
                <c:pt idx="15">
                  <c:v>-0.1150686614288477</c:v>
                </c:pt>
                <c:pt idx="16">
                  <c:v>-0.13540044223501183</c:v>
                </c:pt>
                <c:pt idx="17">
                  <c:v>-0.15483823921464079</c:v>
                </c:pt>
                <c:pt idx="18">
                  <c:v>-0.17338205236773455</c:v>
                </c:pt>
                <c:pt idx="19">
                  <c:v>-0.19103188169429325</c:v>
                </c:pt>
                <c:pt idx="20">
                  <c:v>-0.20778772719431676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D-4739-BD9C-AA54EA8B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2016"/>
        <c:axId val="129232896"/>
      </c:scatterChart>
      <c:valAx>
        <c:axId val="937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32896"/>
        <c:crosses val="autoZero"/>
        <c:crossBetween val="midCat"/>
      </c:valAx>
      <c:valAx>
        <c:axId val="129232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370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7</xdr:row>
      <xdr:rowOff>85725</xdr:rowOff>
    </xdr:from>
    <xdr:to>
      <xdr:col>7</xdr:col>
      <xdr:colOff>494870</xdr:colOff>
      <xdr:row>8</xdr:row>
      <xdr:rowOff>199980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1819275"/>
          <a:ext cx="3438095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19</xdr:row>
      <xdr:rowOff>57150</xdr:rowOff>
    </xdr:from>
    <xdr:to>
      <xdr:col>13</xdr:col>
      <xdr:colOff>409576</xdr:colOff>
      <xdr:row>41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247648</xdr:colOff>
      <xdr:row>22</xdr:row>
      <xdr:rowOff>152400</xdr:rowOff>
    </xdr:from>
    <xdr:to>
      <xdr:col>19</xdr:col>
      <xdr:colOff>9525</xdr:colOff>
      <xdr:row>61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J14" sqref="J14"/>
    </sheetView>
  </sheetViews>
  <sheetFormatPr defaultRowHeight="19.5" x14ac:dyDescent="0.35"/>
  <cols>
    <col min="1" max="16384" width="9.140625" style="66"/>
  </cols>
  <sheetData>
    <row r="1" spans="1:15" x14ac:dyDescent="0.35">
      <c r="A1" s="66">
        <v>1</v>
      </c>
      <c r="B1" s="66" t="s">
        <v>91</v>
      </c>
      <c r="C1" s="69" t="s">
        <v>90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x14ac:dyDescent="0.35">
      <c r="B2" s="66" t="s">
        <v>92</v>
      </c>
      <c r="C2" s="70" t="s">
        <v>93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15" x14ac:dyDescent="0.35">
      <c r="C3" s="69" t="s">
        <v>94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15" x14ac:dyDescent="0.35">
      <c r="B4" s="66" t="s">
        <v>95</v>
      </c>
      <c r="C4" s="70" t="s">
        <v>96</v>
      </c>
      <c r="D4" s="70"/>
      <c r="E4" s="70"/>
      <c r="F4" s="70"/>
      <c r="G4" s="70"/>
      <c r="H4" s="70"/>
      <c r="I4" s="70"/>
      <c r="J4" s="70"/>
    </row>
    <row r="5" spans="1:15" ht="19.5" customHeight="1" x14ac:dyDescent="0.35">
      <c r="C5" s="71" t="s">
        <v>98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1:15" x14ac:dyDescent="0.35"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1:15" x14ac:dyDescent="0.35"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 spans="1:15" x14ac:dyDescent="0.35">
      <c r="B8" s="66" t="s">
        <v>97</v>
      </c>
      <c r="C8" s="67"/>
      <c r="D8" s="67"/>
      <c r="E8" s="67"/>
      <c r="F8" s="67"/>
      <c r="G8" s="67"/>
      <c r="H8" s="67"/>
    </row>
    <row r="9" spans="1:15" x14ac:dyDescent="0.35">
      <c r="C9" s="68"/>
      <c r="D9" s="68"/>
      <c r="E9" s="68"/>
      <c r="F9" s="68"/>
      <c r="G9" s="68"/>
      <c r="H9" s="68"/>
    </row>
    <row r="11" spans="1:15" x14ac:dyDescent="0.35">
      <c r="A11" s="66">
        <v>2</v>
      </c>
      <c r="B11" s="66" t="s">
        <v>102</v>
      </c>
      <c r="C11" s="69" t="s">
        <v>103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</row>
    <row r="12" spans="1:15" x14ac:dyDescent="0.35">
      <c r="H12"/>
    </row>
  </sheetData>
  <mergeCells count="7">
    <mergeCell ref="C11:N11"/>
    <mergeCell ref="C8:H9"/>
    <mergeCell ref="C1:O1"/>
    <mergeCell ref="C2:O2"/>
    <mergeCell ref="C3:O3"/>
    <mergeCell ref="C4:J4"/>
    <mergeCell ref="C5:O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C20" zoomScale="85" zoomScaleNormal="85" workbookViewId="0">
      <selection activeCell="L45" sqref="L45"/>
    </sheetView>
  </sheetViews>
  <sheetFormatPr defaultRowHeight="15" x14ac:dyDescent="0.25"/>
  <cols>
    <col min="1" max="1" width="11.85546875" customWidth="1"/>
    <col min="2" max="2" width="16.42578125" customWidth="1"/>
    <col min="3" max="3" width="15.140625" customWidth="1"/>
    <col min="4" max="4" width="13.85546875" customWidth="1"/>
    <col min="5" max="5" width="14.140625" customWidth="1"/>
    <col min="6" max="6" width="20.85546875" customWidth="1"/>
    <col min="7" max="7" width="20.140625" customWidth="1"/>
    <col min="8" max="8" width="15" customWidth="1"/>
    <col min="9" max="9" width="11.85546875" customWidth="1"/>
    <col min="15" max="15" width="11.140625" customWidth="1"/>
    <col min="16" max="16" width="31.85546875" bestFit="1" customWidth="1"/>
    <col min="17" max="17" width="19" bestFit="1" customWidth="1"/>
  </cols>
  <sheetData>
    <row r="1" spans="1:17" x14ac:dyDescent="0.25">
      <c r="A1" t="s">
        <v>0</v>
      </c>
    </row>
    <row r="2" spans="1:17" x14ac:dyDescent="0.25">
      <c r="A2" t="s">
        <v>23</v>
      </c>
    </row>
    <row r="3" spans="1:17" x14ac:dyDescent="0.25">
      <c r="A3" t="s">
        <v>1</v>
      </c>
    </row>
    <row r="4" spans="1:17" x14ac:dyDescent="0.25">
      <c r="A4" t="s">
        <v>4</v>
      </c>
      <c r="B4" t="s">
        <v>2</v>
      </c>
    </row>
    <row r="5" spans="1:17" x14ac:dyDescent="0.25">
      <c r="A5" t="s">
        <v>3</v>
      </c>
      <c r="B5" t="s">
        <v>5</v>
      </c>
    </row>
    <row r="6" spans="1:17" x14ac:dyDescent="0.25">
      <c r="A6" t="s">
        <v>6</v>
      </c>
      <c r="B6" t="s">
        <v>7</v>
      </c>
    </row>
    <row r="7" spans="1:17" x14ac:dyDescent="0.25">
      <c r="A7" t="s">
        <v>8</v>
      </c>
    </row>
    <row r="9" spans="1:17" x14ac:dyDescent="0.25">
      <c r="A9" t="s">
        <v>21</v>
      </c>
    </row>
    <row r="10" spans="1:17" x14ac:dyDescent="0.25">
      <c r="A10" t="s">
        <v>24</v>
      </c>
    </row>
    <row r="11" spans="1:17" x14ac:dyDescent="0.25">
      <c r="A11" t="s">
        <v>89</v>
      </c>
    </row>
    <row r="13" spans="1:17" x14ac:dyDescent="0.25">
      <c r="B13" s="3" t="s">
        <v>11</v>
      </c>
      <c r="C13" s="4" t="s">
        <v>12</v>
      </c>
      <c r="D13" s="5" t="s">
        <v>13</v>
      </c>
      <c r="E13" s="5" t="s">
        <v>14</v>
      </c>
      <c r="F13" s="5" t="s">
        <v>20</v>
      </c>
    </row>
    <row r="14" spans="1:17" x14ac:dyDescent="0.25">
      <c r="B14" s="6">
        <v>47484</v>
      </c>
      <c r="C14" s="4">
        <v>0.1</v>
      </c>
      <c r="D14" s="5">
        <v>100</v>
      </c>
      <c r="E14" s="5">
        <v>1</v>
      </c>
      <c r="F14" s="5">
        <v>1</v>
      </c>
      <c r="K14" s="7"/>
      <c r="L14" s="8"/>
      <c r="M14" s="8"/>
      <c r="N14" s="9"/>
      <c r="O14" s="9"/>
      <c r="P14" s="9"/>
    </row>
    <row r="15" spans="1:17" x14ac:dyDescent="0.25">
      <c r="B15" t="s">
        <v>82</v>
      </c>
      <c r="H15" s="9"/>
      <c r="L15" s="7"/>
      <c r="M15" s="8"/>
      <c r="N15" s="8"/>
      <c r="O15" s="8"/>
      <c r="P15" s="9"/>
      <c r="Q15" s="9"/>
    </row>
    <row r="16" spans="1:17" x14ac:dyDescent="0.25">
      <c r="B16" t="s">
        <v>22</v>
      </c>
      <c r="H16" s="9"/>
      <c r="L16" s="7"/>
      <c r="M16" s="8"/>
      <c r="N16" s="8"/>
      <c r="O16" s="8"/>
      <c r="P16" s="9"/>
      <c r="Q16" s="9"/>
    </row>
    <row r="17" spans="1:17" x14ac:dyDescent="0.25">
      <c r="B17" s="10"/>
      <c r="C17" s="10"/>
      <c r="D17" s="10"/>
      <c r="E17" s="10"/>
      <c r="F17" s="10"/>
      <c r="G17" s="9"/>
      <c r="H17" s="9"/>
      <c r="L17" s="7"/>
      <c r="M17" s="8"/>
      <c r="N17" s="8"/>
      <c r="O17" s="8"/>
      <c r="P17" s="9"/>
      <c r="Q17" s="9"/>
    </row>
    <row r="18" spans="1:17" x14ac:dyDescent="0.25">
      <c r="B18" s="11" t="s">
        <v>15</v>
      </c>
      <c r="C18" s="12">
        <v>0.05</v>
      </c>
      <c r="D18" s="4">
        <v>0.1</v>
      </c>
      <c r="E18" s="4">
        <v>0.15</v>
      </c>
      <c r="F18" s="9"/>
      <c r="G18" s="9"/>
      <c r="H18" s="9"/>
      <c r="L18" s="7"/>
      <c r="M18" s="8"/>
      <c r="N18" s="8"/>
      <c r="O18" s="8"/>
      <c r="P18" s="9"/>
      <c r="Q18" s="9"/>
    </row>
    <row r="19" spans="1:17" x14ac:dyDescent="0.25">
      <c r="A19" s="1" t="s">
        <v>10</v>
      </c>
      <c r="B19" t="s">
        <v>9</v>
      </c>
      <c r="C19" t="s">
        <v>16</v>
      </c>
      <c r="D19" t="s">
        <v>17</v>
      </c>
      <c r="E19" t="s">
        <v>18</v>
      </c>
      <c r="P19" s="14" t="s">
        <v>25</v>
      </c>
      <c r="Q19" t="s">
        <v>26</v>
      </c>
    </row>
    <row r="20" spans="1:17" x14ac:dyDescent="0.25">
      <c r="A20">
        <v>0</v>
      </c>
      <c r="B20" s="2">
        <v>36526</v>
      </c>
      <c r="C20" s="17">
        <f>PRICE($B20,$B$14,$C$14,C$18,$D$14,$E$14)</f>
        <v>176.86225513441417</v>
      </c>
      <c r="D20" s="17">
        <f t="shared" ref="D20:E35" si="0">PRICE($B20,$B$14,$C$14,D$18,$D$14,$E$14)</f>
        <v>99.999999999999943</v>
      </c>
      <c r="E20" s="17">
        <f t="shared" si="0"/>
        <v>67.170101816462875</v>
      </c>
      <c r="O20" s="19">
        <v>36526</v>
      </c>
      <c r="P20" s="15">
        <v>0.1</v>
      </c>
      <c r="Q20" s="18">
        <f>PRICE(O20,$B$14,$C$14,P20,100,1,1)</f>
        <v>99.999999999999943</v>
      </c>
    </row>
    <row r="21" spans="1:17" x14ac:dyDescent="0.25">
      <c r="A21">
        <v>1</v>
      </c>
      <c r="B21" s="2">
        <v>36892</v>
      </c>
      <c r="C21" s="17">
        <f t="shared" ref="C21:E49" si="1">PRICE($B21,$B$14,$C$14,C$18,$D$14,$E$14)</f>
        <v>175.70536789113487</v>
      </c>
      <c r="D21" s="17">
        <f t="shared" si="0"/>
        <v>99.999999999999943</v>
      </c>
      <c r="E21" s="17">
        <f t="shared" si="0"/>
        <v>67.245617088932292</v>
      </c>
      <c r="O21" s="19">
        <v>36892</v>
      </c>
      <c r="P21" s="15">
        <v>0.13</v>
      </c>
      <c r="Q21" s="18">
        <f t="shared" ref="Q21:Q49" si="2">PRICE(O21,$B$14,$C$14,P21,100,1,1)</f>
        <v>77.589734840667447</v>
      </c>
    </row>
    <row r="22" spans="1:17" x14ac:dyDescent="0.25">
      <c r="A22">
        <v>2</v>
      </c>
      <c r="B22" s="2">
        <v>37257</v>
      </c>
      <c r="C22" s="17">
        <f t="shared" si="1"/>
        <v>174.49063628569164</v>
      </c>
      <c r="D22" s="17">
        <f t="shared" si="0"/>
        <v>99.999999999999943</v>
      </c>
      <c r="E22" s="17">
        <f t="shared" si="0"/>
        <v>67.332459652272135</v>
      </c>
      <c r="O22" s="19">
        <v>37257</v>
      </c>
      <c r="P22" s="15">
        <v>7.0000000000000007E-2</v>
      </c>
      <c r="Q22" s="18">
        <f t="shared" si="2"/>
        <v>136.41133375298759</v>
      </c>
    </row>
    <row r="23" spans="1:17" x14ac:dyDescent="0.25">
      <c r="A23">
        <v>3</v>
      </c>
      <c r="B23" s="2">
        <v>37622</v>
      </c>
      <c r="C23" s="17">
        <f t="shared" si="1"/>
        <v>173.21516809997621</v>
      </c>
      <c r="D23" s="17">
        <f t="shared" si="0"/>
        <v>99.999999999999943</v>
      </c>
      <c r="E23" s="17">
        <f t="shared" si="0"/>
        <v>67.432328600112953</v>
      </c>
      <c r="O23" s="19">
        <v>37622</v>
      </c>
      <c r="P23" s="15">
        <v>0.09</v>
      </c>
      <c r="Q23" s="18">
        <f t="shared" si="2"/>
        <v>110.02657992168032</v>
      </c>
    </row>
    <row r="24" spans="1:17" x14ac:dyDescent="0.25">
      <c r="A24">
        <v>4</v>
      </c>
      <c r="B24" s="2">
        <v>37987</v>
      </c>
      <c r="C24" s="17">
        <f t="shared" si="1"/>
        <v>171.87592650497504</v>
      </c>
      <c r="D24" s="17">
        <f t="shared" si="0"/>
        <v>99.999999999999943</v>
      </c>
      <c r="E24" s="17">
        <f t="shared" si="0"/>
        <v>67.547177890129888</v>
      </c>
      <c r="O24" s="19">
        <v>37987</v>
      </c>
      <c r="P24" s="15">
        <v>0.12</v>
      </c>
      <c r="Q24" s="18">
        <f t="shared" si="2"/>
        <v>84.208680157027487</v>
      </c>
    </row>
    <row r="25" spans="1:17" x14ac:dyDescent="0.25">
      <c r="A25">
        <v>5</v>
      </c>
      <c r="B25" s="2">
        <v>38353</v>
      </c>
      <c r="C25" s="17">
        <f t="shared" si="1"/>
        <v>170.46972283022379</v>
      </c>
      <c r="D25" s="17">
        <f t="shared" si="0"/>
        <v>99.999999999999943</v>
      </c>
      <c r="E25" s="17">
        <f t="shared" si="0"/>
        <v>67.679254573649359</v>
      </c>
      <c r="O25" s="19">
        <v>38353</v>
      </c>
      <c r="P25" s="15">
        <v>0.14000000000000001</v>
      </c>
      <c r="Q25" s="18">
        <f t="shared" si="2"/>
        <v>72.508290250672232</v>
      </c>
    </row>
    <row r="26" spans="1:17" x14ac:dyDescent="0.25">
      <c r="A26">
        <v>6</v>
      </c>
      <c r="B26" s="2">
        <v>38718</v>
      </c>
      <c r="C26" s="17">
        <f t="shared" si="1"/>
        <v>168.99320897173496</v>
      </c>
      <c r="D26" s="17">
        <f t="shared" si="0"/>
        <v>99.999999999999943</v>
      </c>
      <c r="E26" s="17">
        <f t="shared" si="0"/>
        <v>67.83114275969676</v>
      </c>
      <c r="O26" s="19">
        <v>38718</v>
      </c>
      <c r="P26" s="15">
        <v>0.09</v>
      </c>
      <c r="Q26" s="18">
        <f t="shared" si="2"/>
        <v>109.70661176939377</v>
      </c>
    </row>
    <row r="27" spans="1:17" x14ac:dyDescent="0.25">
      <c r="A27">
        <v>7</v>
      </c>
      <c r="B27" s="2">
        <v>39083</v>
      </c>
      <c r="C27" s="17">
        <f t="shared" si="1"/>
        <v>167.44286942032173</v>
      </c>
      <c r="D27" s="17">
        <f t="shared" si="0"/>
        <v>99.999999999999943</v>
      </c>
      <c r="E27" s="17">
        <f t="shared" si="0"/>
        <v>68.00581417365126</v>
      </c>
      <c r="O27" s="19">
        <v>39083</v>
      </c>
      <c r="P27" s="15">
        <v>0.06</v>
      </c>
      <c r="Q27" s="18">
        <f t="shared" si="2"/>
        <v>149.21351591772145</v>
      </c>
    </row>
    <row r="28" spans="1:17" x14ac:dyDescent="0.25">
      <c r="A28">
        <v>8</v>
      </c>
      <c r="B28" s="2">
        <v>39448</v>
      </c>
      <c r="C28" s="17">
        <f t="shared" si="1"/>
        <v>165.81501289133783</v>
      </c>
      <c r="D28" s="17">
        <f t="shared" si="0"/>
        <v>99.999999999999943</v>
      </c>
      <c r="E28" s="17">
        <f t="shared" si="0"/>
        <v>68.206686299698944</v>
      </c>
      <c r="O28" s="19">
        <v>39448</v>
      </c>
      <c r="P28" s="15">
        <v>0.06</v>
      </c>
      <c r="Q28" s="18">
        <f t="shared" si="2"/>
        <v>148.16632687278474</v>
      </c>
    </row>
    <row r="29" spans="1:17" x14ac:dyDescent="0.25">
      <c r="A29">
        <v>9</v>
      </c>
      <c r="B29" s="2">
        <v>39814</v>
      </c>
      <c r="C29" s="17">
        <f t="shared" si="1"/>
        <v>164.10576353590469</v>
      </c>
      <c r="D29" s="17">
        <f t="shared" si="0"/>
        <v>99.999999999999943</v>
      </c>
      <c r="E29" s="17">
        <f t="shared" si="0"/>
        <v>68.437689244653768</v>
      </c>
      <c r="O29" s="19">
        <v>39814</v>
      </c>
      <c r="P29" s="15">
        <v>0.12</v>
      </c>
      <c r="Q29" s="18">
        <f t="shared" si="2"/>
        <v>84.875993527986353</v>
      </c>
    </row>
    <row r="30" spans="1:17" x14ac:dyDescent="0.25">
      <c r="A30">
        <v>10</v>
      </c>
      <c r="B30" s="2">
        <v>40179</v>
      </c>
      <c r="C30" s="17">
        <f t="shared" si="1"/>
        <v>162.31105171269991</v>
      </c>
      <c r="D30" s="17">
        <f t="shared" si="0"/>
        <v>99.999999999999943</v>
      </c>
      <c r="E30" s="17">
        <f t="shared" si="0"/>
        <v>68.703342631351831</v>
      </c>
      <c r="O30" s="19">
        <v>40179</v>
      </c>
      <c r="P30" s="15">
        <v>7.0000000000000007E-2</v>
      </c>
      <c r="Q30" s="18">
        <f t="shared" si="2"/>
        <v>131.78204273654848</v>
      </c>
    </row>
    <row r="31" spans="1:17" x14ac:dyDescent="0.25">
      <c r="A31">
        <v>11</v>
      </c>
      <c r="B31" s="2">
        <v>40544</v>
      </c>
      <c r="C31" s="17">
        <f t="shared" si="1"/>
        <v>160.42660429833489</v>
      </c>
      <c r="D31" s="17">
        <f t="shared" si="0"/>
        <v>99.999999999999943</v>
      </c>
      <c r="E31" s="17">
        <f t="shared" si="0"/>
        <v>69.008844026054589</v>
      </c>
      <c r="O31" s="19">
        <v>40544</v>
      </c>
      <c r="P31" s="15">
        <v>0.12</v>
      </c>
      <c r="Q31" s="18">
        <f t="shared" si="2"/>
        <v>85.268446281506101</v>
      </c>
    </row>
    <row r="32" spans="1:17" x14ac:dyDescent="0.25">
      <c r="A32">
        <v>12</v>
      </c>
      <c r="B32" s="2">
        <v>40909</v>
      </c>
      <c r="C32" s="17">
        <f t="shared" si="1"/>
        <v>158.44793451325165</v>
      </c>
      <c r="D32" s="17">
        <f t="shared" si="0"/>
        <v>99.999999999999943</v>
      </c>
      <c r="E32" s="17">
        <f t="shared" si="0"/>
        <v>69.360170629962781</v>
      </c>
      <c r="O32" s="19">
        <v>40909</v>
      </c>
      <c r="P32" s="15">
        <v>0.08</v>
      </c>
      <c r="Q32" s="18">
        <f t="shared" si="2"/>
        <v>118.74377427209767</v>
      </c>
    </row>
    <row r="33" spans="1:17" x14ac:dyDescent="0.25">
      <c r="A33">
        <v>13</v>
      </c>
      <c r="B33" s="2">
        <v>41275</v>
      </c>
      <c r="C33" s="17">
        <f t="shared" si="1"/>
        <v>156.37033123891425</v>
      </c>
      <c r="D33" s="17">
        <f t="shared" si="0"/>
        <v>99.999999999999943</v>
      </c>
      <c r="E33" s="17">
        <f t="shared" si="0"/>
        <v>69.76419622445718</v>
      </c>
      <c r="O33" s="19">
        <v>41275</v>
      </c>
      <c r="P33" s="15">
        <v>0.09</v>
      </c>
      <c r="Q33" s="18">
        <f t="shared" si="2"/>
        <v>108.54363136929062</v>
      </c>
    </row>
    <row r="34" spans="1:17" x14ac:dyDescent="0.25">
      <c r="A34">
        <v>14</v>
      </c>
      <c r="B34" s="2">
        <v>41640</v>
      </c>
      <c r="C34" s="17">
        <f t="shared" si="1"/>
        <v>154.18884780085995</v>
      </c>
      <c r="D34" s="17">
        <f t="shared" si="0"/>
        <v>99.999999999999943</v>
      </c>
      <c r="E34" s="17">
        <f t="shared" si="0"/>
        <v>70.228825658125757</v>
      </c>
      <c r="O34" s="19">
        <v>41640</v>
      </c>
      <c r="P34" s="15">
        <v>0.1</v>
      </c>
      <c r="Q34" s="18">
        <f t="shared" si="2"/>
        <v>99.999999999999943</v>
      </c>
    </row>
    <row r="35" spans="1:17" x14ac:dyDescent="0.25">
      <c r="A35">
        <v>15</v>
      </c>
      <c r="B35" s="2">
        <v>42005</v>
      </c>
      <c r="C35" s="17">
        <f t="shared" si="1"/>
        <v>151.89829019090297</v>
      </c>
      <c r="D35" s="17">
        <f t="shared" si="0"/>
        <v>99.999999999999943</v>
      </c>
      <c r="E35" s="17">
        <f t="shared" si="0"/>
        <v>70.763149506844599</v>
      </c>
      <c r="O35" s="19">
        <v>42005</v>
      </c>
      <c r="P35" s="15">
        <v>0.13</v>
      </c>
      <c r="Q35" s="18">
        <f t="shared" si="2"/>
        <v>80.612863530195128</v>
      </c>
    </row>
    <row r="36" spans="1:17" x14ac:dyDescent="0.25">
      <c r="A36">
        <v>16</v>
      </c>
      <c r="B36" s="2">
        <v>42370</v>
      </c>
      <c r="C36" s="17">
        <f t="shared" si="1"/>
        <v>149.49320470044813</v>
      </c>
      <c r="D36" s="17">
        <f t="shared" si="1"/>
        <v>99.999999999999943</v>
      </c>
      <c r="E36" s="17">
        <f t="shared" si="1"/>
        <v>71.377621932871278</v>
      </c>
      <c r="O36" s="19">
        <v>42370</v>
      </c>
      <c r="P36" s="15">
        <v>0.06</v>
      </c>
      <c r="Q36" s="18">
        <f t="shared" si="2"/>
        <v>137.17993570802173</v>
      </c>
    </row>
    <row r="37" spans="1:17" x14ac:dyDescent="0.25">
      <c r="A37">
        <v>17</v>
      </c>
      <c r="B37" s="2">
        <v>42736</v>
      </c>
      <c r="C37" s="17">
        <f t="shared" si="1"/>
        <v>146.96786493547052</v>
      </c>
      <c r="D37" s="17">
        <f t="shared" si="1"/>
        <v>99.999999999999943</v>
      </c>
      <c r="E37" s="17">
        <f t="shared" si="1"/>
        <v>72.08426522280196</v>
      </c>
      <c r="O37" s="19">
        <v>42736</v>
      </c>
      <c r="P37" s="15">
        <v>7.0000000000000007E-2</v>
      </c>
      <c r="Q37" s="18">
        <f t="shared" si="2"/>
        <v>125.07295223334839</v>
      </c>
    </row>
    <row r="38" spans="1:17" x14ac:dyDescent="0.25">
      <c r="A38">
        <v>18</v>
      </c>
      <c r="B38" s="2">
        <v>43101</v>
      </c>
      <c r="C38" s="17">
        <f t="shared" si="1"/>
        <v>144.31625818224404</v>
      </c>
      <c r="D38" s="17">
        <f t="shared" si="1"/>
        <v>99.999999999999943</v>
      </c>
      <c r="E38" s="17">
        <f t="shared" si="1"/>
        <v>72.896905006222255</v>
      </c>
      <c r="O38" s="19">
        <v>43101</v>
      </c>
      <c r="P38" s="15">
        <v>0.11</v>
      </c>
      <c r="Q38" s="18">
        <f t="shared" si="2"/>
        <v>93.507643851033777</v>
      </c>
    </row>
    <row r="39" spans="1:17" x14ac:dyDescent="0.25">
      <c r="A39">
        <v>19</v>
      </c>
      <c r="B39" s="2">
        <v>43466</v>
      </c>
      <c r="C39" s="17">
        <f t="shared" si="1"/>
        <v>141.53207109135624</v>
      </c>
      <c r="D39" s="17">
        <f t="shared" si="1"/>
        <v>99.999999999999943</v>
      </c>
      <c r="E39" s="17">
        <f t="shared" si="1"/>
        <v>73.831440757155576</v>
      </c>
      <c r="O39" s="20">
        <v>43466</v>
      </c>
      <c r="P39" s="21">
        <v>0.08</v>
      </c>
      <c r="Q39" s="18">
        <f t="shared" si="2"/>
        <v>114.27792851655821</v>
      </c>
    </row>
    <row r="40" spans="1:17" x14ac:dyDescent="0.25">
      <c r="A40">
        <v>20</v>
      </c>
      <c r="B40" s="2">
        <v>43831</v>
      </c>
      <c r="C40" s="17">
        <f t="shared" si="1"/>
        <v>138.60867464592405</v>
      </c>
      <c r="D40" s="17">
        <f t="shared" si="1"/>
        <v>99.999999999999943</v>
      </c>
      <c r="E40" s="17">
        <f t="shared" si="1"/>
        <v>74.906156870728893</v>
      </c>
      <c r="O40" s="20">
        <v>43831</v>
      </c>
      <c r="P40" s="21">
        <v>0.05</v>
      </c>
      <c r="Q40" s="18">
        <f t="shared" si="2"/>
        <v>138.60867464592405</v>
      </c>
    </row>
    <row r="41" spans="1:17" x14ac:dyDescent="0.25">
      <c r="A41">
        <v>21</v>
      </c>
      <c r="B41" s="2">
        <v>44197</v>
      </c>
      <c r="C41" s="17">
        <f t="shared" si="1"/>
        <v>135.53910837822025</v>
      </c>
      <c r="D41" s="17">
        <f t="shared" si="1"/>
        <v>99.999999999999957</v>
      </c>
      <c r="E41" s="17">
        <f t="shared" si="1"/>
        <v>76.142080401338234</v>
      </c>
      <c r="O41" s="19">
        <v>44197</v>
      </c>
      <c r="P41" s="15">
        <v>0.13</v>
      </c>
      <c r="Q41" s="18">
        <f t="shared" si="2"/>
        <v>84.605034616519788</v>
      </c>
    </row>
    <row r="42" spans="1:17" x14ac:dyDescent="0.25">
      <c r="A42">
        <v>22</v>
      </c>
      <c r="B42" s="2">
        <v>44562</v>
      </c>
      <c r="C42" s="17">
        <f t="shared" si="1"/>
        <v>132.31606379713128</v>
      </c>
      <c r="D42" s="17">
        <f t="shared" si="1"/>
        <v>99.999999999999957</v>
      </c>
      <c r="E42" s="17">
        <f t="shared" si="1"/>
        <v>77.563392461538939</v>
      </c>
      <c r="O42" s="19">
        <v>44562</v>
      </c>
      <c r="P42" s="15">
        <v>0.08</v>
      </c>
      <c r="Q42" s="18">
        <f t="shared" si="2"/>
        <v>111.49327788745057</v>
      </c>
    </row>
    <row r="43" spans="1:17" x14ac:dyDescent="0.25">
      <c r="A43">
        <v>23</v>
      </c>
      <c r="B43" s="2">
        <v>44927</v>
      </c>
      <c r="C43" s="17">
        <f t="shared" si="1"/>
        <v>128.93186698698781</v>
      </c>
      <c r="D43" s="17">
        <f t="shared" si="1"/>
        <v>99.999999999999957</v>
      </c>
      <c r="E43" s="17">
        <f t="shared" si="1"/>
        <v>79.197901330769781</v>
      </c>
      <c r="O43" s="19">
        <v>44927</v>
      </c>
      <c r="P43" s="15">
        <v>0.05</v>
      </c>
      <c r="Q43" s="18">
        <f t="shared" si="2"/>
        <v>128.93186698698781</v>
      </c>
    </row>
    <row r="44" spans="1:17" x14ac:dyDescent="0.25">
      <c r="A44">
        <v>24</v>
      </c>
      <c r="B44" s="2">
        <v>45292</v>
      </c>
      <c r="C44" s="17">
        <f t="shared" si="1"/>
        <v>125.37846033633724</v>
      </c>
      <c r="D44" s="17">
        <f t="shared" si="1"/>
        <v>99.999999999999972</v>
      </c>
      <c r="E44" s="17">
        <f t="shared" si="1"/>
        <v>81.077586530385247</v>
      </c>
      <c r="O44" s="19">
        <v>45292</v>
      </c>
      <c r="P44" s="15">
        <v>0.05</v>
      </c>
      <c r="Q44" s="18">
        <f t="shared" si="2"/>
        <v>125.37846033633724</v>
      </c>
    </row>
    <row r="45" spans="1:17" x14ac:dyDescent="0.25">
      <c r="A45">
        <v>25</v>
      </c>
      <c r="B45" s="2">
        <v>45658</v>
      </c>
      <c r="C45" s="17">
        <f t="shared" si="1"/>
        <v>121.64738335315408</v>
      </c>
      <c r="D45" s="17">
        <f t="shared" si="1"/>
        <v>99.999999999999972</v>
      </c>
      <c r="E45" s="17">
        <f t="shared" si="1"/>
        <v>83.239224509943014</v>
      </c>
      <c r="O45" s="19">
        <v>45658</v>
      </c>
      <c r="P45" s="15">
        <v>0.1</v>
      </c>
      <c r="Q45" s="18">
        <f t="shared" si="2"/>
        <v>99.999999999999972</v>
      </c>
    </row>
    <row r="46" spans="1:17" x14ac:dyDescent="0.25">
      <c r="A46">
        <v>26</v>
      </c>
      <c r="B46" s="2">
        <v>46023</v>
      </c>
      <c r="C46" s="17">
        <f t="shared" si="1"/>
        <v>117.7297525208118</v>
      </c>
      <c r="D46" s="17">
        <f t="shared" si="1"/>
        <v>99.999999999999986</v>
      </c>
      <c r="E46" s="17">
        <f t="shared" si="1"/>
        <v>85.725108186434454</v>
      </c>
      <c r="O46" s="19">
        <v>46023</v>
      </c>
      <c r="P46" s="15">
        <v>0.12</v>
      </c>
      <c r="Q46" s="18">
        <f t="shared" si="2"/>
        <v>93.925301306747173</v>
      </c>
    </row>
    <row r="47" spans="1:17" x14ac:dyDescent="0.25">
      <c r="A47">
        <v>27</v>
      </c>
      <c r="B47" s="2">
        <v>46388</v>
      </c>
      <c r="C47" s="17">
        <f t="shared" si="1"/>
        <v>113.61624014685238</v>
      </c>
      <c r="D47" s="17">
        <f t="shared" si="1"/>
        <v>99.999999999999972</v>
      </c>
      <c r="E47" s="17">
        <f t="shared" si="1"/>
        <v>88.583874414399631</v>
      </c>
      <c r="O47" s="19">
        <v>46388</v>
      </c>
      <c r="P47" s="15">
        <v>0.13</v>
      </c>
      <c r="Q47" s="18">
        <f t="shared" si="2"/>
        <v>92.916542206408394</v>
      </c>
    </row>
    <row r="48" spans="1:17" x14ac:dyDescent="0.25">
      <c r="A48">
        <v>28</v>
      </c>
      <c r="B48" s="2">
        <v>46753</v>
      </c>
      <c r="C48" s="17">
        <f t="shared" si="1"/>
        <v>109.297052154195</v>
      </c>
      <c r="D48" s="17">
        <f t="shared" si="1"/>
        <v>99.999999999999986</v>
      </c>
      <c r="E48" s="17">
        <f t="shared" si="1"/>
        <v>91.871455576559555</v>
      </c>
      <c r="O48" s="19">
        <v>46753</v>
      </c>
      <c r="P48" s="15">
        <v>0.05</v>
      </c>
      <c r="Q48" s="18">
        <f t="shared" si="2"/>
        <v>109.297052154195</v>
      </c>
    </row>
    <row r="49" spans="1:17" x14ac:dyDescent="0.25">
      <c r="A49">
        <v>29</v>
      </c>
      <c r="B49" s="2">
        <v>47119</v>
      </c>
      <c r="C49" s="17">
        <f t="shared" si="1"/>
        <v>104.76190476190476</v>
      </c>
      <c r="D49" s="17">
        <f t="shared" si="1"/>
        <v>99.999999999999986</v>
      </c>
      <c r="E49" s="17">
        <f t="shared" si="1"/>
        <v>95.652173913043484</v>
      </c>
      <c r="O49" s="19">
        <v>47119</v>
      </c>
      <c r="P49" s="16">
        <v>0.08</v>
      </c>
      <c r="Q49" s="18">
        <f t="shared" si="2"/>
        <v>101.85185185185185</v>
      </c>
    </row>
    <row r="52" spans="1:17" x14ac:dyDescent="0.25">
      <c r="A52" t="s">
        <v>27</v>
      </c>
    </row>
    <row r="53" spans="1:17" x14ac:dyDescent="0.25">
      <c r="A53" t="s">
        <v>28</v>
      </c>
      <c r="B53" t="s">
        <v>29</v>
      </c>
    </row>
    <row r="54" spans="1:17" x14ac:dyDescent="0.25">
      <c r="A54" t="s">
        <v>30</v>
      </c>
    </row>
    <row r="55" spans="1:17" x14ac:dyDescent="0.25">
      <c r="A55" t="s">
        <v>31</v>
      </c>
    </row>
    <row r="56" spans="1:17" x14ac:dyDescent="0.25">
      <c r="A56" t="s">
        <v>83</v>
      </c>
    </row>
  </sheetData>
  <pageMargins left="0.25" right="0.25" top="0.75" bottom="0.75" header="0.3" footer="0.3"/>
  <pageSetup scale="53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F36" workbookViewId="0">
      <selection activeCell="F47" sqref="F47"/>
    </sheetView>
  </sheetViews>
  <sheetFormatPr defaultRowHeight="15" x14ac:dyDescent="0.25"/>
  <cols>
    <col min="1" max="1" width="24.42578125" bestFit="1" customWidth="1"/>
    <col min="2" max="2" width="13.85546875" customWidth="1"/>
    <col min="3" max="3" width="22" customWidth="1"/>
    <col min="4" max="4" width="23.42578125" customWidth="1"/>
    <col min="5" max="5" width="22.5703125" customWidth="1"/>
    <col min="6" max="6" width="26.7109375" customWidth="1"/>
    <col min="7" max="7" width="15.85546875" customWidth="1"/>
    <col min="8" max="8" width="14.5703125" customWidth="1"/>
    <col min="9" max="9" width="13.5703125" customWidth="1"/>
    <col min="11" max="11" width="14.85546875" customWidth="1"/>
    <col min="12" max="12" width="16.28515625" bestFit="1" customWidth="1"/>
  </cols>
  <sheetData>
    <row r="1" spans="1:12" x14ac:dyDescent="0.25">
      <c r="A1" s="22" t="s">
        <v>33</v>
      </c>
      <c r="B1" s="1" t="s">
        <v>34</v>
      </c>
      <c r="C1" s="26" t="s">
        <v>78</v>
      </c>
      <c r="D1" s="26"/>
    </row>
    <row r="2" spans="1:12" x14ac:dyDescent="0.25">
      <c r="A2" s="22" t="s">
        <v>15</v>
      </c>
      <c r="B2" s="62">
        <v>0.1</v>
      </c>
      <c r="C2" s="26" t="s">
        <v>76</v>
      </c>
      <c r="D2" s="26"/>
    </row>
    <row r="3" spans="1:12" x14ac:dyDescent="0.25">
      <c r="A3" s="22" t="s">
        <v>32</v>
      </c>
      <c r="B3" s="62">
        <v>0.08</v>
      </c>
      <c r="C3" s="26" t="s">
        <v>77</v>
      </c>
      <c r="D3" s="26"/>
    </row>
    <row r="4" spans="1:12" ht="15.75" thickBot="1" x14ac:dyDescent="0.3">
      <c r="A4" s="22" t="s">
        <v>35</v>
      </c>
      <c r="B4" s="1">
        <v>1</v>
      </c>
      <c r="K4" s="52"/>
      <c r="L4" s="52"/>
    </row>
    <row r="5" spans="1:12" x14ac:dyDescent="0.25">
      <c r="A5" s="22" t="s">
        <v>36</v>
      </c>
      <c r="B5" s="65">
        <v>100</v>
      </c>
      <c r="G5" s="40" t="s">
        <v>42</v>
      </c>
      <c r="H5" s="41" t="s">
        <v>43</v>
      </c>
      <c r="K5" s="40" t="s">
        <v>54</v>
      </c>
      <c r="L5" s="41" t="s">
        <v>63</v>
      </c>
    </row>
    <row r="6" spans="1:12" ht="15.75" thickBot="1" x14ac:dyDescent="0.3">
      <c r="B6" s="1"/>
      <c r="G6" s="42" t="s">
        <v>40</v>
      </c>
      <c r="H6" s="43" t="s">
        <v>40</v>
      </c>
      <c r="K6" s="42" t="s">
        <v>40</v>
      </c>
      <c r="L6" s="43" t="s">
        <v>40</v>
      </c>
    </row>
    <row r="7" spans="1:12" x14ac:dyDescent="0.25">
      <c r="A7" s="46" t="s">
        <v>37</v>
      </c>
      <c r="B7" s="49" t="s">
        <v>38</v>
      </c>
      <c r="C7" s="27" t="s">
        <v>61</v>
      </c>
      <c r="D7" s="28"/>
      <c r="E7" s="27" t="s">
        <v>39</v>
      </c>
      <c r="F7" s="37"/>
      <c r="G7" s="42" t="s">
        <v>41</v>
      </c>
      <c r="H7" s="43" t="s">
        <v>44</v>
      </c>
      <c r="I7" s="27" t="s">
        <v>53</v>
      </c>
      <c r="J7" s="28" t="s">
        <v>49</v>
      </c>
      <c r="K7" s="42" t="s">
        <v>41</v>
      </c>
      <c r="L7" s="43" t="s">
        <v>44</v>
      </c>
    </row>
    <row r="8" spans="1:12" x14ac:dyDescent="0.25">
      <c r="A8" s="47">
        <v>1</v>
      </c>
      <c r="B8" s="50">
        <f>B5*B3</f>
        <v>8</v>
      </c>
      <c r="C8" s="75" t="s">
        <v>99</v>
      </c>
      <c r="D8" s="35">
        <f>B8/(1+B2)</f>
        <v>7.2727272727272725</v>
      </c>
      <c r="E8" s="63" t="s">
        <v>84</v>
      </c>
      <c r="F8" s="38">
        <f>D8/$D$12</f>
        <v>7.6533839342188506E-2</v>
      </c>
      <c r="G8" s="42" t="s">
        <v>45</v>
      </c>
      <c r="H8" s="45">
        <f>A8*F8</f>
        <v>7.6533839342188506E-2</v>
      </c>
      <c r="I8" s="29" t="s">
        <v>50</v>
      </c>
      <c r="J8" s="61">
        <f>A8*(A8+1)</f>
        <v>2</v>
      </c>
      <c r="K8" s="29" t="s">
        <v>55</v>
      </c>
      <c r="L8" s="30">
        <f>J8*F8</f>
        <v>0.15306767868437701</v>
      </c>
    </row>
    <row r="9" spans="1:12" x14ac:dyDescent="0.25">
      <c r="A9" s="47">
        <v>2</v>
      </c>
      <c r="B9" s="50">
        <f>B5*B3</f>
        <v>8</v>
      </c>
      <c r="C9" s="75" t="s">
        <v>100</v>
      </c>
      <c r="D9" s="35">
        <f>B9/(1+B2)^2</f>
        <v>6.6115702479338836</v>
      </c>
      <c r="E9" s="63" t="s">
        <v>85</v>
      </c>
      <c r="F9" s="78">
        <f>D9/$D$12</f>
        <v>6.9576217583807734E-2</v>
      </c>
      <c r="G9" s="42" t="s">
        <v>46</v>
      </c>
      <c r="H9" s="79">
        <f t="shared" ref="H9:H10" si="0">A9*F9</f>
        <v>0.13915243516761547</v>
      </c>
      <c r="I9" s="29" t="s">
        <v>51</v>
      </c>
      <c r="J9" s="80">
        <f t="shared" ref="J9:J10" si="1">A9*(A9+1)</f>
        <v>6</v>
      </c>
      <c r="K9" s="29" t="s">
        <v>56</v>
      </c>
      <c r="L9" s="76">
        <f t="shared" ref="L9:L10" si="2">J9*F9</f>
        <v>0.41745730550284643</v>
      </c>
    </row>
    <row r="10" spans="1:12" ht="15.75" thickBot="1" x14ac:dyDescent="0.3">
      <c r="A10" s="48">
        <v>3</v>
      </c>
      <c r="B10" s="51">
        <f>B5*(1+B3)</f>
        <v>108</v>
      </c>
      <c r="C10" s="77" t="s">
        <v>101</v>
      </c>
      <c r="D10" s="36">
        <f>B10/(1+B2)^3</f>
        <v>81.141998497370381</v>
      </c>
      <c r="E10" s="64" t="s">
        <v>86</v>
      </c>
      <c r="F10" s="39">
        <f>D10/$D$12</f>
        <v>0.85388994307400379</v>
      </c>
      <c r="G10" s="44" t="s">
        <v>47</v>
      </c>
      <c r="H10" s="79">
        <f t="shared" si="0"/>
        <v>2.5616698292220113</v>
      </c>
      <c r="I10" s="31" t="s">
        <v>52</v>
      </c>
      <c r="J10" s="80">
        <f t="shared" si="1"/>
        <v>12</v>
      </c>
      <c r="K10" s="31" t="s">
        <v>57</v>
      </c>
      <c r="L10" s="76">
        <f t="shared" si="2"/>
        <v>10.246679316888045</v>
      </c>
    </row>
    <row r="11" spans="1:12" ht="15.75" thickBot="1" x14ac:dyDescent="0.3"/>
    <row r="12" spans="1:12" ht="15.75" thickBot="1" x14ac:dyDescent="0.3">
      <c r="A12" s="33"/>
      <c r="B12" s="34" t="s">
        <v>62</v>
      </c>
      <c r="C12" s="37" t="s">
        <v>60</v>
      </c>
      <c r="D12" s="53">
        <f xml:space="preserve"> SUM(D8:D10)</f>
        <v>95.02629601803153</v>
      </c>
    </row>
    <row r="13" spans="1:12" ht="15.75" thickBot="1" x14ac:dyDescent="0.3">
      <c r="C13" s="33"/>
      <c r="D13" s="34"/>
      <c r="E13" s="55" t="s">
        <v>79</v>
      </c>
      <c r="F13" s="56">
        <f>SUM(F8:F10)</f>
        <v>1</v>
      </c>
    </row>
    <row r="14" spans="1:12" x14ac:dyDescent="0.25">
      <c r="E14" s="27"/>
      <c r="F14" s="55" t="s">
        <v>48</v>
      </c>
      <c r="G14" s="37" t="s">
        <v>59</v>
      </c>
      <c r="H14" s="59">
        <f xml:space="preserve"> SUM(H8:H10)</f>
        <v>2.7773561037318153</v>
      </c>
    </row>
    <row r="15" spans="1:12" ht="15.75" thickBot="1" x14ac:dyDescent="0.3">
      <c r="E15" s="31"/>
      <c r="F15" s="57"/>
      <c r="G15" s="54" t="s">
        <v>87</v>
      </c>
      <c r="H15" s="60">
        <f xml:space="preserve"> H14 / (1+B2)</f>
        <v>2.5248691852107408</v>
      </c>
      <c r="I15" t="s">
        <v>80</v>
      </c>
    </row>
    <row r="16" spans="1:12" x14ac:dyDescent="0.25">
      <c r="G16" s="27"/>
      <c r="H16" s="37"/>
      <c r="I16" s="37"/>
      <c r="J16" s="55" t="s">
        <v>64</v>
      </c>
      <c r="K16" s="37" t="s">
        <v>58</v>
      </c>
      <c r="L16" s="59">
        <f xml:space="preserve"> SUM(L8:L10)</f>
        <v>10.817204301075268</v>
      </c>
    </row>
    <row r="17" spans="1:13" ht="15.75" thickBot="1" x14ac:dyDescent="0.3">
      <c r="G17" s="31"/>
      <c r="H17" s="57"/>
      <c r="I17" s="57"/>
      <c r="J17" s="57"/>
      <c r="K17" s="58" t="s">
        <v>88</v>
      </c>
      <c r="L17" s="32">
        <f>L16 / (1+B2)^2</f>
        <v>8.9398382653514599</v>
      </c>
      <c r="M17" t="s">
        <v>81</v>
      </c>
    </row>
    <row r="21" spans="1:13" x14ac:dyDescent="0.25">
      <c r="A21" s="4" t="s">
        <v>66</v>
      </c>
      <c r="B21" s="3" t="s">
        <v>11</v>
      </c>
      <c r="C21" s="4" t="s">
        <v>12</v>
      </c>
      <c r="D21" s="4" t="s">
        <v>67</v>
      </c>
      <c r="E21" s="5" t="s">
        <v>13</v>
      </c>
      <c r="F21" s="5" t="s">
        <v>14</v>
      </c>
      <c r="G21" s="5" t="s">
        <v>20</v>
      </c>
    </row>
    <row r="22" spans="1:13" x14ac:dyDescent="0.25">
      <c r="A22" s="6">
        <v>36526</v>
      </c>
      <c r="B22" s="6">
        <v>37622</v>
      </c>
      <c r="C22" s="4">
        <f>B3</f>
        <v>0.08</v>
      </c>
      <c r="D22" s="4">
        <f>B2</f>
        <v>0.1</v>
      </c>
      <c r="E22" s="5">
        <v>100</v>
      </c>
      <c r="F22" s="5">
        <v>1</v>
      </c>
      <c r="G22" s="5">
        <v>1</v>
      </c>
    </row>
    <row r="23" spans="1:13" x14ac:dyDescent="0.25">
      <c r="A23" t="s">
        <v>19</v>
      </c>
      <c r="B23" s="8"/>
      <c r="C23" s="9"/>
      <c r="D23" s="9"/>
      <c r="E23" s="9"/>
    </row>
    <row r="24" spans="1:13" x14ac:dyDescent="0.25">
      <c r="B24" s="8"/>
      <c r="C24" s="9"/>
      <c r="D24" s="9"/>
      <c r="E24" s="9"/>
    </row>
    <row r="25" spans="1:13" x14ac:dyDescent="0.25">
      <c r="C25" t="s">
        <v>68</v>
      </c>
    </row>
    <row r="26" spans="1:13" x14ac:dyDescent="0.25">
      <c r="C26" s="13">
        <f>PRICE(A22,B22,C22,D22,E22,F22,G22)</f>
        <v>95.02629601803153</v>
      </c>
    </row>
    <row r="27" spans="1:13" x14ac:dyDescent="0.25">
      <c r="B27" t="s">
        <v>75</v>
      </c>
      <c r="D27" s="1" t="s">
        <v>70</v>
      </c>
      <c r="E27" s="1" t="s">
        <v>70</v>
      </c>
      <c r="F27" s="1" t="s">
        <v>70</v>
      </c>
    </row>
    <row r="28" spans="1:13" x14ac:dyDescent="0.25">
      <c r="A28" s="1" t="s">
        <v>65</v>
      </c>
      <c r="B28" s="24" t="s">
        <v>74</v>
      </c>
      <c r="C28" t="s">
        <v>69</v>
      </c>
      <c r="D28" s="1" t="s">
        <v>71</v>
      </c>
      <c r="E28" s="1" t="s">
        <v>72</v>
      </c>
      <c r="F28" s="1" t="s">
        <v>73</v>
      </c>
    </row>
    <row r="29" spans="1:13" x14ac:dyDescent="0.25">
      <c r="A29" s="1">
        <v>0</v>
      </c>
      <c r="B29" s="1">
        <f>A29-$D$22</f>
        <v>-0.1</v>
      </c>
      <c r="C29" s="13">
        <f>PRICE($A$22,$B$22,$C$22,A29,$E$22,$F$22,$G$22)</f>
        <v>124</v>
      </c>
      <c r="D29" s="25">
        <f>(C29-$C$26)/$C$26</f>
        <v>0.30490196078431409</v>
      </c>
      <c r="E29" s="23">
        <f>-$H$15*B29</f>
        <v>0.25248691852107408</v>
      </c>
      <c r="F29" s="23">
        <f>E29+0.5*$L$17*B29^2</f>
        <v>0.29718610984783139</v>
      </c>
    </row>
    <row r="30" spans="1:13" x14ac:dyDescent="0.25">
      <c r="A30" s="1">
        <v>0.01</v>
      </c>
      <c r="B30" s="1">
        <f t="shared" ref="B30:B49" si="3">A30-$D$22</f>
        <v>-9.0000000000000011E-2</v>
      </c>
      <c r="C30" s="13">
        <f t="shared" ref="C30:C49" si="4">PRICE($A$22,$B$22,$C$22,A30,$E$22,$F$22,$G$22)</f>
        <v>120.58689645064891</v>
      </c>
      <c r="D30" s="74">
        <f t="shared" ref="D30:D49" si="5">(C30-$C$26)/$C$26</f>
        <v>0.26898449696247423</v>
      </c>
      <c r="E30" s="73">
        <f t="shared" ref="E30:E49" si="6">-$H$15*B30</f>
        <v>0.2272382266689667</v>
      </c>
      <c r="F30" s="73">
        <f t="shared" ref="F30:F49" si="7">E30+0.5*$L$17*B30^2</f>
        <v>0.2634445716436401</v>
      </c>
    </row>
    <row r="31" spans="1:13" x14ac:dyDescent="0.25">
      <c r="A31" s="1">
        <v>0.02</v>
      </c>
      <c r="B31" s="1">
        <f t="shared" si="3"/>
        <v>-0.08</v>
      </c>
      <c r="C31" s="13">
        <f t="shared" si="4"/>
        <v>117.30329963588666</v>
      </c>
      <c r="D31" s="74">
        <f t="shared" si="5"/>
        <v>0.23442988468821305</v>
      </c>
      <c r="E31" s="73">
        <f t="shared" si="6"/>
        <v>0.20198953481685927</v>
      </c>
      <c r="F31" s="73">
        <f t="shared" si="7"/>
        <v>0.23059701726598394</v>
      </c>
    </row>
    <row r="32" spans="1:13" x14ac:dyDescent="0.25">
      <c r="A32" s="1">
        <v>0.03</v>
      </c>
      <c r="B32" s="1">
        <f>A32-$D$22</f>
        <v>-7.0000000000000007E-2</v>
      </c>
      <c r="C32" s="13">
        <f t="shared" si="4"/>
        <v>114.14305677447341</v>
      </c>
      <c r="D32" s="74">
        <f t="shared" si="5"/>
        <v>0.20117337576552929</v>
      </c>
      <c r="E32" s="73">
        <f t="shared" si="6"/>
        <v>0.17674084296475187</v>
      </c>
      <c r="F32" s="73">
        <f t="shared" si="7"/>
        <v>0.19864344671486295</v>
      </c>
    </row>
    <row r="33" spans="1:6" x14ac:dyDescent="0.25">
      <c r="A33" s="1">
        <v>0.04</v>
      </c>
      <c r="B33" s="1">
        <f t="shared" si="3"/>
        <v>-6.0000000000000005E-2</v>
      </c>
      <c r="C33" s="13">
        <f t="shared" si="4"/>
        <v>111.1003641329085</v>
      </c>
      <c r="D33" s="74">
        <f t="shared" si="5"/>
        <v>0.16915389516841592</v>
      </c>
      <c r="E33" s="73">
        <f t="shared" si="6"/>
        <v>0.15149215111264447</v>
      </c>
      <c r="F33" s="73">
        <f t="shared" si="7"/>
        <v>0.16758385999027708</v>
      </c>
    </row>
    <row r="34" spans="1:6" x14ac:dyDescent="0.25">
      <c r="A34" s="1">
        <v>0.05</v>
      </c>
      <c r="B34" s="1">
        <f t="shared" si="3"/>
        <v>-0.05</v>
      </c>
      <c r="C34" s="13">
        <f t="shared" si="4"/>
        <v>108.16974408811143</v>
      </c>
      <c r="D34" s="74">
        <f t="shared" si="5"/>
        <v>0.13831379966221022</v>
      </c>
      <c r="E34" s="73">
        <f t="shared" si="6"/>
        <v>0.12624345926053704</v>
      </c>
      <c r="F34" s="73">
        <f t="shared" si="7"/>
        <v>0.13741825709222635</v>
      </c>
    </row>
    <row r="35" spans="1:6" x14ac:dyDescent="0.25">
      <c r="A35" s="1">
        <v>0.06</v>
      </c>
      <c r="B35" s="1">
        <f t="shared" si="3"/>
        <v>-4.0000000000000008E-2</v>
      </c>
      <c r="C35" s="13">
        <f t="shared" si="4"/>
        <v>105.34602389892325</v>
      </c>
      <c r="D35" s="74">
        <f t="shared" si="5"/>
        <v>0.10859865440754966</v>
      </c>
      <c r="E35" s="73">
        <f t="shared" si="6"/>
        <v>0.10099476740842965</v>
      </c>
      <c r="F35" s="73">
        <f t="shared" si="7"/>
        <v>0.10814663802071083</v>
      </c>
    </row>
    <row r="36" spans="1:6" x14ac:dyDescent="0.25">
      <c r="A36" s="1">
        <v>7.0000000000000007E-2</v>
      </c>
      <c r="B36" s="1">
        <f t="shared" si="3"/>
        <v>-0.03</v>
      </c>
      <c r="C36" s="13">
        <f t="shared" si="4"/>
        <v>102.62431604441639</v>
      </c>
      <c r="D36" s="74">
        <f t="shared" si="5"/>
        <v>7.9957026052484573E-2</v>
      </c>
      <c r="E36" s="73">
        <f t="shared" si="6"/>
        <v>7.574607555632222E-2</v>
      </c>
      <c r="F36" s="73">
        <f t="shared" si="7"/>
        <v>7.9769002775730374E-2</v>
      </c>
    </row>
    <row r="37" spans="1:6" x14ac:dyDescent="0.25">
      <c r="A37" s="1">
        <v>0.08</v>
      </c>
      <c r="B37" s="1">
        <f t="shared" si="3"/>
        <v>-2.0000000000000004E-2</v>
      </c>
      <c r="C37" s="13">
        <f t="shared" si="4"/>
        <v>99.999999999999986</v>
      </c>
      <c r="D37" s="74">
        <f t="shared" si="5"/>
        <v>5.2340290955091837E-2</v>
      </c>
      <c r="E37" s="73">
        <f t="shared" si="6"/>
        <v>5.0497383704214825E-2</v>
      </c>
      <c r="F37" s="73">
        <f t="shared" si="7"/>
        <v>5.2285351357285119E-2</v>
      </c>
    </row>
    <row r="38" spans="1:6" x14ac:dyDescent="0.25">
      <c r="A38" s="1">
        <v>0.09</v>
      </c>
      <c r="B38" s="1">
        <f t="shared" si="3"/>
        <v>-1.0000000000000009E-2</v>
      </c>
      <c r="C38" s="13">
        <f t="shared" si="4"/>
        <v>97.468705334011815</v>
      </c>
      <c r="D38" s="74">
        <f t="shared" si="5"/>
        <v>2.5702457302101203E-2</v>
      </c>
      <c r="E38" s="73">
        <f t="shared" si="6"/>
        <v>2.524869185210743E-2</v>
      </c>
      <c r="F38" s="73">
        <f t="shared" si="7"/>
        <v>2.5695683765375003E-2</v>
      </c>
    </row>
    <row r="39" spans="1:6" x14ac:dyDescent="0.25">
      <c r="A39" s="1">
        <v>0.1</v>
      </c>
      <c r="B39" s="1">
        <f t="shared" si="3"/>
        <v>0</v>
      </c>
      <c r="C39" s="13">
        <f t="shared" si="4"/>
        <v>95.02629601803153</v>
      </c>
      <c r="D39" s="74">
        <f t="shared" si="5"/>
        <v>0</v>
      </c>
      <c r="E39" s="73">
        <f t="shared" si="6"/>
        <v>0</v>
      </c>
      <c r="F39" s="73">
        <f t="shared" si="7"/>
        <v>0</v>
      </c>
    </row>
    <row r="40" spans="1:6" x14ac:dyDescent="0.25">
      <c r="A40" s="1">
        <v>0.11</v>
      </c>
      <c r="B40" s="1">
        <f t="shared" si="3"/>
        <v>9.999999999999995E-3</v>
      </c>
      <c r="C40" s="13">
        <f t="shared" si="4"/>
        <v>92.668855853662265</v>
      </c>
      <c r="D40" s="74">
        <f t="shared" si="5"/>
        <v>-2.4808292684815724E-2</v>
      </c>
      <c r="E40" s="73">
        <f t="shared" si="6"/>
        <v>-2.5248691852107395E-2</v>
      </c>
      <c r="F40" s="73">
        <f t="shared" si="7"/>
        <v>-2.4801699938839822E-2</v>
      </c>
    </row>
    <row r="41" spans="1:6" x14ac:dyDescent="0.25">
      <c r="A41" s="1">
        <v>0.12</v>
      </c>
      <c r="B41" s="1">
        <f t="shared" si="3"/>
        <v>1.999999999999999E-2</v>
      </c>
      <c r="C41" s="13">
        <f t="shared" si="4"/>
        <v>90.392674927113688</v>
      </c>
      <c r="D41" s="74">
        <f t="shared" si="5"/>
        <v>-4.8761461669921326E-2</v>
      </c>
      <c r="E41" s="73">
        <f t="shared" si="6"/>
        <v>-5.0497383704214791E-2</v>
      </c>
      <c r="F41" s="73">
        <f t="shared" si="7"/>
        <v>-4.8709416051144504E-2</v>
      </c>
    </row>
    <row r="42" spans="1:6" x14ac:dyDescent="0.25">
      <c r="A42" s="1">
        <v>0.13</v>
      </c>
      <c r="B42" s="1">
        <f t="shared" si="3"/>
        <v>0.03</v>
      </c>
      <c r="C42" s="13">
        <f t="shared" si="4"/>
        <v>88.194237010680624</v>
      </c>
      <c r="D42" s="74">
        <f t="shared" si="5"/>
        <v>-7.1896509636180106E-2</v>
      </c>
      <c r="E42" s="73">
        <f t="shared" si="6"/>
        <v>-7.574607555632222E-2</v>
      </c>
      <c r="F42" s="73">
        <f t="shared" si="7"/>
        <v>-7.1723148336914067E-2</v>
      </c>
    </row>
    <row r="43" spans="1:6" x14ac:dyDescent="0.25">
      <c r="A43" s="1">
        <v>0.14000000000000001</v>
      </c>
      <c r="B43" s="1">
        <f t="shared" si="3"/>
        <v>4.0000000000000008E-2</v>
      </c>
      <c r="C43" s="13">
        <f t="shared" si="4"/>
        <v>86.070207837229248</v>
      </c>
      <c r="D43" s="74">
        <f t="shared" si="5"/>
        <v>-9.4248524420049343E-2</v>
      </c>
      <c r="E43" s="73">
        <f t="shared" si="6"/>
        <v>-0.10099476740842965</v>
      </c>
      <c r="F43" s="73">
        <f t="shared" si="7"/>
        <v>-9.3842896796148476E-2</v>
      </c>
    </row>
    <row r="44" spans="1:6" x14ac:dyDescent="0.25">
      <c r="A44" s="1">
        <v>0.15</v>
      </c>
      <c r="B44" s="1">
        <f t="shared" si="3"/>
        <v>4.9999999999999989E-2</v>
      </c>
      <c r="C44" s="13">
        <f t="shared" si="4"/>
        <v>84.017424180159466</v>
      </c>
      <c r="D44" s="74">
        <f t="shared" si="5"/>
        <v>-0.11585079392953607</v>
      </c>
      <c r="E44" s="73">
        <f t="shared" si="6"/>
        <v>-0.12624345926053701</v>
      </c>
      <c r="F44" s="73">
        <f t="shared" si="7"/>
        <v>-0.1150686614288477</v>
      </c>
    </row>
    <row r="45" spans="1:6" x14ac:dyDescent="0.25">
      <c r="A45" s="1">
        <v>0.16</v>
      </c>
      <c r="B45" s="1">
        <f t="shared" si="3"/>
        <v>0.06</v>
      </c>
      <c r="C45" s="13">
        <f t="shared" si="4"/>
        <v>82.032883677067531</v>
      </c>
      <c r="D45" s="74">
        <f t="shared" si="5"/>
        <v>-0.13673491323389539</v>
      </c>
      <c r="E45" s="73">
        <f t="shared" si="6"/>
        <v>-0.15149215111264444</v>
      </c>
      <c r="F45" s="73">
        <f t="shared" si="7"/>
        <v>-0.13540044223501183</v>
      </c>
    </row>
    <row r="46" spans="1:6" x14ac:dyDescent="0.25">
      <c r="A46" s="1">
        <v>0.17</v>
      </c>
      <c r="B46" s="1">
        <f t="shared" si="3"/>
        <v>7.0000000000000007E-2</v>
      </c>
      <c r="C46" s="13">
        <f t="shared" si="4"/>
        <v>80.113735340559813</v>
      </c>
      <c r="D46" s="74">
        <f t="shared" si="5"/>
        <v>-0.15693088442216049</v>
      </c>
      <c r="E46" s="73">
        <f t="shared" si="6"/>
        <v>-0.17674084296475187</v>
      </c>
      <c r="F46" s="73">
        <f t="shared" si="7"/>
        <v>-0.15483823921464079</v>
      </c>
    </row>
    <row r="47" spans="1:6" x14ac:dyDescent="0.25">
      <c r="A47" s="1">
        <v>0.18</v>
      </c>
      <c r="B47" s="1">
        <f t="shared" si="3"/>
        <v>7.9999999999999988E-2</v>
      </c>
      <c r="C47" s="13">
        <f t="shared" si="4"/>
        <v>78.25727070440503</v>
      </c>
      <c r="D47" s="74">
        <f t="shared" si="5"/>
        <v>-0.17646720977575014</v>
      </c>
      <c r="E47" s="73">
        <f t="shared" si="6"/>
        <v>-0.20198953481685922</v>
      </c>
      <c r="F47" s="73">
        <f t="shared" si="7"/>
        <v>-0.17338205236773455</v>
      </c>
    </row>
    <row r="48" spans="1:6" x14ac:dyDescent="0.25">
      <c r="A48" s="1">
        <v>0.19</v>
      </c>
      <c r="B48" s="1">
        <f t="shared" si="3"/>
        <v>0.09</v>
      </c>
      <c r="C48" s="13">
        <f t="shared" si="4"/>
        <v>76.460915557523066</v>
      </c>
      <c r="D48" s="74">
        <f t="shared" si="5"/>
        <v>-0.19537097875503456</v>
      </c>
      <c r="E48" s="73">
        <f t="shared" si="6"/>
        <v>-0.22723822666896665</v>
      </c>
      <c r="F48" s="73">
        <f t="shared" si="7"/>
        <v>-0.19103188169429325</v>
      </c>
    </row>
    <row r="49" spans="1:6" x14ac:dyDescent="0.25">
      <c r="A49" s="1">
        <v>0.2</v>
      </c>
      <c r="B49" s="1">
        <f t="shared" si="3"/>
        <v>0.1</v>
      </c>
      <c r="C49" s="13">
        <f t="shared" si="4"/>
        <v>74.722222222222229</v>
      </c>
      <c r="D49" s="74">
        <f t="shared" si="5"/>
        <v>-0.2136679492585562</v>
      </c>
      <c r="E49" s="73">
        <f t="shared" si="6"/>
        <v>-0.25248691852107408</v>
      </c>
      <c r="F49" s="73">
        <f t="shared" si="7"/>
        <v>-0.20778772719431676</v>
      </c>
    </row>
  </sheetData>
  <pageMargins left="0.25" right="0.25" top="0.75" bottom="0.75" header="0.3" footer="0.3"/>
  <pageSetup scale="46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Answers</vt:lpstr>
      <vt:lpstr>Problem 1</vt:lpstr>
      <vt:lpstr>Problem 2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Xiaoling PU</dc:creator>
  <cp:lastModifiedBy>Xavier</cp:lastModifiedBy>
  <cp:lastPrinted>2011-06-16T02:47:48Z</cp:lastPrinted>
  <dcterms:created xsi:type="dcterms:W3CDTF">2010-06-18T01:47:00Z</dcterms:created>
  <dcterms:modified xsi:type="dcterms:W3CDTF">2017-11-14T20:54:38Z</dcterms:modified>
</cp:coreProperties>
</file>