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zpu\01teach\FIN36059\2016Fall\lecture notes\"/>
    </mc:Choice>
  </mc:AlternateContent>
  <bookViews>
    <workbookView xWindow="-2100" yWindow="630" windowWidth="24240" windowHeight="13740"/>
  </bookViews>
  <sheets>
    <sheet name="DDM " sheetId="2" r:id="rId1"/>
  </sheets>
  <calcPr calcId="162913"/>
</workbook>
</file>

<file path=xl/calcChain.xml><?xml version="1.0" encoding="utf-8"?>
<calcChain xmlns="http://schemas.openxmlformats.org/spreadsheetml/2006/main">
  <c r="G32" i="2" l="1"/>
  <c r="C30" i="2"/>
  <c r="I30" i="2"/>
  <c r="H29" i="2"/>
  <c r="J29" i="2" s="1"/>
  <c r="I29" i="2"/>
  <c r="K29" i="2" s="1"/>
  <c r="G29" i="2"/>
  <c r="C29" i="2"/>
  <c r="B29" i="2"/>
  <c r="G34" i="2" l="1"/>
  <c r="H36" i="2" s="1"/>
  <c r="H26" i="2" l="1"/>
  <c r="J26" i="2" s="1"/>
  <c r="I26" i="2"/>
  <c r="K26" i="2" s="1"/>
  <c r="H27" i="2"/>
  <c r="J27" i="2" s="1"/>
  <c r="I27" i="2"/>
  <c r="K27" i="2" s="1"/>
  <c r="H28" i="2"/>
  <c r="J28" i="2" s="1"/>
  <c r="I28" i="2"/>
  <c r="K28" i="2"/>
  <c r="G28" i="2"/>
  <c r="G27" i="2"/>
  <c r="G26" i="2"/>
  <c r="C26" i="2"/>
  <c r="C27" i="2"/>
  <c r="C28" i="2"/>
  <c r="B28" i="2"/>
  <c r="B27" i="2"/>
  <c r="B26" i="2"/>
  <c r="J25" i="2"/>
  <c r="I25" i="2"/>
  <c r="H25" i="2"/>
  <c r="G25" i="2"/>
  <c r="C25" i="2"/>
  <c r="B25" i="2"/>
  <c r="J24" i="2"/>
  <c r="I24" i="2"/>
  <c r="K24" i="2" s="1"/>
  <c r="H24" i="2"/>
  <c r="G24" i="2"/>
  <c r="C24" i="2"/>
  <c r="K23" i="2"/>
  <c r="I23" i="2"/>
  <c r="H23" i="2"/>
  <c r="J23" i="2" s="1"/>
  <c r="C23" i="2"/>
  <c r="I22" i="2"/>
  <c r="K22" i="2" s="1"/>
  <c r="H22" i="2"/>
  <c r="J22" i="2" s="1"/>
  <c r="C22" i="2"/>
  <c r="J21" i="2"/>
  <c r="I21" i="2"/>
  <c r="K21" i="2" s="1"/>
  <c r="H21" i="2"/>
  <c r="C21" i="2"/>
  <c r="K20" i="2"/>
  <c r="I20" i="2"/>
  <c r="H20" i="2"/>
  <c r="J20" i="2" s="1"/>
  <c r="C20" i="2"/>
  <c r="I19" i="2"/>
  <c r="K19" i="2" s="1"/>
  <c r="H19" i="2"/>
  <c r="J19" i="2" s="1"/>
  <c r="C19" i="2"/>
  <c r="I18" i="2"/>
  <c r="K18" i="2" s="1"/>
  <c r="H18" i="2"/>
  <c r="J18" i="2" s="1"/>
  <c r="C18" i="2"/>
  <c r="J17" i="2"/>
  <c r="I17" i="2"/>
  <c r="K17" i="2" s="1"/>
  <c r="H17" i="2"/>
  <c r="C17" i="2"/>
  <c r="K16" i="2"/>
  <c r="I16" i="2"/>
  <c r="H16" i="2"/>
  <c r="J16" i="2" s="1"/>
  <c r="C16" i="2"/>
  <c r="I15" i="2"/>
  <c r="K15" i="2" s="1"/>
  <c r="H15" i="2"/>
  <c r="J15" i="2" s="1"/>
  <c r="C15" i="2"/>
  <c r="I14" i="2"/>
  <c r="K14" i="2" s="1"/>
  <c r="H14" i="2"/>
  <c r="J14" i="2" s="1"/>
  <c r="C14" i="2"/>
  <c r="J13" i="2"/>
  <c r="I13" i="2"/>
  <c r="K13" i="2" s="1"/>
  <c r="H13" i="2"/>
  <c r="C13" i="2"/>
  <c r="K12" i="2"/>
  <c r="I12" i="2"/>
  <c r="H12" i="2"/>
  <c r="J12" i="2" s="1"/>
  <c r="C12" i="2"/>
  <c r="I11" i="2"/>
  <c r="K11" i="2" s="1"/>
  <c r="H11" i="2"/>
  <c r="J11" i="2" s="1"/>
  <c r="C11" i="2"/>
  <c r="I10" i="2"/>
  <c r="K10" i="2" s="1"/>
  <c r="H10" i="2"/>
  <c r="J10" i="2" s="1"/>
  <c r="C10" i="2"/>
  <c r="J9" i="2"/>
  <c r="I9" i="2"/>
  <c r="K9" i="2" s="1"/>
  <c r="H9" i="2"/>
  <c r="C9" i="2"/>
  <c r="K8" i="2"/>
  <c r="I8" i="2"/>
  <c r="H8" i="2"/>
  <c r="J8" i="2" s="1"/>
  <c r="C8" i="2"/>
  <c r="I7" i="2"/>
  <c r="K7" i="2" s="1"/>
  <c r="H7" i="2"/>
  <c r="J7" i="2" s="1"/>
  <c r="C7" i="2"/>
  <c r="I6" i="2"/>
  <c r="K6" i="2" s="1"/>
  <c r="H6" i="2"/>
  <c r="J6" i="2" s="1"/>
  <c r="C6" i="2"/>
  <c r="J5" i="2"/>
  <c r="I5" i="2"/>
  <c r="K5" i="2" s="1"/>
  <c r="H5" i="2"/>
  <c r="C5" i="2"/>
  <c r="K4" i="2"/>
  <c r="J4" i="2"/>
  <c r="I4" i="2"/>
  <c r="H4" i="2"/>
  <c r="C4" i="2"/>
  <c r="K25" i="2" l="1"/>
</calcChain>
</file>

<file path=xl/sharedStrings.xml><?xml version="1.0" encoding="utf-8"?>
<sst xmlns="http://schemas.openxmlformats.org/spreadsheetml/2006/main" count="46" uniqueCount="45">
  <si>
    <t>Date</t>
  </si>
  <si>
    <t>T-bill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</si>
  <si>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</si>
  <si>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</si>
  <si>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</si>
  <si>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</si>
  <si>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</si>
  <si>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</si>
  <si>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</si>
  <si>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</si>
  <si>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</si>
  <si>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</si>
  <si>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</si>
  <si>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</si>
  <si>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</si>
  <si>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</si>
  <si>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</si>
  <si>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</si>
  <si>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</si>
  <si>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</si>
  <si>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</si>
  <si>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</si>
  <si>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</si>
  <si>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</si>
  <si>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</si>
  <si>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k=rf+beta(rm-rf)=</t>
  </si>
  <si>
    <t>Year</t>
  </si>
  <si>
    <t>Dividends</t>
  </si>
  <si>
    <t>P=D1/(k-g)=</t>
  </si>
  <si>
    <t>SP500</t>
  </si>
  <si>
    <t>ED</t>
  </si>
  <si>
    <t>ED Ret</t>
  </si>
  <si>
    <t>ED exRet</t>
  </si>
  <si>
    <t>SP500 exRet</t>
  </si>
  <si>
    <t>SP500 Ret</t>
  </si>
  <si>
    <t>beta</t>
  </si>
  <si>
    <t>T-bill(rf)</t>
  </si>
  <si>
    <t xml:space="preserve">Dividend </t>
  </si>
  <si>
    <t>Growth Rate</t>
  </si>
  <si>
    <t>Estimated Price</t>
  </si>
  <si>
    <t>Consolidated Edison Inc. ( TICKER = ED )</t>
  </si>
  <si>
    <t>The data in black box are downloaded from finance.yahoo.com (exception: T-bill is from FRED)</t>
  </si>
  <si>
    <t>Regress (ED exRet) on (SP500 exRet):</t>
  </si>
  <si>
    <t>X Variable 1</t>
  </si>
  <si>
    <t>average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</si>
</sst>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164" fontId="0" fillId="2" borderId="0" xfId="0" applyNumberFormat="1" applyFill="1"/>
    <xf numFmtId="0" fontId="0" fillId="0" borderId="0" xfId="0" applyAlignment="1">
      <alignment horizontal="right"/>
    </xf>
    <xf numFmtId="0" fontId="0" fillId="3" borderId="0" xfId="0" applyFill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2" borderId="0" xfId="0" applyFill="1"/>
    <xf numFmtId="44" fontId="0" fillId="3" borderId="0" xfId="0" applyNumberFormat="1" applyFill="1"/>
    <xf numFmtId="0" fontId="0" fillId="3" borderId="0" xfId="0" applyFill="1" applyAlignment="1">
      <alignment horizontal="right"/>
    </xf>
    <xf numFmtId="0" fontId="2" fillId="2" borderId="0" xfId="0" applyFont="1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2" fontId="0" fillId="0" borderId="6" xfId="0" applyNumberFormat="1" applyBorder="1"/>
    <xf numFmtId="0" fontId="0" fillId="0" borderId="7" xfId="0" applyBorder="1"/>
    <xf numFmtId="14" fontId="0" fillId="0" borderId="5" xfId="0" applyNumberFormat="1" applyBorder="1"/>
    <xf numFmtId="0" fontId="0" fillId="0" borderId="0" xfId="0" applyBorder="1"/>
    <xf numFmtId="0" fontId="0" fillId="0" borderId="6" xfId="0" applyBorder="1"/>
    <xf numFmtId="0" fontId="0" fillId="0" borderId="0" xfId="0" applyFill="1"/>
    <xf numFmtId="14" fontId="0" fillId="0" borderId="0" xfId="0" applyNumberFormat="1"/>
    <xf numFmtId="0" fontId="0" fillId="2" borderId="0" xfId="0" applyFill="1" applyBorder="1" applyAlignment="1"/>
    <xf numFmtId="0" fontId="0" fillId="4" borderId="0" xfId="0" applyFill="1" applyBorder="1" applyAlignment="1"/>
    <xf numFmtId="0" fontId="0" fillId="4" borderId="0" xfId="0" applyFill="1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SP500 exRet Line Fit  Plot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5374491232074251E-2"/>
          <c:y val="0.17209635605365281"/>
          <c:w val="0.65187816196888437"/>
          <c:h val="0.7207255688131007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'DDM '!$K$4:$K$29</c:f>
              <c:numCache>
                <c:formatCode>General</c:formatCode>
                <c:ptCount val="26"/>
                <c:pt idx="0">
                  <c:v>0.22236704621161629</c:v>
                </c:pt>
                <c:pt idx="1">
                  <c:v>1.2442643074636182E-2</c:v>
                </c:pt>
                <c:pt idx="2">
                  <c:v>3.9951513621445472E-2</c:v>
                </c:pt>
                <c:pt idx="3">
                  <c:v>-7.1392860971165192E-2</c:v>
                </c:pt>
                <c:pt idx="4">
                  <c:v>0.28970653863740276</c:v>
                </c:pt>
                <c:pt idx="5">
                  <c:v>0.15353666325718843</c:v>
                </c:pt>
                <c:pt idx="6">
                  <c:v>0.25848181008181004</c:v>
                </c:pt>
                <c:pt idx="7">
                  <c:v>0.2227859021258618</c:v>
                </c:pt>
                <c:pt idx="8">
                  <c:v>0.1432604475972763</c:v>
                </c:pt>
                <c:pt idx="9">
                  <c:v>-0.15909186659860475</c:v>
                </c:pt>
                <c:pt idx="10">
                  <c:v>-0.14732687914684767</c:v>
                </c:pt>
                <c:pt idx="11">
                  <c:v>-0.24555967528395223</c:v>
                </c:pt>
                <c:pt idx="12">
                  <c:v>0.25480395990088883</c:v>
                </c:pt>
                <c:pt idx="13">
                  <c:v>6.80345276638607E-2</c:v>
                </c:pt>
                <c:pt idx="14">
                  <c:v>-8.8897683015381514E-3</c:v>
                </c:pt>
                <c:pt idx="15">
                  <c:v>8.7694313821307546E-2</c:v>
                </c:pt>
                <c:pt idx="16">
                  <c:v>5.2957766339984114E-3</c:v>
                </c:pt>
                <c:pt idx="17">
                  <c:v>-0.38515793674575716</c:v>
                </c:pt>
                <c:pt idx="18">
                  <c:v>0.23404193191253794</c:v>
                </c:pt>
                <c:pt idx="19">
                  <c:v>0.12642710070845681</c:v>
                </c:pt>
                <c:pt idx="20">
                  <c:v>-8.6513893748093608E-4</c:v>
                </c:pt>
                <c:pt idx="21">
                  <c:v>0.12822360050890599</c:v>
                </c:pt>
                <c:pt idx="22">
                  <c:v>0.29101245275874871</c:v>
                </c:pt>
                <c:pt idx="23">
                  <c:v>0.11140638187366109</c:v>
                </c:pt>
                <c:pt idx="24">
                  <c:v>-1.1432682500364289E-2</c:v>
                </c:pt>
                <c:pt idx="25">
                  <c:v>8.825015704961979E-2</c:v>
                </c:pt>
              </c:numCache>
            </c:numRef>
          </c:xVal>
          <c:yVal>
            <c:numRef>
              <c:f>'DDM '!$J$4:$J$29</c:f>
              <c:numCache>
                <c:formatCode>General</c:formatCode>
                <c:ptCount val="26"/>
                <c:pt idx="0">
                  <c:v>0.26613403068340297</c:v>
                </c:pt>
                <c:pt idx="1">
                  <c:v>0.1833816435432232</c:v>
                </c:pt>
                <c:pt idx="2">
                  <c:v>1.0664266900790066E-2</c:v>
                </c:pt>
                <c:pt idx="3">
                  <c:v>-0.19512310286677897</c:v>
                </c:pt>
                <c:pt idx="4">
                  <c:v>0.27279196865817812</c:v>
                </c:pt>
                <c:pt idx="5">
                  <c:v>-6.6111834319526663E-2</c:v>
                </c:pt>
                <c:pt idx="6">
                  <c:v>0.45329089541008294</c:v>
                </c:pt>
                <c:pt idx="7">
                  <c:v>0.30660000000000009</c:v>
                </c:pt>
                <c:pt idx="8">
                  <c:v>-0.36632802665679381</c:v>
                </c:pt>
                <c:pt idx="9">
                  <c:v>0.13290475161987048</c:v>
                </c:pt>
                <c:pt idx="10">
                  <c:v>9.2397052154195011E-2</c:v>
                </c:pt>
                <c:pt idx="11">
                  <c:v>0.10584325429272277</c:v>
                </c:pt>
                <c:pt idx="12">
                  <c:v>5.3545720555961997E-2</c:v>
                </c:pt>
                <c:pt idx="13">
                  <c:v>5.1421858864027503E-2</c:v>
                </c:pt>
                <c:pt idx="14">
                  <c:v>7.4313598460551675E-2</c:v>
                </c:pt>
                <c:pt idx="15">
                  <c:v>4.2828147507922847E-2</c:v>
                </c:pt>
                <c:pt idx="16">
                  <c:v>3.6261879619852111E-2</c:v>
                </c:pt>
                <c:pt idx="17">
                  <c:v>-0.15776471898984895</c:v>
                </c:pt>
                <c:pt idx="18">
                  <c:v>0.23781913017925357</c:v>
                </c:pt>
                <c:pt idx="19">
                  <c:v>0.14786435690555289</c:v>
                </c:pt>
                <c:pt idx="20">
                  <c:v>0.17860090164498585</c:v>
                </c:pt>
                <c:pt idx="21">
                  <c:v>-7.3235294117646954E-2</c:v>
                </c:pt>
                <c:pt idx="22">
                  <c:v>3.2732307114698669E-2</c:v>
                </c:pt>
                <c:pt idx="23">
                  <c:v>0.19160274963820556</c:v>
                </c:pt>
                <c:pt idx="24">
                  <c:v>-3.0526309145079162E-2</c:v>
                </c:pt>
                <c:pt idx="25">
                  <c:v>0.13931356776100842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0F-4FC6-84DF-F7A21717D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31520"/>
        <c:axId val="131533440"/>
      </c:scatterChart>
      <c:valAx>
        <c:axId val="13153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SP500 exRet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533440"/>
        <c:crosses val="autoZero"/>
        <c:crossBetween val="midCat"/>
      </c:valAx>
      <c:valAx>
        <c:axId val="131533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ED exRet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531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923906886382575E-2"/>
          <c:y val="0.11501737958430872"/>
          <c:w val="0.93304519581034073"/>
          <c:h val="0.8328807547705185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'DDM '!$B$2</c:f>
              <c:strCache>
                <c:ptCount val="1"/>
                <c:pt idx="0">
                  <c:v>Dividends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'DDM '!$A$3:$A$29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'DDM '!$B$3:$B$29</c:f>
              <c:numCache>
                <c:formatCode>0.00</c:formatCode>
                <c:ptCount val="27"/>
                <c:pt idx="0">
                  <c:v>1.82</c:v>
                </c:pt>
                <c:pt idx="1">
                  <c:v>1.86</c:v>
                </c:pt>
                <c:pt idx="2">
                  <c:v>1.9</c:v>
                </c:pt>
                <c:pt idx="3">
                  <c:v>1.94</c:v>
                </c:pt>
                <c:pt idx="4">
                  <c:v>2</c:v>
                </c:pt>
                <c:pt idx="5">
                  <c:v>2.04</c:v>
                </c:pt>
                <c:pt idx="6">
                  <c:v>2.08</c:v>
                </c:pt>
                <c:pt idx="7">
                  <c:v>2.1</c:v>
                </c:pt>
                <c:pt idx="8">
                  <c:v>2.12</c:v>
                </c:pt>
                <c:pt idx="9">
                  <c:v>2.14</c:v>
                </c:pt>
                <c:pt idx="10">
                  <c:v>2.1800000000000002</c:v>
                </c:pt>
                <c:pt idx="11">
                  <c:v>2.2000000000000002</c:v>
                </c:pt>
                <c:pt idx="12">
                  <c:v>2.2200000000000002</c:v>
                </c:pt>
                <c:pt idx="13">
                  <c:v>2.2400000000000002</c:v>
                </c:pt>
                <c:pt idx="14">
                  <c:v>2.2599999999999998</c:v>
                </c:pt>
                <c:pt idx="15">
                  <c:v>2.2799999999999998</c:v>
                </c:pt>
                <c:pt idx="16">
                  <c:v>2.2999999999999998</c:v>
                </c:pt>
                <c:pt idx="17">
                  <c:v>2.3199999999999998</c:v>
                </c:pt>
                <c:pt idx="18">
                  <c:v>2.34</c:v>
                </c:pt>
                <c:pt idx="19">
                  <c:v>2.36</c:v>
                </c:pt>
                <c:pt idx="20">
                  <c:v>2.38</c:v>
                </c:pt>
                <c:pt idx="21">
                  <c:v>2.4</c:v>
                </c:pt>
                <c:pt idx="22">
                  <c:v>2.42</c:v>
                </c:pt>
                <c:pt idx="23">
                  <c:v>2.46</c:v>
                </c:pt>
                <c:pt idx="24">
                  <c:v>2.52</c:v>
                </c:pt>
                <c:pt idx="25">
                  <c:v>2.6</c:v>
                </c:pt>
                <c:pt idx="26">
                  <c:v>2.68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42-450C-B66A-BADDC5FAE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94792"/>
        <c:axId val="150097416"/>
      </c:scatterChart>
      <c:valAx>
        <c:axId val="15009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97416"/>
        <c:crosses val="autoZero"/>
        <c:crossBetween val="midCat"/>
      </c:valAx>
      <c:valAx>
        <c:axId val="15009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9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238125</xdr:colOff>
      <xdr:row>22</xdr:row>
      <xdr:rowOff>142875</xdr:rowOff>
    </xdr:from>
    <xdr:to>
      <xdr:col>24</xdr:col>
      <xdr:colOff>9525</xdr:colOff>
      <xdr:row>41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409574</xdr:colOff>
      <xdr:row>41</xdr:row>
      <xdr:rowOff>171450</xdr:rowOff>
    </xdr:from>
    <xdr:to>
      <xdr:col>21</xdr:col>
      <xdr:colOff>57150</xdr:colOff>
      <xdr:row>65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tabSelected="1" workbookViewId="0">
      <selection activeCell="C41" sqref="C41"/>
    </sheetView>
  </sheetViews>
  <sheetFormatPr defaultRowHeight="15" x14ac:dyDescent="0.25"/>
  <cols>
    <col min="1" max="1" width="5" bestFit="1" customWidth="1"/>
    <col min="2" max="2" width="13.7109375" customWidth="1"/>
    <col min="3" max="3" width="12" bestFit="1" customWidth="1"/>
    <col min="4" max="4" width="9.7109375" bestFit="1" customWidth="1"/>
    <col min="5" max="5" width="8.140625" bestFit="1" customWidth="1"/>
    <col min="6" max="6" width="12.28515625" customWidth="1"/>
    <col min="7" max="7" width="8.28515625" customWidth="1"/>
    <col min="8" max="8" width="10.7109375" customWidth="1"/>
    <col min="9" max="9" width="7.140625" customWidth="1"/>
    <col min="10" max="10" width="7.7109375" customWidth="1"/>
    <col min="11" max="11" width="7.85546875" customWidth="1"/>
    <col min="13" max="13" width="11.42578125" customWidth="1"/>
    <col min="14" max="14" width="10.85546875" customWidth="1"/>
    <col min="15" max="15" width="9.85546875" customWidth="1"/>
  </cols>
  <sheetData>
    <row r="1" spans="1:18" ht="15.75" thickBot="1" x14ac:dyDescent="0.3">
      <c r="A1" s="13" t="s">
        <v>40</v>
      </c>
      <c r="B1" s="13"/>
      <c r="C1" s="13"/>
      <c r="D1" s="10"/>
      <c r="E1" s="10" t="s">
        <v>41</v>
      </c>
      <c r="F1" s="10"/>
      <c r="G1" s="10"/>
      <c r="H1" s="10"/>
      <c r="I1" s="10"/>
      <c r="J1" s="10"/>
      <c r="K1" s="10"/>
      <c r="L1" s="10"/>
      <c r="M1" s="10"/>
      <c r="N1" s="10"/>
    </row>
    <row r="2" spans="1:18" x14ac:dyDescent="0.25">
      <c r="A2" s="14" t="s">
        <v>26</v>
      </c>
      <c r="B2" s="15" t="s">
        <v>27</v>
      </c>
      <c r="C2" s="8" t="s">
        <v>37</v>
      </c>
      <c r="D2" s="14" t="s">
        <v>0</v>
      </c>
      <c r="E2" s="18" t="s">
        <v>30</v>
      </c>
      <c r="F2" s="18" t="s">
        <v>29</v>
      </c>
      <c r="G2" s="15" t="s">
        <v>1</v>
      </c>
      <c r="H2" t="s">
        <v>31</v>
      </c>
      <c r="I2" t="s">
        <v>34</v>
      </c>
    </row>
    <row r="3" spans="1:18" x14ac:dyDescent="0.25">
      <c r="A3" s="16">
        <v>1990</v>
      </c>
      <c r="B3" s="17">
        <v>1.82</v>
      </c>
      <c r="C3" s="9" t="s">
        <v>38</v>
      </c>
      <c r="D3" s="19">
        <v>33210</v>
      </c>
      <c r="E3" s="20">
        <v>7.17</v>
      </c>
      <c r="F3" s="20">
        <v>330.22</v>
      </c>
      <c r="G3" s="21">
        <v>6.7400000000000002E-2</v>
      </c>
      <c r="J3" s="6" t="s">
        <v>32</v>
      </c>
      <c r="K3" t="s">
        <v>33</v>
      </c>
      <c r="M3" s="10" t="s">
        <v>42</v>
      </c>
      <c r="N3" s="10"/>
      <c r="O3" s="10"/>
      <c r="P3" s="22"/>
      <c r="Q3" s="22"/>
      <c r="R3" s="22"/>
    </row>
    <row r="4" spans="1:18" ht="15.75" thickBot="1" x14ac:dyDescent="0.3">
      <c r="A4" s="16">
        <v>1991</v>
      </c>
      <c r="B4" s="17">
        <v>1.86</v>
      </c>
      <c r="C4" s="9">
        <f>(B4-B3)/B3</f>
        <v>2.1978021978021997E-2</v>
      </c>
      <c r="D4" s="19">
        <v>33574</v>
      </c>
      <c r="E4" s="20">
        <v>9.3699999999999992</v>
      </c>
      <c r="F4" s="20">
        <v>417.09</v>
      </c>
      <c r="G4" s="21">
        <v>4.07E-2</v>
      </c>
      <c r="H4">
        <f>(E4-E3)/E3</f>
        <v>0.30683403068340298</v>
      </c>
      <c r="I4">
        <f>(F4-F3)/F3</f>
        <v>0.26306704621161631</v>
      </c>
      <c r="J4">
        <f>H4-G4</f>
        <v>0.26613403068340297</v>
      </c>
      <c r="K4">
        <f>I4-G4</f>
        <v>0.22236704621161629</v>
      </c>
    </row>
    <row r="5" spans="1:18" x14ac:dyDescent="0.25">
      <c r="A5" s="16">
        <v>1992</v>
      </c>
      <c r="B5" s="17">
        <v>1.9</v>
      </c>
      <c r="C5" s="9">
        <f t="shared" ref="C5:C22" si="0">(B5-B4)/B4</f>
        <v>2.1505376344085919E-2</v>
      </c>
      <c r="D5" s="19">
        <v>33939</v>
      </c>
      <c r="E5" s="20">
        <v>11.39</v>
      </c>
      <c r="F5" s="20">
        <v>435.71</v>
      </c>
      <c r="G5" s="21">
        <v>3.2199999999999999E-2</v>
      </c>
      <c r="H5">
        <f t="shared" ref="H5:I22" si="1">(E5-E4)/E4</f>
        <v>0.21558164354322321</v>
      </c>
      <c r="I5">
        <f t="shared" si="1"/>
        <v>4.4642643074636182E-2</v>
      </c>
      <c r="J5">
        <f t="shared" ref="J5:J25" si="2">H5-G5</f>
        <v>0.1833816435432232</v>
      </c>
      <c r="K5">
        <f t="shared" ref="K5:K25" si="3">I5-G5</f>
        <v>1.2442643074636182E-2</v>
      </c>
      <c r="M5" s="4" t="s">
        <v>2</v>
      </c>
      <c r="N5" s="4"/>
    </row>
    <row r="6" spans="1:18" x14ac:dyDescent="0.25">
      <c r="A6" s="16">
        <v>1993</v>
      </c>
      <c r="B6" s="17">
        <v>1.94</v>
      </c>
      <c r="C6" s="9">
        <f t="shared" si="0"/>
        <v>2.1052631578947389E-2</v>
      </c>
      <c r="D6" s="19">
        <v>34304</v>
      </c>
      <c r="E6" s="20">
        <v>11.86</v>
      </c>
      <c r="F6" s="20">
        <v>466.45</v>
      </c>
      <c r="G6" s="21">
        <v>3.0600000000000002E-2</v>
      </c>
      <c r="H6">
        <f t="shared" si="1"/>
        <v>4.1264266900790068E-2</v>
      </c>
      <c r="I6">
        <f t="shared" si="1"/>
        <v>7.0551513621445475E-2</v>
      </c>
      <c r="J6">
        <f t="shared" si="2"/>
        <v>1.0664266900790066E-2</v>
      </c>
      <c r="K6">
        <f t="shared" si="3"/>
        <v>3.9951513621445472E-2</v>
      </c>
      <c r="M6" s="1" t="s">
        <v>3</v>
      </c>
      <c r="N6" s="1">
        <v>0.36944752033438299</v>
      </c>
    </row>
    <row r="7" spans="1:18" x14ac:dyDescent="0.25">
      <c r="A7" s="16">
        <v>1994</v>
      </c>
      <c r="B7" s="17">
        <v>2</v>
      </c>
      <c r="C7" s="9">
        <f t="shared" si="0"/>
        <v>3.0927835051546421E-2</v>
      </c>
      <c r="D7" s="19">
        <v>34669</v>
      </c>
      <c r="E7" s="20">
        <v>10.210000000000001</v>
      </c>
      <c r="F7" s="20">
        <v>459.27</v>
      </c>
      <c r="G7" s="21">
        <v>5.5999999999999994E-2</v>
      </c>
      <c r="H7">
        <f t="shared" si="1"/>
        <v>-0.13912310286677898</v>
      </c>
      <c r="I7">
        <f t="shared" si="1"/>
        <v>-1.5392860971165198E-2</v>
      </c>
      <c r="J7">
        <f t="shared" si="2"/>
        <v>-0.19512310286677897</v>
      </c>
      <c r="K7">
        <f t="shared" si="3"/>
        <v>-7.1392860971165192E-2</v>
      </c>
      <c r="M7" s="1" t="s">
        <v>4</v>
      </c>
      <c r="N7" s="1">
        <v>0.13649147028122435</v>
      </c>
    </row>
    <row r="8" spans="1:18" x14ac:dyDescent="0.25">
      <c r="A8" s="16">
        <v>1995</v>
      </c>
      <c r="B8" s="17">
        <v>2.04</v>
      </c>
      <c r="C8" s="9">
        <f t="shared" si="0"/>
        <v>2.0000000000000018E-2</v>
      </c>
      <c r="D8" s="19">
        <v>35034</v>
      </c>
      <c r="E8" s="20">
        <v>13.52</v>
      </c>
      <c r="F8" s="20">
        <v>615.92999999999995</v>
      </c>
      <c r="G8" s="21">
        <v>5.1399999999999994E-2</v>
      </c>
      <c r="H8">
        <f t="shared" si="1"/>
        <v>0.32419196865817812</v>
      </c>
      <c r="I8">
        <f t="shared" si="1"/>
        <v>0.34110653863740276</v>
      </c>
      <c r="J8">
        <f t="shared" si="2"/>
        <v>0.27279196865817812</v>
      </c>
      <c r="K8">
        <f t="shared" si="3"/>
        <v>0.28970653863740276</v>
      </c>
      <c r="M8" s="1" t="s">
        <v>5</v>
      </c>
      <c r="N8" s="1">
        <v>0.1005119482096087</v>
      </c>
    </row>
    <row r="9" spans="1:18" x14ac:dyDescent="0.25">
      <c r="A9" s="16">
        <v>1996</v>
      </c>
      <c r="B9" s="17">
        <v>2.08</v>
      </c>
      <c r="C9" s="9">
        <f t="shared" si="0"/>
        <v>1.9607843137254919E-2</v>
      </c>
      <c r="D9" s="19">
        <v>35401</v>
      </c>
      <c r="E9" s="20">
        <v>13.29</v>
      </c>
      <c r="F9" s="20">
        <v>740.74</v>
      </c>
      <c r="G9" s="21">
        <v>4.9100000000000005E-2</v>
      </c>
      <c r="H9">
        <f t="shared" si="1"/>
        <v>-1.7011834319526659E-2</v>
      </c>
      <c r="I9">
        <f t="shared" si="1"/>
        <v>0.20263666325718843</v>
      </c>
      <c r="J9">
        <f t="shared" si="2"/>
        <v>-6.6111834319526663E-2</v>
      </c>
      <c r="K9">
        <f t="shared" si="3"/>
        <v>0.15353666325718843</v>
      </c>
      <c r="M9" s="1" t="s">
        <v>6</v>
      </c>
      <c r="N9" s="1">
        <v>0.16232268366117447</v>
      </c>
    </row>
    <row r="10" spans="1:18" ht="15.75" thickBot="1" x14ac:dyDescent="0.3">
      <c r="A10" s="16">
        <v>1997</v>
      </c>
      <c r="B10" s="17">
        <v>2.1</v>
      </c>
      <c r="C10" s="9">
        <f t="shared" si="0"/>
        <v>9.6153846153846229E-3</v>
      </c>
      <c r="D10" s="19">
        <v>35765</v>
      </c>
      <c r="E10" s="20">
        <v>20</v>
      </c>
      <c r="F10" s="20">
        <v>970.43</v>
      </c>
      <c r="G10" s="21">
        <v>5.16E-2</v>
      </c>
      <c r="H10">
        <f t="shared" si="1"/>
        <v>0.50489089541008292</v>
      </c>
      <c r="I10">
        <f t="shared" si="1"/>
        <v>0.31008181008181002</v>
      </c>
      <c r="J10">
        <f t="shared" si="2"/>
        <v>0.45329089541008294</v>
      </c>
      <c r="K10">
        <f t="shared" si="3"/>
        <v>0.25848181008181004</v>
      </c>
      <c r="M10" s="2" t="s">
        <v>7</v>
      </c>
      <c r="N10" s="2">
        <v>26</v>
      </c>
    </row>
    <row r="11" spans="1:18" x14ac:dyDescent="0.25">
      <c r="A11" s="16">
        <v>1998</v>
      </c>
      <c r="B11" s="17">
        <v>2.12</v>
      </c>
      <c r="C11" s="9">
        <f t="shared" si="0"/>
        <v>9.5238095238095316E-3</v>
      </c>
      <c r="D11" s="19">
        <v>36130</v>
      </c>
      <c r="E11" s="20">
        <v>27.01</v>
      </c>
      <c r="F11" s="20">
        <v>1229.23</v>
      </c>
      <c r="G11" s="21">
        <v>4.3899999999999995E-2</v>
      </c>
      <c r="H11">
        <f t="shared" si="1"/>
        <v>0.35050000000000009</v>
      </c>
      <c r="I11">
        <f t="shared" si="1"/>
        <v>0.2666859021258618</v>
      </c>
      <c r="J11">
        <f t="shared" si="2"/>
        <v>0.30660000000000009</v>
      </c>
      <c r="K11">
        <f t="shared" si="3"/>
        <v>0.2227859021258618</v>
      </c>
    </row>
    <row r="12" spans="1:18" ht="15.75" thickBot="1" x14ac:dyDescent="0.3">
      <c r="A12" s="16">
        <v>1999</v>
      </c>
      <c r="B12" s="17">
        <v>2.14</v>
      </c>
      <c r="C12" s="9">
        <f t="shared" si="0"/>
        <v>9.4339622641509517E-3</v>
      </c>
      <c r="D12" s="19">
        <v>36495</v>
      </c>
      <c r="E12" s="20">
        <v>18.52</v>
      </c>
      <c r="F12" s="20">
        <v>1469.25</v>
      </c>
      <c r="G12" s="21">
        <v>5.2000000000000005E-2</v>
      </c>
      <c r="H12">
        <f t="shared" si="1"/>
        <v>-0.31432802665679382</v>
      </c>
      <c r="I12">
        <f t="shared" si="1"/>
        <v>0.19526044759727632</v>
      </c>
      <c r="J12">
        <f t="shared" si="2"/>
        <v>-0.36632802665679381</v>
      </c>
      <c r="K12">
        <f t="shared" si="3"/>
        <v>0.1432604475972763</v>
      </c>
      <c r="M12" t="s">
        <v>8</v>
      </c>
    </row>
    <row r="13" spans="1:18" x14ac:dyDescent="0.25">
      <c r="A13" s="16">
        <v>2000</v>
      </c>
      <c r="B13" s="17">
        <v>2.1800000000000002</v>
      </c>
      <c r="C13" s="9">
        <f t="shared" si="0"/>
        <v>1.8691588785046745E-2</v>
      </c>
      <c r="D13" s="19">
        <v>36861</v>
      </c>
      <c r="E13" s="20">
        <v>22.05</v>
      </c>
      <c r="F13" s="20">
        <v>1320.28</v>
      </c>
      <c r="G13" s="21">
        <v>5.7699999999999994E-2</v>
      </c>
      <c r="H13">
        <f t="shared" si="1"/>
        <v>0.19060475161987048</v>
      </c>
      <c r="I13">
        <f t="shared" si="1"/>
        <v>-0.10139186659860475</v>
      </c>
      <c r="J13">
        <f t="shared" si="2"/>
        <v>0.13290475161987048</v>
      </c>
      <c r="K13">
        <f t="shared" si="3"/>
        <v>-0.15909186659860475</v>
      </c>
      <c r="M13" s="3"/>
      <c r="N13" s="3" t="s">
        <v>13</v>
      </c>
      <c r="O13" s="3" t="s">
        <v>14</v>
      </c>
      <c r="P13" s="3" t="s">
        <v>15</v>
      </c>
      <c r="Q13" s="3" t="s">
        <v>16</v>
      </c>
      <c r="R13" s="3" t="s">
        <v>17</v>
      </c>
    </row>
    <row r="14" spans="1:18" x14ac:dyDescent="0.25">
      <c r="A14" s="16">
        <v>2001</v>
      </c>
      <c r="B14" s="17">
        <v>2.2000000000000002</v>
      </c>
      <c r="C14" s="9">
        <f t="shared" si="0"/>
        <v>9.174311926605512E-3</v>
      </c>
      <c r="D14" s="19">
        <v>37228</v>
      </c>
      <c r="E14" s="20">
        <v>24.46</v>
      </c>
      <c r="F14" s="20">
        <v>1148.08</v>
      </c>
      <c r="G14" s="21">
        <v>1.6899999999999998E-2</v>
      </c>
      <c r="H14">
        <f t="shared" si="1"/>
        <v>0.10929705215419501</v>
      </c>
      <c r="I14">
        <f t="shared" si="1"/>
        <v>-0.13042687914684767</v>
      </c>
      <c r="J14">
        <f t="shared" si="2"/>
        <v>9.2397052154195011E-2</v>
      </c>
      <c r="K14">
        <f t="shared" si="3"/>
        <v>-0.14732687914684767</v>
      </c>
      <c r="M14" s="1" t="s">
        <v>9</v>
      </c>
      <c r="N14" s="1">
        <v>1</v>
      </c>
      <c r="O14" s="1">
        <v>9.9955926786987948E-2</v>
      </c>
      <c r="P14" s="1">
        <v>9.9955926786987948E-2</v>
      </c>
      <c r="Q14" s="1">
        <v>3.7935876415907948</v>
      </c>
      <c r="R14" s="1">
        <v>6.3238902585850604E-2</v>
      </c>
    </row>
    <row r="15" spans="1:18" x14ac:dyDescent="0.25">
      <c r="A15" s="16">
        <v>2002</v>
      </c>
      <c r="B15" s="17">
        <v>2.2200000000000002</v>
      </c>
      <c r="C15" s="9">
        <f t="shared" si="0"/>
        <v>9.0909090909090974E-3</v>
      </c>
      <c r="D15" s="19">
        <v>37592</v>
      </c>
      <c r="E15" s="20">
        <v>27.34</v>
      </c>
      <c r="F15" s="20">
        <v>879.82</v>
      </c>
      <c r="G15" s="21">
        <v>1.1899999999999999E-2</v>
      </c>
      <c r="H15">
        <f t="shared" si="1"/>
        <v>0.11774325429272277</v>
      </c>
      <c r="I15">
        <f t="shared" si="1"/>
        <v>-0.23365967528395223</v>
      </c>
      <c r="J15">
        <f t="shared" si="2"/>
        <v>0.10584325429272277</v>
      </c>
      <c r="K15">
        <f t="shared" si="3"/>
        <v>-0.24555967528395223</v>
      </c>
      <c r="M15" s="1" t="s">
        <v>10</v>
      </c>
      <c r="N15" s="1">
        <v>24</v>
      </c>
      <c r="O15" s="1">
        <v>0.63236768714317715</v>
      </c>
      <c r="P15" s="1">
        <v>2.6348653630965713E-2</v>
      </c>
      <c r="Q15" s="1"/>
      <c r="R15" s="1"/>
    </row>
    <row r="16" spans="1:18" ht="15.75" thickBot="1" x14ac:dyDescent="0.3">
      <c r="A16" s="16">
        <v>2003</v>
      </c>
      <c r="B16" s="17">
        <v>2.2400000000000002</v>
      </c>
      <c r="C16" s="9">
        <f t="shared" si="0"/>
        <v>9.0090090090090159E-3</v>
      </c>
      <c r="D16" s="19">
        <v>37956</v>
      </c>
      <c r="E16" s="20">
        <v>29.05</v>
      </c>
      <c r="F16" s="20">
        <v>1111.92</v>
      </c>
      <c r="G16" s="21">
        <v>9.0000000000000011E-3</v>
      </c>
      <c r="H16">
        <f t="shared" si="1"/>
        <v>6.2545720555961998E-2</v>
      </c>
      <c r="I16">
        <f t="shared" si="1"/>
        <v>0.26380395990088884</v>
      </c>
      <c r="J16">
        <f t="shared" si="2"/>
        <v>5.3545720555961997E-2</v>
      </c>
      <c r="K16">
        <f t="shared" si="3"/>
        <v>0.25480395990088883</v>
      </c>
      <c r="M16" s="2" t="s">
        <v>11</v>
      </c>
      <c r="N16" s="2">
        <v>25</v>
      </c>
      <c r="O16" s="2">
        <v>0.7323236139301651</v>
      </c>
      <c r="P16" s="2"/>
      <c r="Q16" s="2"/>
      <c r="R16" s="2"/>
    </row>
    <row r="17" spans="1:22" ht="15.75" thickBot="1" x14ac:dyDescent="0.3">
      <c r="A17" s="16">
        <v>2004</v>
      </c>
      <c r="B17" s="17">
        <v>2.2599999999999998</v>
      </c>
      <c r="C17" s="9">
        <f t="shared" si="0"/>
        <v>8.9285714285712373E-3</v>
      </c>
      <c r="D17" s="19">
        <v>38322</v>
      </c>
      <c r="E17" s="20">
        <v>31.18</v>
      </c>
      <c r="F17" s="20">
        <v>1211.92</v>
      </c>
      <c r="G17" s="21">
        <v>2.1899999999999999E-2</v>
      </c>
      <c r="H17">
        <f t="shared" si="1"/>
        <v>7.3321858864027506E-2</v>
      </c>
      <c r="I17">
        <f t="shared" si="1"/>
        <v>8.9934527663860703E-2</v>
      </c>
      <c r="J17">
        <f t="shared" si="2"/>
        <v>5.1421858864027503E-2</v>
      </c>
      <c r="K17">
        <f t="shared" si="3"/>
        <v>6.80345276638607E-2</v>
      </c>
    </row>
    <row r="18" spans="1:22" x14ac:dyDescent="0.25">
      <c r="A18" s="16">
        <v>2005</v>
      </c>
      <c r="B18" s="17">
        <v>2.2799999999999998</v>
      </c>
      <c r="C18" s="9">
        <f t="shared" si="0"/>
        <v>8.8495575221239024E-3</v>
      </c>
      <c r="D18" s="19">
        <v>38687</v>
      </c>
      <c r="E18" s="20">
        <v>34.71</v>
      </c>
      <c r="F18" s="20">
        <v>1248.29</v>
      </c>
      <c r="G18" s="21">
        <v>3.8900000000000004E-2</v>
      </c>
      <c r="H18">
        <f t="shared" si="1"/>
        <v>0.11321359846055168</v>
      </c>
      <c r="I18">
        <f t="shared" si="1"/>
        <v>3.0010231698461853E-2</v>
      </c>
      <c r="J18">
        <f t="shared" si="2"/>
        <v>7.4313598460551675E-2</v>
      </c>
      <c r="K18">
        <f t="shared" si="3"/>
        <v>-8.8897683015381514E-3</v>
      </c>
      <c r="M18" s="3"/>
      <c r="N18" s="3" t="s">
        <v>18</v>
      </c>
      <c r="O18" s="3" t="s">
        <v>6</v>
      </c>
      <c r="P18" s="3" t="s">
        <v>19</v>
      </c>
      <c r="Q18" s="3" t="s">
        <v>20</v>
      </c>
      <c r="R18" s="3" t="s">
        <v>21</v>
      </c>
      <c r="S18" s="3" t="s">
        <v>22</v>
      </c>
      <c r="T18" s="3" t="s">
        <v>23</v>
      </c>
      <c r="U18" s="3" t="s">
        <v>24</v>
      </c>
    </row>
    <row r="19" spans="1:22" x14ac:dyDescent="0.25">
      <c r="A19" s="16">
        <v>2006</v>
      </c>
      <c r="B19" s="17">
        <v>2.2999999999999998</v>
      </c>
      <c r="C19" s="9">
        <f t="shared" si="0"/>
        <v>8.7719298245614117E-3</v>
      </c>
      <c r="D19" s="19">
        <v>39052</v>
      </c>
      <c r="E19" s="20">
        <v>37.880000000000003</v>
      </c>
      <c r="F19" s="20">
        <v>1418.3</v>
      </c>
      <c r="G19" s="21">
        <v>4.8499999999999995E-2</v>
      </c>
      <c r="H19">
        <f t="shared" si="1"/>
        <v>9.1328147507922841E-2</v>
      </c>
      <c r="I19">
        <f t="shared" si="1"/>
        <v>0.13619431382130753</v>
      </c>
      <c r="J19">
        <f t="shared" si="2"/>
        <v>4.2828147507922847E-2</v>
      </c>
      <c r="K19">
        <f t="shared" si="3"/>
        <v>8.7694313821307546E-2</v>
      </c>
      <c r="M19" s="1" t="s">
        <v>12</v>
      </c>
      <c r="N19" s="1">
        <v>5.700261411402776E-2</v>
      </c>
      <c r="O19" s="1">
        <v>3.4244847666281102E-2</v>
      </c>
      <c r="P19" s="1">
        <v>1.6645603061086149</v>
      </c>
      <c r="Q19" s="1">
        <v>0.10900388374841395</v>
      </c>
      <c r="R19" s="1">
        <v>-1.3675277727580655E-2</v>
      </c>
      <c r="S19" s="1">
        <v>0.12768050595563618</v>
      </c>
      <c r="T19" s="1">
        <v>-1.3675277727580655E-2</v>
      </c>
      <c r="U19" s="1">
        <v>0.12768050595563618</v>
      </c>
    </row>
    <row r="20" spans="1:22" ht="15.75" thickBot="1" x14ac:dyDescent="0.3">
      <c r="A20" s="16">
        <v>2007</v>
      </c>
      <c r="B20" s="17">
        <v>2.3199999999999998</v>
      </c>
      <c r="C20" s="9">
        <f t="shared" si="0"/>
        <v>8.6956521739130523E-3</v>
      </c>
      <c r="D20" s="19">
        <v>39419</v>
      </c>
      <c r="E20" s="20">
        <v>40.39</v>
      </c>
      <c r="F20" s="20">
        <v>1468.36</v>
      </c>
      <c r="G20" s="21">
        <v>0.03</v>
      </c>
      <c r="H20">
        <f t="shared" si="1"/>
        <v>6.626187961985211E-2</v>
      </c>
      <c r="I20">
        <f t="shared" si="1"/>
        <v>3.529577663399841E-2</v>
      </c>
      <c r="J20">
        <f t="shared" si="2"/>
        <v>3.6261879619852111E-2</v>
      </c>
      <c r="K20">
        <f t="shared" si="3"/>
        <v>5.2957766339984114E-3</v>
      </c>
      <c r="M20" s="2" t="s">
        <v>43</v>
      </c>
      <c r="N20" s="2">
        <v>0.37421112327131306</v>
      </c>
      <c r="O20" s="2">
        <v>0.19212842901968596</v>
      </c>
      <c r="P20" s="2">
        <v>1.9477134392899784</v>
      </c>
      <c r="Q20" s="2">
        <v>6.3238902585850465E-2</v>
      </c>
      <c r="R20" s="2">
        <v>-2.2322465030268968E-2</v>
      </c>
      <c r="S20" s="2">
        <v>0.77074471157289515</v>
      </c>
      <c r="T20" s="2">
        <v>-2.2322465030268968E-2</v>
      </c>
      <c r="U20" s="2">
        <v>0.77074471157289515</v>
      </c>
    </row>
    <row r="21" spans="1:22" x14ac:dyDescent="0.25">
      <c r="A21" s="16">
        <v>2008</v>
      </c>
      <c r="B21" s="17">
        <v>2.34</v>
      </c>
      <c r="C21" s="9">
        <f t="shared" si="0"/>
        <v>8.6206896551724223E-3</v>
      </c>
      <c r="D21" s="19">
        <v>39783</v>
      </c>
      <c r="E21" s="20">
        <v>34.03</v>
      </c>
      <c r="F21" s="20">
        <v>903.25</v>
      </c>
      <c r="G21" s="21">
        <v>2.9999999999999997E-4</v>
      </c>
      <c r="H21">
        <f t="shared" si="1"/>
        <v>-0.15746471898984896</v>
      </c>
      <c r="I21">
        <f t="shared" si="1"/>
        <v>-0.38485793674575713</v>
      </c>
      <c r="J21">
        <f t="shared" si="2"/>
        <v>-0.15776471898984895</v>
      </c>
      <c r="K21">
        <f t="shared" si="3"/>
        <v>-0.38515793674575716</v>
      </c>
      <c r="M21" s="1"/>
      <c r="N21" s="24" t="s">
        <v>35</v>
      </c>
      <c r="O21" s="1"/>
      <c r="P21" s="1"/>
      <c r="Q21" s="1"/>
      <c r="R21" s="1"/>
      <c r="S21" s="1"/>
      <c r="T21" s="1"/>
      <c r="U21" s="1"/>
    </row>
    <row r="22" spans="1:22" x14ac:dyDescent="0.25">
      <c r="A22" s="16">
        <v>2009</v>
      </c>
      <c r="B22" s="17">
        <v>2.36</v>
      </c>
      <c r="C22" s="9">
        <f t="shared" si="0"/>
        <v>8.5470085470085548E-3</v>
      </c>
      <c r="D22" s="19">
        <v>40148</v>
      </c>
      <c r="E22" s="20">
        <v>42.14</v>
      </c>
      <c r="F22" s="20">
        <v>1115.0999999999999</v>
      </c>
      <c r="G22" s="21">
        <v>5.0000000000000001E-4</v>
      </c>
      <c r="H22">
        <f t="shared" si="1"/>
        <v>0.23831913017925357</v>
      </c>
      <c r="I22">
        <f t="shared" si="1"/>
        <v>0.23454193191253794</v>
      </c>
      <c r="J22">
        <f t="shared" si="2"/>
        <v>0.23781913017925357</v>
      </c>
      <c r="K22">
        <f t="shared" si="3"/>
        <v>0.23404193191253794</v>
      </c>
      <c r="M22" s="25"/>
      <c r="N22" s="25"/>
      <c r="O22" s="25"/>
      <c r="P22" s="25"/>
      <c r="Q22" s="25"/>
      <c r="R22" s="25"/>
      <c r="S22" s="25"/>
      <c r="T22" s="25"/>
      <c r="U22" s="25"/>
      <c r="V22" s="26"/>
    </row>
    <row r="23" spans="1:22" x14ac:dyDescent="0.25">
      <c r="A23">
        <v>2010</v>
      </c>
      <c r="B23" s="17">
        <v>2.38</v>
      </c>
      <c r="C23" s="9">
        <f>(B23-B22)/B22</f>
        <v>8.4745762711864493E-3</v>
      </c>
      <c r="D23" s="19">
        <v>40513</v>
      </c>
      <c r="E23">
        <v>48.43</v>
      </c>
      <c r="F23">
        <v>1257.6400000000001</v>
      </c>
      <c r="G23" s="21">
        <v>1.4E-3</v>
      </c>
      <c r="H23">
        <f>(E23-E22)/E22</f>
        <v>0.1492643569055529</v>
      </c>
      <c r="I23">
        <f t="shared" ref="I23:I25" si="4">(F23-F22)/F22</f>
        <v>0.12782710070845682</v>
      </c>
      <c r="J23">
        <f t="shared" si="2"/>
        <v>0.14786435690555289</v>
      </c>
      <c r="K23">
        <f t="shared" si="3"/>
        <v>0.12642710070845681</v>
      </c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22" x14ac:dyDescent="0.25">
      <c r="A24">
        <v>2011</v>
      </c>
      <c r="B24" s="17">
        <v>2.4</v>
      </c>
      <c r="C24" s="9">
        <f t="shared" ref="C24:C29" si="5">(B24-B23)/B23</f>
        <v>8.4033613445378234E-3</v>
      </c>
      <c r="D24" s="19">
        <v>40878</v>
      </c>
      <c r="E24">
        <v>57.12</v>
      </c>
      <c r="F24">
        <v>1257.5999999999999</v>
      </c>
      <c r="G24" s="21">
        <f>0.01/12</f>
        <v>8.3333333333333339E-4</v>
      </c>
      <c r="H24">
        <f t="shared" ref="H24:H25" si="6">(E24-E23)/E23</f>
        <v>0.17943423497831917</v>
      </c>
      <c r="I24">
        <f t="shared" si="4"/>
        <v>-3.1805604147602644E-5</v>
      </c>
      <c r="J24">
        <f t="shared" si="2"/>
        <v>0.17860090164498585</v>
      </c>
      <c r="K24">
        <f t="shared" si="3"/>
        <v>-8.6513893748093608E-4</v>
      </c>
    </row>
    <row r="25" spans="1:22" x14ac:dyDescent="0.25">
      <c r="A25">
        <v>2012</v>
      </c>
      <c r="B25" s="17">
        <f>0.605*4</f>
        <v>2.42</v>
      </c>
      <c r="C25" s="9">
        <f t="shared" si="5"/>
        <v>8.3333333333333419E-3</v>
      </c>
      <c r="D25" s="19">
        <v>41244</v>
      </c>
      <c r="E25">
        <v>53.27</v>
      </c>
      <c r="F25">
        <v>1426.19</v>
      </c>
      <c r="G25" s="21">
        <f>0.07/12</f>
        <v>5.8333333333333336E-3</v>
      </c>
      <c r="H25">
        <f t="shared" si="6"/>
        <v>-6.7401960784313625E-2</v>
      </c>
      <c r="I25">
        <f t="shared" si="4"/>
        <v>0.13405693384223932</v>
      </c>
      <c r="J25">
        <f t="shared" si="2"/>
        <v>-7.3235294117646954E-2</v>
      </c>
      <c r="K25">
        <f t="shared" si="3"/>
        <v>0.12822360050890599</v>
      </c>
    </row>
    <row r="26" spans="1:22" x14ac:dyDescent="0.25">
      <c r="A26">
        <v>2013</v>
      </c>
      <c r="B26" s="17">
        <f>0.615*4</f>
        <v>2.46</v>
      </c>
      <c r="C26" s="9">
        <f t="shared" si="5"/>
        <v>1.6528925619834725E-2</v>
      </c>
      <c r="D26" s="19">
        <v>41609</v>
      </c>
      <c r="E26">
        <v>55.28</v>
      </c>
      <c r="F26">
        <v>1848.36</v>
      </c>
      <c r="G26" s="21">
        <f>0.06/12</f>
        <v>5.0000000000000001E-3</v>
      </c>
      <c r="H26">
        <f t="shared" ref="H26:H28" si="7">(E26-E25)/E25</f>
        <v>3.7732307114698667E-2</v>
      </c>
      <c r="I26">
        <f t="shared" ref="I26:I28" si="8">(F26-F25)/F25</f>
        <v>0.29601245275874871</v>
      </c>
      <c r="J26">
        <f t="shared" ref="J26:J28" si="9">H26-G26</f>
        <v>3.2732307114698669E-2</v>
      </c>
      <c r="K26">
        <f t="shared" ref="K26:K28" si="10">I26-G26</f>
        <v>0.29101245275874871</v>
      </c>
      <c r="M26" s="20"/>
      <c r="N26" s="20"/>
      <c r="O26" s="20"/>
    </row>
    <row r="27" spans="1:22" x14ac:dyDescent="0.25">
      <c r="A27">
        <v>2014</v>
      </c>
      <c r="B27" s="17">
        <f>0.63*4</f>
        <v>2.52</v>
      </c>
      <c r="C27" s="9">
        <f t="shared" si="5"/>
        <v>2.4390243902439046E-2</v>
      </c>
      <c r="D27" s="19">
        <v>41974</v>
      </c>
      <c r="E27">
        <v>66.010000000000005</v>
      </c>
      <c r="F27">
        <v>2058.9</v>
      </c>
      <c r="G27" s="21">
        <f>0.03/12</f>
        <v>2.5000000000000001E-3</v>
      </c>
      <c r="H27">
        <f t="shared" si="7"/>
        <v>0.19410274963820556</v>
      </c>
      <c r="I27">
        <f t="shared" si="8"/>
        <v>0.11390638187366109</v>
      </c>
      <c r="J27">
        <f t="shared" si="9"/>
        <v>0.19160274963820556</v>
      </c>
      <c r="K27">
        <f t="shared" si="10"/>
        <v>0.11140638187366109</v>
      </c>
      <c r="M27" s="20"/>
      <c r="N27" s="20"/>
      <c r="O27" s="20"/>
    </row>
    <row r="28" spans="1:22" x14ac:dyDescent="0.25">
      <c r="A28">
        <v>2015</v>
      </c>
      <c r="B28" s="17">
        <f>0.65*4</f>
        <v>2.6</v>
      </c>
      <c r="C28" s="9">
        <f t="shared" si="5"/>
        <v>3.1746031746031772E-2</v>
      </c>
      <c r="D28" s="19">
        <v>42339</v>
      </c>
      <c r="E28">
        <v>64.27</v>
      </c>
      <c r="F28">
        <v>2043.94</v>
      </c>
      <c r="G28" s="21">
        <f>0.05/12</f>
        <v>4.1666666666666666E-3</v>
      </c>
      <c r="H28">
        <f t="shared" si="7"/>
        <v>-2.6359642478412496E-2</v>
      </c>
      <c r="I28">
        <f t="shared" si="8"/>
        <v>-7.2660158336976229E-3</v>
      </c>
      <c r="J28">
        <f t="shared" si="9"/>
        <v>-3.0526309145079162E-2</v>
      </c>
      <c r="K28">
        <f t="shared" si="10"/>
        <v>-1.1432682500364289E-2</v>
      </c>
      <c r="M28" s="27"/>
      <c r="N28" s="27"/>
      <c r="O28" s="27"/>
    </row>
    <row r="29" spans="1:22" x14ac:dyDescent="0.25">
      <c r="A29">
        <v>2016</v>
      </c>
      <c r="B29" s="17">
        <f>0.67*4</f>
        <v>2.68</v>
      </c>
      <c r="C29" s="9">
        <f t="shared" si="5"/>
        <v>3.0769230769230795E-2</v>
      </c>
      <c r="D29" s="19">
        <v>42705</v>
      </c>
      <c r="E29">
        <v>73.680000000000007</v>
      </c>
      <c r="F29">
        <v>2238.83</v>
      </c>
      <c r="G29" s="21">
        <f>0.71/100</f>
        <v>7.0999999999999995E-3</v>
      </c>
      <c r="H29">
        <f t="shared" ref="H29" si="11">(E29-E28)/E28</f>
        <v>0.14641356776100842</v>
      </c>
      <c r="I29">
        <f t="shared" ref="I29" si="12">(F29-F28)/F28</f>
        <v>9.5350157049619785E-2</v>
      </c>
      <c r="J29">
        <f t="shared" ref="J29" si="13">H29-G29</f>
        <v>0.13931356776100842</v>
      </c>
      <c r="K29">
        <f t="shared" ref="K29" si="14">I29-G29</f>
        <v>8.825015704961979E-2</v>
      </c>
      <c r="M29" s="27"/>
      <c r="N29" s="27"/>
      <c r="O29" s="27"/>
    </row>
    <row r="30" spans="1:22" x14ac:dyDescent="0.25">
      <c r="B30" t="s">
        <v>44</v>
      </c>
      <c r="C30" s="9">
        <f>AVERAGE(C4:C29)</f>
        <v>1.5025761363181409E-2</v>
      </c>
      <c r="D30" s="23"/>
      <c r="I30">
        <f>AVERAGE(I4:I29)</f>
        <v>9.1459203549494106E-2</v>
      </c>
      <c r="M30" s="27"/>
      <c r="N30" s="27"/>
      <c r="O30" s="27"/>
    </row>
    <row r="31" spans="1:22" x14ac:dyDescent="0.25">
      <c r="M31" s="1"/>
      <c r="N31" s="1"/>
      <c r="O31" s="1"/>
    </row>
    <row r="32" spans="1:22" x14ac:dyDescent="0.25">
      <c r="F32" s="10" t="s">
        <v>36</v>
      </c>
      <c r="G32">
        <f>AVERAGE(G3:G29)</f>
        <v>2.7308641975308641E-2</v>
      </c>
      <c r="M32" s="1"/>
      <c r="N32" s="1"/>
      <c r="O32" s="1"/>
    </row>
    <row r="33" spans="5:15" x14ac:dyDescent="0.25">
      <c r="F33" s="5"/>
      <c r="M33" s="1"/>
      <c r="N33" s="1"/>
      <c r="O33" s="1"/>
    </row>
    <row r="34" spans="5:15" x14ac:dyDescent="0.25">
      <c r="E34" s="10" t="s">
        <v>25</v>
      </c>
      <c r="F34" s="10"/>
      <c r="G34" s="5">
        <f>G32+N20*(I30-G32)</f>
        <v>5.1314495680470119E-2</v>
      </c>
      <c r="M34" s="1"/>
      <c r="N34" s="1"/>
      <c r="O34" s="1"/>
    </row>
    <row r="35" spans="5:15" x14ac:dyDescent="0.25">
      <c r="M35" s="1"/>
      <c r="N35" s="1"/>
      <c r="O35" s="1"/>
    </row>
    <row r="36" spans="5:15" x14ac:dyDescent="0.25">
      <c r="G36" s="6" t="s">
        <v>28</v>
      </c>
      <c r="H36" s="11">
        <f>B28*(1+C30)/(G34-C30)</f>
        <v>72.724139576479118</v>
      </c>
      <c r="M36" s="1"/>
      <c r="N36" s="1"/>
      <c r="O36" s="1"/>
    </row>
    <row r="37" spans="5:15" x14ac:dyDescent="0.25">
      <c r="G37" s="7"/>
      <c r="H37" s="12" t="s">
        <v>39</v>
      </c>
      <c r="M37" s="1"/>
      <c r="N37" s="1"/>
      <c r="O37" s="1"/>
    </row>
    <row r="38" spans="5:15" x14ac:dyDescent="0.25">
      <c r="M38" s="1"/>
      <c r="N38" s="1"/>
      <c r="O38" s="1"/>
    </row>
    <row r="39" spans="5:15" x14ac:dyDescent="0.25">
      <c r="M39" s="1"/>
      <c r="N39" s="1"/>
      <c r="O39" s="1"/>
    </row>
    <row r="40" spans="5:15" x14ac:dyDescent="0.25">
      <c r="M40" s="1"/>
      <c r="N40" s="1"/>
      <c r="O40" s="1"/>
    </row>
    <row r="41" spans="5:15" x14ac:dyDescent="0.25">
      <c r="M41" s="1"/>
      <c r="N41" s="1"/>
      <c r="O41" s="1"/>
    </row>
    <row r="42" spans="5:15" x14ac:dyDescent="0.25">
      <c r="M42" s="1"/>
      <c r="N42" s="1"/>
      <c r="O42" s="1"/>
    </row>
    <row r="43" spans="5:15" x14ac:dyDescent="0.25">
      <c r="M43" s="1"/>
      <c r="N43" s="1"/>
      <c r="O43" s="1"/>
    </row>
    <row r="44" spans="5:15" x14ac:dyDescent="0.25">
      <c r="M44" s="1"/>
      <c r="N44" s="1"/>
      <c r="O44" s="1"/>
    </row>
    <row r="45" spans="5:15" x14ac:dyDescent="0.25">
      <c r="M45" s="1"/>
      <c r="N45" s="1"/>
      <c r="O45" s="1"/>
    </row>
    <row r="46" spans="5:15" x14ac:dyDescent="0.25">
      <c r="M46" s="1"/>
      <c r="N46" s="1"/>
      <c r="O46" s="1"/>
    </row>
    <row r="47" spans="5:15" x14ac:dyDescent="0.25">
      <c r="M47" s="1"/>
      <c r="N47" s="1"/>
      <c r="O47" s="1"/>
    </row>
    <row r="48" spans="5:15" x14ac:dyDescent="0.25">
      <c r="M48" s="1"/>
      <c r="N48" s="1"/>
      <c r="O48" s="1"/>
    </row>
    <row r="49" spans="13:15" x14ac:dyDescent="0.25">
      <c r="M49" s="1"/>
      <c r="N49" s="1"/>
      <c r="O49" s="1"/>
    </row>
    <row r="50" spans="13:15" x14ac:dyDescent="0.25">
      <c r="M50" s="1"/>
      <c r="N50" s="1"/>
      <c r="O50" s="1"/>
    </row>
    <row r="51" spans="13:15" x14ac:dyDescent="0.25">
      <c r="M51" s="1"/>
      <c r="N51" s="1"/>
      <c r="O51" s="1"/>
    </row>
    <row r="52" spans="13:15" x14ac:dyDescent="0.25">
      <c r="M52" s="1"/>
      <c r="N52" s="1"/>
      <c r="O52" s="1"/>
    </row>
    <row r="53" spans="13:15" x14ac:dyDescent="0.25">
      <c r="M53" s="20"/>
      <c r="N53" s="20"/>
      <c r="O53" s="20"/>
    </row>
    <row r="54" spans="13:15" x14ac:dyDescent="0.25">
      <c r="M54" s="20"/>
      <c r="N54" s="20"/>
      <c r="O54" s="20"/>
    </row>
    <row r="55" spans="13:15" x14ac:dyDescent="0.25">
      <c r="M55" s="20"/>
      <c r="N55" s="20"/>
      <c r="O55" s="2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DDM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Pu, Xiaoling</cp:lastModifiedBy>
  <cp:lastPrinted>2011-05-22T02:21:01Z</cp:lastPrinted>
  <dcterms:created xsi:type="dcterms:W3CDTF">2011-05-22T00:54:17Z</dcterms:created>
  <dcterms:modified xsi:type="dcterms:W3CDTF">2017-09-14T17:19:46Z</dcterms:modified>
</cp:coreProperties>
</file>