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ny\Documents\Work\Dissemination\ETUI study\Codes and data\Data\"/>
    </mc:Choice>
  </mc:AlternateContent>
  <bookViews>
    <workbookView xWindow="0" yWindow="0" windowWidth="23040" windowHeight="9060" activeTab="5"/>
  </bookViews>
  <sheets>
    <sheet name="lifespan_sources" sheetId="16" r:id="rId1"/>
    <sheet name="lifespan" sheetId="26" r:id="rId2"/>
    <sheet name="capex_sources" sheetId="17" r:id="rId3"/>
    <sheet name="capex" sheetId="25" r:id="rId4"/>
    <sheet name="concordance_det" sheetId="6" r:id="rId5"/>
    <sheet name="euref_det" sheetId="18" r:id="rId6"/>
    <sheet name="stanford_det" sheetId="27" r:id="rId7"/>
  </sheets>
  <externalReferences>
    <externalReference r:id="rId8"/>
    <externalReference r:id="rId9"/>
    <externalReference r:id="rId10"/>
    <externalReference r:id="rId11"/>
  </externalReferences>
  <calcPr calcId="162913"/>
</workbook>
</file>

<file path=xl/calcChain.xml><?xml version="1.0" encoding="utf-8"?>
<calcChain xmlns="http://schemas.openxmlformats.org/spreadsheetml/2006/main">
  <c r="P138" i="6" l="1"/>
  <c r="P136" i="6"/>
  <c r="P134" i="6"/>
  <c r="P133" i="6"/>
  <c r="P132" i="6"/>
  <c r="P131" i="6"/>
  <c r="P116" i="6"/>
  <c r="P89" i="6"/>
  <c r="P87" i="6"/>
  <c r="O138" i="6"/>
  <c r="O136" i="6"/>
  <c r="O134" i="6"/>
  <c r="O133" i="6"/>
  <c r="O132" i="6"/>
  <c r="O131" i="6"/>
  <c r="O116" i="6"/>
  <c r="O89" i="6"/>
  <c r="O87" i="6"/>
  <c r="N138" i="6"/>
  <c r="N136" i="6"/>
  <c r="N134" i="6"/>
  <c r="N133" i="6"/>
  <c r="N131" i="6"/>
  <c r="N132" i="6"/>
  <c r="N116" i="6"/>
  <c r="N89" i="6"/>
  <c r="N87" i="6"/>
  <c r="M138" i="6"/>
  <c r="M136" i="6"/>
  <c r="M133" i="6"/>
  <c r="M132" i="6"/>
  <c r="M131" i="6"/>
  <c r="M116" i="6"/>
  <c r="M89" i="6"/>
  <c r="M87" i="6"/>
  <c r="L138" i="6"/>
  <c r="L136" i="6"/>
  <c r="D114" i="25"/>
  <c r="D113" i="25"/>
  <c r="D112" i="25"/>
  <c r="L132" i="6"/>
  <c r="L87" i="6"/>
  <c r="K89" i="6"/>
  <c r="D146" i="25"/>
  <c r="D145" i="25"/>
  <c r="D144" i="25"/>
  <c r="D143" i="25"/>
  <c r="D150" i="25"/>
  <c r="D149" i="25"/>
  <c r="D148" i="25"/>
  <c r="D147" i="25"/>
  <c r="D141" i="25"/>
  <c r="D142" i="25"/>
  <c r="D140" i="25"/>
  <c r="D138" i="25"/>
  <c r="D137" i="25"/>
  <c r="D136" i="25"/>
  <c r="D135" i="25"/>
  <c r="D134" i="25"/>
  <c r="D133" i="25"/>
  <c r="D132" i="25"/>
  <c r="D131" i="25"/>
  <c r="D129" i="25"/>
  <c r="D130" i="25"/>
  <c r="D128" i="25"/>
  <c r="D126" i="25"/>
  <c r="D125" i="25"/>
  <c r="D124" i="25"/>
  <c r="D123" i="25"/>
  <c r="D122" i="25"/>
  <c r="D121" i="25"/>
  <c r="D120" i="25"/>
  <c r="D119" i="25"/>
  <c r="D117" i="25"/>
  <c r="D118" i="25"/>
  <c r="D116" i="25"/>
  <c r="D111" i="25"/>
  <c r="D110" i="25"/>
  <c r="D109" i="25"/>
  <c r="D108" i="25"/>
  <c r="D106" i="25"/>
  <c r="D107" i="25"/>
  <c r="D105" i="25"/>
  <c r="D103" i="25"/>
  <c r="D102" i="25"/>
  <c r="L134" i="6" s="1"/>
  <c r="D101" i="25"/>
  <c r="D99" i="25"/>
  <c r="K138" i="6" s="1"/>
  <c r="D98" i="25"/>
  <c r="D97" i="25"/>
  <c r="L133" i="6" s="1"/>
  <c r="D96" i="25"/>
  <c r="L131" i="6" s="1"/>
  <c r="D100" i="25"/>
  <c r="D94" i="25"/>
  <c r="D95" i="25"/>
  <c r="L89" i="6" s="1"/>
  <c r="D93" i="25"/>
  <c r="L116" i="6" s="1"/>
  <c r="D87" i="25"/>
  <c r="D86" i="25"/>
  <c r="K136" i="6" s="1"/>
  <c r="D85" i="25"/>
  <c r="K133" i="6" s="1"/>
  <c r="D84" i="25"/>
  <c r="K131" i="6" s="1"/>
  <c r="D91" i="25"/>
  <c r="D90" i="25"/>
  <c r="K134" i="6" s="1"/>
  <c r="D89" i="25"/>
  <c r="K132" i="6" s="1"/>
  <c r="D88" i="25"/>
  <c r="D82" i="25"/>
  <c r="K87" i="6" s="1"/>
  <c r="D83" i="25"/>
  <c r="D81" i="25"/>
  <c r="K116" i="6" s="1"/>
  <c r="D79" i="25"/>
  <c r="D78" i="25"/>
  <c r="J134" i="6" s="1"/>
  <c r="D77" i="25"/>
  <c r="J132" i="6" s="1"/>
  <c r="D76" i="25"/>
  <c r="D75" i="25"/>
  <c r="J138" i="6" s="1"/>
  <c r="D74" i="25"/>
  <c r="J136" i="6" s="1"/>
  <c r="D73" i="25"/>
  <c r="J133" i="6" s="1"/>
  <c r="D72" i="25"/>
  <c r="J131" i="6" s="1"/>
  <c r="D71" i="25"/>
  <c r="D70" i="25"/>
  <c r="J87" i="6" s="1"/>
  <c r="D69" i="25"/>
  <c r="D80" i="25" s="1"/>
  <c r="I132" i="6"/>
  <c r="I87" i="6"/>
  <c r="I116" i="6"/>
  <c r="H116" i="6"/>
  <c r="H89" i="6"/>
  <c r="D67" i="25"/>
  <c r="D66" i="25"/>
  <c r="I138" i="6" s="1"/>
  <c r="D65" i="25"/>
  <c r="I136" i="6" s="1"/>
  <c r="D64" i="25"/>
  <c r="I133" i="6" s="1"/>
  <c r="D63" i="25"/>
  <c r="I131" i="6" s="1"/>
  <c r="D62" i="25"/>
  <c r="J89" i="6" s="1"/>
  <c r="D61" i="25"/>
  <c r="D60" i="25"/>
  <c r="D68" i="25" s="1"/>
  <c r="D58" i="25"/>
  <c r="H134" i="6" s="1"/>
  <c r="D57" i="25"/>
  <c r="H132" i="6" s="1"/>
  <c r="D56" i="25"/>
  <c r="H138" i="6" s="1"/>
  <c r="D55" i="25"/>
  <c r="H136" i="6" s="1"/>
  <c r="D54" i="25"/>
  <c r="H133" i="6" s="1"/>
  <c r="D53" i="25"/>
  <c r="H131" i="6" s="1"/>
  <c r="D52" i="25"/>
  <c r="I89" i="6" s="1"/>
  <c r="D51" i="25"/>
  <c r="H87" i="6" s="1"/>
  <c r="D50" i="25"/>
  <c r="D48" i="25"/>
  <c r="D47" i="25"/>
  <c r="G134" i="6" s="1"/>
  <c r="D46" i="25"/>
  <c r="G132" i="6" s="1"/>
  <c r="D45" i="25"/>
  <c r="D44" i="25"/>
  <c r="G138" i="6" s="1"/>
  <c r="D43" i="25"/>
  <c r="D42" i="25"/>
  <c r="G133" i="6" s="1"/>
  <c r="D41" i="25"/>
  <c r="D39" i="25"/>
  <c r="G87" i="6" s="1"/>
  <c r="D40" i="25"/>
  <c r="G89" i="6" s="1"/>
  <c r="D38" i="25"/>
  <c r="D104" i="25" l="1"/>
  <c r="J116" i="6"/>
  <c r="D151" i="25"/>
  <c r="D139" i="25"/>
  <c r="D127" i="25"/>
  <c r="D115" i="25"/>
  <c r="D92" i="25"/>
  <c r="D59" i="25"/>
  <c r="G116" i="6"/>
  <c r="D49" i="25"/>
  <c r="G136" i="6"/>
  <c r="G131" i="6"/>
  <c r="X365" i="27" l="1"/>
  <c r="V365" i="27"/>
  <c r="T365" i="27"/>
  <c r="S365" i="27"/>
  <c r="R365" i="27"/>
  <c r="N365" i="27"/>
  <c r="W365" i="27" s="1"/>
  <c r="L365" i="27"/>
  <c r="U365" i="27" s="1"/>
  <c r="J365" i="27"/>
  <c r="H365" i="27"/>
  <c r="Q365" i="27" s="1"/>
  <c r="X364" i="27"/>
  <c r="V364" i="27"/>
  <c r="T364" i="27"/>
  <c r="R364" i="27"/>
  <c r="N364" i="27"/>
  <c r="W364" i="27" s="1"/>
  <c r="L364" i="27"/>
  <c r="U364" i="27" s="1"/>
  <c r="J364" i="27"/>
  <c r="S364" i="27" s="1"/>
  <c r="H364" i="27"/>
  <c r="Q364" i="27" s="1"/>
  <c r="X363" i="27"/>
  <c r="V363" i="27"/>
  <c r="T363" i="27"/>
  <c r="S363" i="27"/>
  <c r="R363" i="27"/>
  <c r="N363" i="27"/>
  <c r="W363" i="27" s="1"/>
  <c r="L363" i="27"/>
  <c r="U363" i="27" s="1"/>
  <c r="J363" i="27"/>
  <c r="H363" i="27"/>
  <c r="Q363" i="27" s="1"/>
  <c r="H362" i="27"/>
  <c r="I362" i="27" s="1"/>
  <c r="H361" i="27"/>
  <c r="I361" i="27" s="1"/>
  <c r="X360" i="27"/>
  <c r="V360" i="27"/>
  <c r="T360" i="27"/>
  <c r="R360" i="27"/>
  <c r="N360" i="27"/>
  <c r="W360" i="27" s="1"/>
  <c r="L360" i="27"/>
  <c r="U360" i="27" s="1"/>
  <c r="J360" i="27"/>
  <c r="S360" i="27" s="1"/>
  <c r="H360" i="27"/>
  <c r="Q360" i="27" s="1"/>
  <c r="X359" i="27"/>
  <c r="V359" i="27"/>
  <c r="T359" i="27"/>
  <c r="R359" i="27"/>
  <c r="Q359" i="27"/>
  <c r="N359" i="27"/>
  <c r="W359" i="27" s="1"/>
  <c r="L359" i="27"/>
  <c r="U359" i="27" s="1"/>
  <c r="J359" i="27"/>
  <c r="S359" i="27" s="1"/>
  <c r="H359" i="27"/>
  <c r="H358" i="27"/>
  <c r="I358" i="27" s="1"/>
  <c r="K358" i="27" s="1"/>
  <c r="H357" i="27"/>
  <c r="H356" i="27"/>
  <c r="K356" i="27" s="1"/>
  <c r="T356" i="27" s="1"/>
  <c r="X355" i="27"/>
  <c r="W355" i="27"/>
  <c r="V355" i="27"/>
  <c r="T355" i="27"/>
  <c r="N355" i="27"/>
  <c r="L355" i="27"/>
  <c r="U355" i="27" s="1"/>
  <c r="I355" i="27"/>
  <c r="H355" i="27"/>
  <c r="Q355" i="27" s="1"/>
  <c r="Q354" i="27"/>
  <c r="H354" i="27"/>
  <c r="O354" i="27" s="1"/>
  <c r="X354" i="27" s="1"/>
  <c r="H353" i="27"/>
  <c r="X352" i="27"/>
  <c r="V352" i="27"/>
  <c r="T352" i="27"/>
  <c r="R352" i="27"/>
  <c r="Q352" i="27"/>
  <c r="N352" i="27"/>
  <c r="W352" i="27" s="1"/>
  <c r="L352" i="27"/>
  <c r="U352" i="27" s="1"/>
  <c r="J352" i="27"/>
  <c r="S352" i="27" s="1"/>
  <c r="H352" i="27"/>
  <c r="X351" i="27"/>
  <c r="V351" i="27"/>
  <c r="T351" i="27"/>
  <c r="R351" i="27"/>
  <c r="N351" i="27"/>
  <c r="W351" i="27" s="1"/>
  <c r="L351" i="27"/>
  <c r="U351" i="27" s="1"/>
  <c r="J351" i="27"/>
  <c r="S351" i="27" s="1"/>
  <c r="H351" i="27"/>
  <c r="Q351" i="27" s="1"/>
  <c r="X350" i="27"/>
  <c r="V350" i="27"/>
  <c r="T350" i="27"/>
  <c r="R350" i="27"/>
  <c r="Q350" i="27"/>
  <c r="N350" i="27"/>
  <c r="W350" i="27" s="1"/>
  <c r="L350" i="27"/>
  <c r="U350" i="27" s="1"/>
  <c r="J350" i="27"/>
  <c r="S350" i="27" s="1"/>
  <c r="H350" i="27"/>
  <c r="H349" i="27"/>
  <c r="Q349" i="27" s="1"/>
  <c r="H348" i="27"/>
  <c r="Q348" i="27" s="1"/>
  <c r="X347" i="27"/>
  <c r="V347" i="27"/>
  <c r="T347" i="27"/>
  <c r="R347" i="27"/>
  <c r="N347" i="27"/>
  <c r="W347" i="27" s="1"/>
  <c r="L347" i="27"/>
  <c r="U347" i="27" s="1"/>
  <c r="J347" i="27"/>
  <c r="S347" i="27" s="1"/>
  <c r="H347" i="27"/>
  <c r="Q347" i="27" s="1"/>
  <c r="X346" i="27"/>
  <c r="V346" i="27"/>
  <c r="T346" i="27"/>
  <c r="R346" i="27"/>
  <c r="N346" i="27"/>
  <c r="W346" i="27" s="1"/>
  <c r="L346" i="27"/>
  <c r="U346" i="27" s="1"/>
  <c r="J346" i="27"/>
  <c r="S346" i="27" s="1"/>
  <c r="H346" i="27"/>
  <c r="Q346" i="27" s="1"/>
  <c r="H345" i="27"/>
  <c r="Q345" i="27" s="1"/>
  <c r="H344" i="27"/>
  <c r="H343" i="27"/>
  <c r="Q343" i="27" s="1"/>
  <c r="X342" i="27"/>
  <c r="V342" i="27"/>
  <c r="T342" i="27"/>
  <c r="N342" i="27"/>
  <c r="W342" i="27" s="1"/>
  <c r="L342" i="27"/>
  <c r="U342" i="27" s="1"/>
  <c r="I342" i="27"/>
  <c r="R342" i="27" s="1"/>
  <c r="H342" i="27"/>
  <c r="Q342" i="27" s="1"/>
  <c r="H341" i="27"/>
  <c r="M341" i="27" s="1"/>
  <c r="V341" i="27" s="1"/>
  <c r="H340" i="27"/>
  <c r="X339" i="27"/>
  <c r="W339" i="27"/>
  <c r="V339" i="27"/>
  <c r="T339" i="27"/>
  <c r="R339" i="27"/>
  <c r="Q339" i="27"/>
  <c r="N339" i="27"/>
  <c r="L339" i="27"/>
  <c r="U339" i="27" s="1"/>
  <c r="J339" i="27"/>
  <c r="S339" i="27" s="1"/>
  <c r="H339" i="27"/>
  <c r="X338" i="27"/>
  <c r="V338" i="27"/>
  <c r="U338" i="27"/>
  <c r="T338" i="27"/>
  <c r="R338" i="27"/>
  <c r="N338" i="27"/>
  <c r="W338" i="27" s="1"/>
  <c r="L338" i="27"/>
  <c r="J338" i="27"/>
  <c r="S338" i="27" s="1"/>
  <c r="H338" i="27"/>
  <c r="Q338" i="27" s="1"/>
  <c r="X337" i="27"/>
  <c r="V337" i="27"/>
  <c r="U337" i="27"/>
  <c r="T337" i="27"/>
  <c r="R337" i="27"/>
  <c r="N337" i="27"/>
  <c r="W337" i="27" s="1"/>
  <c r="L337" i="27"/>
  <c r="J337" i="27"/>
  <c r="S337" i="27" s="1"/>
  <c r="H337" i="27"/>
  <c r="Q337" i="27" s="1"/>
  <c r="H336" i="27"/>
  <c r="I336" i="27" s="1"/>
  <c r="R336" i="27" s="1"/>
  <c r="H335" i="27"/>
  <c r="Q335" i="27" s="1"/>
  <c r="X334" i="27"/>
  <c r="V334" i="27"/>
  <c r="T334" i="27"/>
  <c r="R334" i="27"/>
  <c r="N334" i="27"/>
  <c r="W334" i="27" s="1"/>
  <c r="L334" i="27"/>
  <c r="U334" i="27" s="1"/>
  <c r="J334" i="27"/>
  <c r="S334" i="27" s="1"/>
  <c r="H334" i="27"/>
  <c r="Q334" i="27" s="1"/>
  <c r="X333" i="27"/>
  <c r="V333" i="27"/>
  <c r="T333" i="27"/>
  <c r="R333" i="27"/>
  <c r="Q333" i="27"/>
  <c r="N333" i="27"/>
  <c r="W333" i="27" s="1"/>
  <c r="L333" i="27"/>
  <c r="U333" i="27" s="1"/>
  <c r="J333" i="27"/>
  <c r="S333" i="27" s="1"/>
  <c r="H333" i="27"/>
  <c r="H332" i="27"/>
  <c r="Q332" i="27" s="1"/>
  <c r="H331" i="27"/>
  <c r="I331" i="27" s="1"/>
  <c r="H330" i="27"/>
  <c r="I330" i="27" s="1"/>
  <c r="R330" i="27" s="1"/>
  <c r="X329" i="27"/>
  <c r="V329" i="27"/>
  <c r="U329" i="27"/>
  <c r="T329" i="27"/>
  <c r="N329" i="27"/>
  <c r="W329" i="27" s="1"/>
  <c r="L329" i="27"/>
  <c r="I329" i="27"/>
  <c r="H329" i="27"/>
  <c r="Q329" i="27" s="1"/>
  <c r="R328" i="27"/>
  <c r="N328" i="27"/>
  <c r="W328" i="27" s="1"/>
  <c r="I328" i="27"/>
  <c r="H328" i="27"/>
  <c r="L328" i="27" s="1"/>
  <c r="U328" i="27" s="1"/>
  <c r="H327" i="27"/>
  <c r="L327" i="27" s="1"/>
  <c r="U327" i="27" s="1"/>
  <c r="X326" i="27"/>
  <c r="V326" i="27"/>
  <c r="T326" i="27"/>
  <c r="R326" i="27"/>
  <c r="N326" i="27"/>
  <c r="W326" i="27" s="1"/>
  <c r="L326" i="27"/>
  <c r="U326" i="27" s="1"/>
  <c r="J326" i="27"/>
  <c r="S326" i="27" s="1"/>
  <c r="H326" i="27"/>
  <c r="Q326" i="27" s="1"/>
  <c r="X325" i="27"/>
  <c r="V325" i="27"/>
  <c r="T325" i="27"/>
  <c r="S325" i="27"/>
  <c r="R325" i="27"/>
  <c r="N325" i="27"/>
  <c r="W325" i="27" s="1"/>
  <c r="L325" i="27"/>
  <c r="U325" i="27" s="1"/>
  <c r="J325" i="27"/>
  <c r="H325" i="27"/>
  <c r="Q325" i="27" s="1"/>
  <c r="X324" i="27"/>
  <c r="V324" i="27"/>
  <c r="T324" i="27"/>
  <c r="R324" i="27"/>
  <c r="N324" i="27"/>
  <c r="W324" i="27" s="1"/>
  <c r="L324" i="27"/>
  <c r="U324" i="27" s="1"/>
  <c r="J324" i="27"/>
  <c r="S324" i="27" s="1"/>
  <c r="H324" i="27"/>
  <c r="Q324" i="27" s="1"/>
  <c r="H323" i="27"/>
  <c r="Q323" i="27" s="1"/>
  <c r="H322" i="27"/>
  <c r="Q322" i="27" s="1"/>
  <c r="X321" i="27"/>
  <c r="V321" i="27"/>
  <c r="T321" i="27"/>
  <c r="R321" i="27"/>
  <c r="N321" i="27"/>
  <c r="W321" i="27" s="1"/>
  <c r="L321" i="27"/>
  <c r="U321" i="27" s="1"/>
  <c r="J321" i="27"/>
  <c r="S321" i="27" s="1"/>
  <c r="H321" i="27"/>
  <c r="Q321" i="27" s="1"/>
  <c r="X320" i="27"/>
  <c r="V320" i="27"/>
  <c r="T320" i="27"/>
  <c r="R320" i="27"/>
  <c r="N320" i="27"/>
  <c r="W320" i="27" s="1"/>
  <c r="L320" i="27"/>
  <c r="U320" i="27" s="1"/>
  <c r="J320" i="27"/>
  <c r="S320" i="27" s="1"/>
  <c r="H320" i="27"/>
  <c r="Q320" i="27" s="1"/>
  <c r="H319" i="27"/>
  <c r="Q319" i="27" s="1"/>
  <c r="H318" i="27"/>
  <c r="Q318" i="27" s="1"/>
  <c r="H317" i="27"/>
  <c r="N317" i="27" s="1"/>
  <c r="W317" i="27" s="1"/>
  <c r="X316" i="27"/>
  <c r="V316" i="27"/>
  <c r="T316" i="27"/>
  <c r="S316" i="27"/>
  <c r="N316" i="27"/>
  <c r="W316" i="27" s="1"/>
  <c r="L316" i="27"/>
  <c r="U316" i="27" s="1"/>
  <c r="I316" i="27"/>
  <c r="J316" i="27" s="1"/>
  <c r="H316" i="27"/>
  <c r="Q316" i="27" s="1"/>
  <c r="H315" i="27"/>
  <c r="K315" i="27" s="1"/>
  <c r="T315" i="27" s="1"/>
  <c r="H314" i="27"/>
  <c r="L314" i="27" s="1"/>
  <c r="U314" i="27" s="1"/>
  <c r="X313" i="27"/>
  <c r="V313" i="27"/>
  <c r="T313" i="27"/>
  <c r="R313" i="27"/>
  <c r="N313" i="27"/>
  <c r="W313" i="27" s="1"/>
  <c r="L313" i="27"/>
  <c r="U313" i="27" s="1"/>
  <c r="J313" i="27"/>
  <c r="S313" i="27" s="1"/>
  <c r="H313" i="27"/>
  <c r="Q313" i="27" s="1"/>
  <c r="X312" i="27"/>
  <c r="V312" i="27"/>
  <c r="T312" i="27"/>
  <c r="R312" i="27"/>
  <c r="N312" i="27"/>
  <c r="W312" i="27" s="1"/>
  <c r="L312" i="27"/>
  <c r="U312" i="27" s="1"/>
  <c r="J312" i="27"/>
  <c r="S312" i="27" s="1"/>
  <c r="H312" i="27"/>
  <c r="Q312" i="27" s="1"/>
  <c r="X311" i="27"/>
  <c r="V311" i="27"/>
  <c r="T311" i="27"/>
  <c r="R311" i="27"/>
  <c r="N311" i="27"/>
  <c r="W311" i="27" s="1"/>
  <c r="L311" i="27"/>
  <c r="U311" i="27" s="1"/>
  <c r="J311" i="27"/>
  <c r="S311" i="27" s="1"/>
  <c r="H311" i="27"/>
  <c r="Q311" i="27" s="1"/>
  <c r="H310" i="27"/>
  <c r="H309" i="27"/>
  <c r="Q309" i="27" s="1"/>
  <c r="X308" i="27"/>
  <c r="V308" i="27"/>
  <c r="T308" i="27"/>
  <c r="R308" i="27"/>
  <c r="N308" i="27"/>
  <c r="W308" i="27" s="1"/>
  <c r="L308" i="27"/>
  <c r="U308" i="27" s="1"/>
  <c r="J308" i="27"/>
  <c r="S308" i="27" s="1"/>
  <c r="H308" i="27"/>
  <c r="Q308" i="27" s="1"/>
  <c r="X307" i="27"/>
  <c r="V307" i="27"/>
  <c r="U307" i="27"/>
  <c r="T307" i="27"/>
  <c r="R307" i="27"/>
  <c r="N307" i="27"/>
  <c r="W307" i="27" s="1"/>
  <c r="L307" i="27"/>
  <c r="J307" i="27"/>
  <c r="S307" i="27" s="1"/>
  <c r="H307" i="27"/>
  <c r="Q307" i="27" s="1"/>
  <c r="H306" i="27"/>
  <c r="Q306" i="27" s="1"/>
  <c r="H305" i="27"/>
  <c r="I305" i="27" s="1"/>
  <c r="H304" i="27"/>
  <c r="Q304" i="27" s="1"/>
  <c r="X303" i="27"/>
  <c r="V303" i="27"/>
  <c r="T303" i="27"/>
  <c r="N303" i="27"/>
  <c r="W303" i="27" s="1"/>
  <c r="L303" i="27"/>
  <c r="U303" i="27" s="1"/>
  <c r="I303" i="27"/>
  <c r="J303" i="27" s="1"/>
  <c r="S303" i="27" s="1"/>
  <c r="H303" i="27"/>
  <c r="Q303" i="27" s="1"/>
  <c r="H302" i="27"/>
  <c r="M302" i="27" s="1"/>
  <c r="V302" i="27" s="1"/>
  <c r="H301" i="27"/>
  <c r="J301" i="27" s="1"/>
  <c r="S301" i="27" s="1"/>
  <c r="X300" i="27"/>
  <c r="V300" i="27"/>
  <c r="T300" i="27"/>
  <c r="R300" i="27"/>
  <c r="N300" i="27"/>
  <c r="W300" i="27" s="1"/>
  <c r="L300" i="27"/>
  <c r="U300" i="27" s="1"/>
  <c r="J300" i="27"/>
  <c r="S300" i="27" s="1"/>
  <c r="H300" i="27"/>
  <c r="Q300" i="27" s="1"/>
  <c r="X299" i="27"/>
  <c r="V299" i="27"/>
  <c r="T299" i="27"/>
  <c r="R299" i="27"/>
  <c r="N299" i="27"/>
  <c r="W299" i="27" s="1"/>
  <c r="L299" i="27"/>
  <c r="U299" i="27" s="1"/>
  <c r="J299" i="27"/>
  <c r="S299" i="27" s="1"/>
  <c r="H299" i="27"/>
  <c r="Q299" i="27" s="1"/>
  <c r="X298" i="27"/>
  <c r="W298" i="27"/>
  <c r="V298" i="27"/>
  <c r="T298" i="27"/>
  <c r="R298" i="27"/>
  <c r="N298" i="27"/>
  <c r="L298" i="27"/>
  <c r="U298" i="27" s="1"/>
  <c r="J298" i="27"/>
  <c r="S298" i="27" s="1"/>
  <c r="H298" i="27"/>
  <c r="Q298" i="27" s="1"/>
  <c r="H297" i="27"/>
  <c r="Q297" i="27" s="1"/>
  <c r="H296" i="27"/>
  <c r="Q296" i="27" s="1"/>
  <c r="X295" i="27"/>
  <c r="V295" i="27"/>
  <c r="T295" i="27"/>
  <c r="R295" i="27"/>
  <c r="N295" i="27"/>
  <c r="W295" i="27" s="1"/>
  <c r="L295" i="27"/>
  <c r="U295" i="27" s="1"/>
  <c r="J295" i="27"/>
  <c r="S295" i="27" s="1"/>
  <c r="H295" i="27"/>
  <c r="Q295" i="27" s="1"/>
  <c r="X294" i="27"/>
  <c r="V294" i="27"/>
  <c r="T294" i="27"/>
  <c r="R294" i="27"/>
  <c r="N294" i="27"/>
  <c r="W294" i="27" s="1"/>
  <c r="L294" i="27"/>
  <c r="U294" i="27" s="1"/>
  <c r="J294" i="27"/>
  <c r="S294" i="27" s="1"/>
  <c r="H294" i="27"/>
  <c r="Q294" i="27" s="1"/>
  <c r="H293" i="27"/>
  <c r="Q293" i="27" s="1"/>
  <c r="H292" i="27"/>
  <c r="Q292" i="27" s="1"/>
  <c r="H291" i="27"/>
  <c r="X290" i="27"/>
  <c r="W290" i="27"/>
  <c r="V290" i="27"/>
  <c r="T290" i="27"/>
  <c r="N290" i="27"/>
  <c r="L290" i="27"/>
  <c r="U290" i="27" s="1"/>
  <c r="I290" i="27"/>
  <c r="J290" i="27" s="1"/>
  <c r="S290" i="27" s="1"/>
  <c r="H290" i="27"/>
  <c r="Q290" i="27" s="1"/>
  <c r="H289" i="27"/>
  <c r="J289" i="27" s="1"/>
  <c r="S289" i="27" s="1"/>
  <c r="H288" i="27"/>
  <c r="J288" i="27" s="1"/>
  <c r="S288" i="27" s="1"/>
  <c r="X287" i="27"/>
  <c r="V287" i="27"/>
  <c r="T287" i="27"/>
  <c r="R287" i="27"/>
  <c r="Q287" i="27"/>
  <c r="N287" i="27"/>
  <c r="W287" i="27" s="1"/>
  <c r="L287" i="27"/>
  <c r="U287" i="27" s="1"/>
  <c r="J287" i="27"/>
  <c r="S287" i="27" s="1"/>
  <c r="H287" i="27"/>
  <c r="X286" i="27"/>
  <c r="V286" i="27"/>
  <c r="U286" i="27"/>
  <c r="T286" i="27"/>
  <c r="R286" i="27"/>
  <c r="N286" i="27"/>
  <c r="W286" i="27" s="1"/>
  <c r="L286" i="27"/>
  <c r="J286" i="27"/>
  <c r="S286" i="27" s="1"/>
  <c r="H286" i="27"/>
  <c r="Q286" i="27" s="1"/>
  <c r="X285" i="27"/>
  <c r="V285" i="27"/>
  <c r="T285" i="27"/>
  <c r="R285" i="27"/>
  <c r="N285" i="27"/>
  <c r="W285" i="27" s="1"/>
  <c r="L285" i="27"/>
  <c r="U285" i="27" s="1"/>
  <c r="J285" i="27"/>
  <c r="S285" i="27" s="1"/>
  <c r="H285" i="27"/>
  <c r="Q285" i="27" s="1"/>
  <c r="H284" i="27"/>
  <c r="I284" i="27" s="1"/>
  <c r="H283" i="27"/>
  <c r="I283" i="27" s="1"/>
  <c r="X282" i="27"/>
  <c r="V282" i="27"/>
  <c r="T282" i="27"/>
  <c r="R282" i="27"/>
  <c r="N282" i="27"/>
  <c r="W282" i="27" s="1"/>
  <c r="L282" i="27"/>
  <c r="U282" i="27" s="1"/>
  <c r="J282" i="27"/>
  <c r="S282" i="27" s="1"/>
  <c r="H282" i="27"/>
  <c r="Q282" i="27" s="1"/>
  <c r="X281" i="27"/>
  <c r="V281" i="27"/>
  <c r="T281" i="27"/>
  <c r="R281" i="27"/>
  <c r="N281" i="27"/>
  <c r="W281" i="27" s="1"/>
  <c r="L281" i="27"/>
  <c r="U281" i="27" s="1"/>
  <c r="J281" i="27"/>
  <c r="S281" i="27" s="1"/>
  <c r="H281" i="27"/>
  <c r="Q281" i="27" s="1"/>
  <c r="H280" i="27"/>
  <c r="I280" i="27" s="1"/>
  <c r="H279" i="27"/>
  <c r="I279" i="27" s="1"/>
  <c r="H278" i="27"/>
  <c r="N278" i="27" s="1"/>
  <c r="W278" i="27" s="1"/>
  <c r="X277" i="27"/>
  <c r="V277" i="27"/>
  <c r="T277" i="27"/>
  <c r="N277" i="27"/>
  <c r="W277" i="27" s="1"/>
  <c r="L277" i="27"/>
  <c r="U277" i="27" s="1"/>
  <c r="I277" i="27"/>
  <c r="J277" i="27" s="1"/>
  <c r="S277" i="27" s="1"/>
  <c r="H277" i="27"/>
  <c r="Q277" i="27" s="1"/>
  <c r="H276" i="27"/>
  <c r="K276" i="27" s="1"/>
  <c r="T276" i="27" s="1"/>
  <c r="H275" i="27"/>
  <c r="L275" i="27" s="1"/>
  <c r="U275" i="27" s="1"/>
  <c r="X274" i="27"/>
  <c r="V274" i="27"/>
  <c r="T274" i="27"/>
  <c r="R274" i="27"/>
  <c r="N274" i="27"/>
  <c r="W274" i="27" s="1"/>
  <c r="L274" i="27"/>
  <c r="U274" i="27" s="1"/>
  <c r="J274" i="27"/>
  <c r="S274" i="27" s="1"/>
  <c r="H274" i="27"/>
  <c r="Q274" i="27" s="1"/>
  <c r="X273" i="27"/>
  <c r="V273" i="27"/>
  <c r="T273" i="27"/>
  <c r="R273" i="27"/>
  <c r="N273" i="27"/>
  <c r="W273" i="27" s="1"/>
  <c r="L273" i="27"/>
  <c r="U273" i="27" s="1"/>
  <c r="J273" i="27"/>
  <c r="S273" i="27" s="1"/>
  <c r="H273" i="27"/>
  <c r="Q273" i="27" s="1"/>
  <c r="X272" i="27"/>
  <c r="V272" i="27"/>
  <c r="U272" i="27"/>
  <c r="T272" i="27"/>
  <c r="R272" i="27"/>
  <c r="N272" i="27"/>
  <c r="W272" i="27" s="1"/>
  <c r="L272" i="27"/>
  <c r="J272" i="27"/>
  <c r="S272" i="27" s="1"/>
  <c r="H272" i="27"/>
  <c r="Q272" i="27" s="1"/>
  <c r="H271" i="27"/>
  <c r="I271" i="27" s="1"/>
  <c r="H270" i="27"/>
  <c r="I270" i="27" s="1"/>
  <c r="X269" i="27"/>
  <c r="V269" i="27"/>
  <c r="T269" i="27"/>
  <c r="R269" i="27"/>
  <c r="Q269" i="27"/>
  <c r="N269" i="27"/>
  <c r="W269" i="27" s="1"/>
  <c r="L269" i="27"/>
  <c r="U269" i="27" s="1"/>
  <c r="J269" i="27"/>
  <c r="S269" i="27" s="1"/>
  <c r="H269" i="27"/>
  <c r="X268" i="27"/>
  <c r="V268" i="27"/>
  <c r="T268" i="27"/>
  <c r="R268" i="27"/>
  <c r="N268" i="27"/>
  <c r="W268" i="27" s="1"/>
  <c r="L268" i="27"/>
  <c r="U268" i="27" s="1"/>
  <c r="J268" i="27"/>
  <c r="S268" i="27" s="1"/>
  <c r="H268" i="27"/>
  <c r="Q268" i="27" s="1"/>
  <c r="H267" i="27"/>
  <c r="I267" i="27" s="1"/>
  <c r="K267" i="27" s="1"/>
  <c r="T267" i="27" s="1"/>
  <c r="H266" i="27"/>
  <c r="I266" i="27" s="1"/>
  <c r="H265" i="27"/>
  <c r="Q265" i="27" s="1"/>
  <c r="X264" i="27"/>
  <c r="V264" i="27"/>
  <c r="T264" i="27"/>
  <c r="N264" i="27"/>
  <c r="W264" i="27" s="1"/>
  <c r="L264" i="27"/>
  <c r="U264" i="27" s="1"/>
  <c r="I264" i="27"/>
  <c r="R264" i="27" s="1"/>
  <c r="H264" i="27"/>
  <c r="Q264" i="27" s="1"/>
  <c r="H263" i="27"/>
  <c r="Q263" i="27" s="1"/>
  <c r="H262" i="27"/>
  <c r="Q262" i="27" s="1"/>
  <c r="X261" i="27"/>
  <c r="V261" i="27"/>
  <c r="T261" i="27"/>
  <c r="R261" i="27"/>
  <c r="Q261" i="27"/>
  <c r="N261" i="27"/>
  <c r="W261" i="27" s="1"/>
  <c r="L261" i="27"/>
  <c r="U261" i="27" s="1"/>
  <c r="J261" i="27"/>
  <c r="S261" i="27" s="1"/>
  <c r="H261" i="27"/>
  <c r="X260" i="27"/>
  <c r="V260" i="27"/>
  <c r="T260" i="27"/>
  <c r="R260" i="27"/>
  <c r="N260" i="27"/>
  <c r="W260" i="27" s="1"/>
  <c r="L260" i="27"/>
  <c r="U260" i="27" s="1"/>
  <c r="J260" i="27"/>
  <c r="S260" i="27" s="1"/>
  <c r="H260" i="27"/>
  <c r="Q260" i="27" s="1"/>
  <c r="X259" i="27"/>
  <c r="V259" i="27"/>
  <c r="T259" i="27"/>
  <c r="R259" i="27"/>
  <c r="N259" i="27"/>
  <c r="W259" i="27" s="1"/>
  <c r="L259" i="27"/>
  <c r="U259" i="27" s="1"/>
  <c r="J259" i="27"/>
  <c r="S259" i="27" s="1"/>
  <c r="H259" i="27"/>
  <c r="Q259" i="27" s="1"/>
  <c r="H258" i="27"/>
  <c r="I258" i="27" s="1"/>
  <c r="H257" i="27"/>
  <c r="I257" i="27" s="1"/>
  <c r="X256" i="27"/>
  <c r="V256" i="27"/>
  <c r="T256" i="27"/>
  <c r="R256" i="27"/>
  <c r="N256" i="27"/>
  <c r="W256" i="27" s="1"/>
  <c r="L256" i="27"/>
  <c r="U256" i="27" s="1"/>
  <c r="J256" i="27"/>
  <c r="S256" i="27" s="1"/>
  <c r="H256" i="27"/>
  <c r="Q256" i="27" s="1"/>
  <c r="X255" i="27"/>
  <c r="V255" i="27"/>
  <c r="T255" i="27"/>
  <c r="R255" i="27"/>
  <c r="N255" i="27"/>
  <c r="W255" i="27" s="1"/>
  <c r="L255" i="27"/>
  <c r="U255" i="27" s="1"/>
  <c r="J255" i="27"/>
  <c r="S255" i="27" s="1"/>
  <c r="H255" i="27"/>
  <c r="Q255" i="27" s="1"/>
  <c r="H254" i="27"/>
  <c r="I254" i="27" s="1"/>
  <c r="H253" i="27"/>
  <c r="I253" i="27" s="1"/>
  <c r="H252" i="27"/>
  <c r="X251" i="27"/>
  <c r="V251" i="27"/>
  <c r="T251" i="27"/>
  <c r="N251" i="27"/>
  <c r="W251" i="27" s="1"/>
  <c r="L251" i="27"/>
  <c r="U251" i="27" s="1"/>
  <c r="I251" i="27"/>
  <c r="R251" i="27" s="1"/>
  <c r="H251" i="27"/>
  <c r="Q251" i="27" s="1"/>
  <c r="H250" i="27"/>
  <c r="Q250" i="27" s="1"/>
  <c r="H249" i="27"/>
  <c r="Q249" i="27" s="1"/>
  <c r="X248" i="27"/>
  <c r="V248" i="27"/>
  <c r="T248" i="27"/>
  <c r="R248" i="27"/>
  <c r="N248" i="27"/>
  <c r="W248" i="27" s="1"/>
  <c r="L248" i="27"/>
  <c r="U248" i="27" s="1"/>
  <c r="J248" i="27"/>
  <c r="S248" i="27" s="1"/>
  <c r="H248" i="27"/>
  <c r="Q248" i="27" s="1"/>
  <c r="X247" i="27"/>
  <c r="V247" i="27"/>
  <c r="T247" i="27"/>
  <c r="R247" i="27"/>
  <c r="N247" i="27"/>
  <c r="W247" i="27" s="1"/>
  <c r="L247" i="27"/>
  <c r="U247" i="27" s="1"/>
  <c r="J247" i="27"/>
  <c r="S247" i="27" s="1"/>
  <c r="H247" i="27"/>
  <c r="Q247" i="27" s="1"/>
  <c r="X246" i="27"/>
  <c r="V246" i="27"/>
  <c r="T246" i="27"/>
  <c r="R246" i="27"/>
  <c r="N246" i="27"/>
  <c r="W246" i="27" s="1"/>
  <c r="L246" i="27"/>
  <c r="U246" i="27" s="1"/>
  <c r="J246" i="27"/>
  <c r="S246" i="27" s="1"/>
  <c r="H246" i="27"/>
  <c r="Q246" i="27" s="1"/>
  <c r="H245" i="27"/>
  <c r="I245" i="27" s="1"/>
  <c r="H244" i="27"/>
  <c r="I244" i="27" s="1"/>
  <c r="X243" i="27"/>
  <c r="V243" i="27"/>
  <c r="T243" i="27"/>
  <c r="R243" i="27"/>
  <c r="N243" i="27"/>
  <c r="W243" i="27" s="1"/>
  <c r="L243" i="27"/>
  <c r="U243" i="27" s="1"/>
  <c r="J243" i="27"/>
  <c r="S243" i="27" s="1"/>
  <c r="H243" i="27"/>
  <c r="Q243" i="27" s="1"/>
  <c r="X242" i="27"/>
  <c r="V242" i="27"/>
  <c r="T242" i="27"/>
  <c r="R242" i="27"/>
  <c r="N242" i="27"/>
  <c r="W242" i="27" s="1"/>
  <c r="L242" i="27"/>
  <c r="U242" i="27" s="1"/>
  <c r="J242" i="27"/>
  <c r="S242" i="27" s="1"/>
  <c r="H242" i="27"/>
  <c r="Q242" i="27" s="1"/>
  <c r="H241" i="27"/>
  <c r="Q241" i="27" s="1"/>
  <c r="H240" i="27"/>
  <c r="Q240" i="27" s="1"/>
  <c r="H239" i="27"/>
  <c r="Q239" i="27" s="1"/>
  <c r="X238" i="27"/>
  <c r="V238" i="27"/>
  <c r="U238" i="27"/>
  <c r="T238" i="27"/>
  <c r="N238" i="27"/>
  <c r="W238" i="27" s="1"/>
  <c r="L238" i="27"/>
  <c r="I238" i="27"/>
  <c r="R238" i="27" s="1"/>
  <c r="H238" i="27"/>
  <c r="Q238" i="27" s="1"/>
  <c r="H237" i="27"/>
  <c r="Q237" i="27" s="1"/>
  <c r="H236" i="27"/>
  <c r="Q236" i="27" s="1"/>
  <c r="X235" i="27"/>
  <c r="W235" i="27"/>
  <c r="V235" i="27"/>
  <c r="T235" i="27"/>
  <c r="R235" i="27"/>
  <c r="N235" i="27"/>
  <c r="L235" i="27"/>
  <c r="U235" i="27" s="1"/>
  <c r="J235" i="27"/>
  <c r="S235" i="27" s="1"/>
  <c r="H235" i="27"/>
  <c r="Q235" i="27" s="1"/>
  <c r="X234" i="27"/>
  <c r="V234" i="27"/>
  <c r="U234" i="27"/>
  <c r="T234" i="27"/>
  <c r="R234" i="27"/>
  <c r="N234" i="27"/>
  <c r="W234" i="27" s="1"/>
  <c r="L234" i="27"/>
  <c r="J234" i="27"/>
  <c r="S234" i="27" s="1"/>
  <c r="H234" i="27"/>
  <c r="Q234" i="27" s="1"/>
  <c r="X233" i="27"/>
  <c r="W233" i="27"/>
  <c r="V233" i="27"/>
  <c r="T233" i="27"/>
  <c r="R233" i="27"/>
  <c r="N233" i="27"/>
  <c r="L233" i="27"/>
  <c r="U233" i="27" s="1"/>
  <c r="J233" i="27"/>
  <c r="S233" i="27" s="1"/>
  <c r="H233" i="27"/>
  <c r="Q233" i="27" s="1"/>
  <c r="H232" i="27"/>
  <c r="Q232" i="27" s="1"/>
  <c r="H231" i="27"/>
  <c r="Q231" i="27" s="1"/>
  <c r="X230" i="27"/>
  <c r="V230" i="27"/>
  <c r="T230" i="27"/>
  <c r="R230" i="27"/>
  <c r="N230" i="27"/>
  <c r="W230" i="27" s="1"/>
  <c r="L230" i="27"/>
  <c r="U230" i="27" s="1"/>
  <c r="J230" i="27"/>
  <c r="S230" i="27" s="1"/>
  <c r="H230" i="27"/>
  <c r="Q230" i="27" s="1"/>
  <c r="X229" i="27"/>
  <c r="V229" i="27"/>
  <c r="T229" i="27"/>
  <c r="R229" i="27"/>
  <c r="N229" i="27"/>
  <c r="W229" i="27" s="1"/>
  <c r="L229" i="27"/>
  <c r="U229" i="27" s="1"/>
  <c r="J229" i="27"/>
  <c r="S229" i="27" s="1"/>
  <c r="H229" i="27"/>
  <c r="Q229" i="27" s="1"/>
  <c r="H228" i="27"/>
  <c r="Q228" i="27" s="1"/>
  <c r="H227" i="27"/>
  <c r="Q227" i="27" s="1"/>
  <c r="H226" i="27"/>
  <c r="K226" i="27" s="1"/>
  <c r="T226" i="27" s="1"/>
  <c r="X225" i="27"/>
  <c r="V225" i="27"/>
  <c r="T225" i="27"/>
  <c r="N225" i="27"/>
  <c r="W225" i="27" s="1"/>
  <c r="L225" i="27"/>
  <c r="U225" i="27" s="1"/>
  <c r="I225" i="27"/>
  <c r="J225" i="27" s="1"/>
  <c r="S225" i="27" s="1"/>
  <c r="H225" i="27"/>
  <c r="Q225" i="27" s="1"/>
  <c r="H224" i="27"/>
  <c r="Q224" i="27" s="1"/>
  <c r="H223" i="27"/>
  <c r="Q223" i="27" s="1"/>
  <c r="X222" i="27"/>
  <c r="V222" i="27"/>
  <c r="T222" i="27"/>
  <c r="S222" i="27"/>
  <c r="R222" i="27"/>
  <c r="N222" i="27"/>
  <c r="W222" i="27" s="1"/>
  <c r="L222" i="27"/>
  <c r="U222" i="27" s="1"/>
  <c r="J222" i="27"/>
  <c r="H222" i="27"/>
  <c r="Q222" i="27" s="1"/>
  <c r="X221" i="27"/>
  <c r="V221" i="27"/>
  <c r="T221" i="27"/>
  <c r="R221" i="27"/>
  <c r="N221" i="27"/>
  <c r="W221" i="27" s="1"/>
  <c r="L221" i="27"/>
  <c r="U221" i="27" s="1"/>
  <c r="J221" i="27"/>
  <c r="S221" i="27" s="1"/>
  <c r="H221" i="27"/>
  <c r="Q221" i="27" s="1"/>
  <c r="X220" i="27"/>
  <c r="V220" i="27"/>
  <c r="T220" i="27"/>
  <c r="R220" i="27"/>
  <c r="N220" i="27"/>
  <c r="W220" i="27" s="1"/>
  <c r="L220" i="27"/>
  <c r="U220" i="27" s="1"/>
  <c r="J220" i="27"/>
  <c r="S220" i="27" s="1"/>
  <c r="H220" i="27"/>
  <c r="Q220" i="27" s="1"/>
  <c r="H219" i="27"/>
  <c r="H218" i="27"/>
  <c r="Q218" i="27" s="1"/>
  <c r="X217" i="27"/>
  <c r="V217" i="27"/>
  <c r="T217" i="27"/>
  <c r="R217" i="27"/>
  <c r="N217" i="27"/>
  <c r="W217" i="27" s="1"/>
  <c r="L217" i="27"/>
  <c r="U217" i="27" s="1"/>
  <c r="J217" i="27"/>
  <c r="S217" i="27" s="1"/>
  <c r="H217" i="27"/>
  <c r="Q217" i="27" s="1"/>
  <c r="X216" i="27"/>
  <c r="V216" i="27"/>
  <c r="T216" i="27"/>
  <c r="R216" i="27"/>
  <c r="N216" i="27"/>
  <c r="W216" i="27" s="1"/>
  <c r="L216" i="27"/>
  <c r="U216" i="27" s="1"/>
  <c r="J216" i="27"/>
  <c r="S216" i="27" s="1"/>
  <c r="H216" i="27"/>
  <c r="Q216" i="27" s="1"/>
  <c r="H215" i="27"/>
  <c r="Q215" i="27" s="1"/>
  <c r="H214" i="27"/>
  <c r="H213" i="27"/>
  <c r="Q213" i="27" s="1"/>
  <c r="X212" i="27"/>
  <c r="V212" i="27"/>
  <c r="T212" i="27"/>
  <c r="Q212" i="27"/>
  <c r="N212" i="27"/>
  <c r="W212" i="27" s="1"/>
  <c r="L212" i="27"/>
  <c r="U212" i="27" s="1"/>
  <c r="I212" i="27"/>
  <c r="R212" i="27" s="1"/>
  <c r="H212" i="27"/>
  <c r="H211" i="27"/>
  <c r="K211" i="27" s="1"/>
  <c r="T211" i="27" s="1"/>
  <c r="H210" i="27"/>
  <c r="K210" i="27" s="1"/>
  <c r="T210" i="27" s="1"/>
  <c r="X209" i="27"/>
  <c r="V209" i="27"/>
  <c r="T209" i="27"/>
  <c r="R209" i="27"/>
  <c r="N209" i="27"/>
  <c r="W209" i="27" s="1"/>
  <c r="L209" i="27"/>
  <c r="U209" i="27" s="1"/>
  <c r="J209" i="27"/>
  <c r="S209" i="27" s="1"/>
  <c r="H209" i="27"/>
  <c r="Q209" i="27" s="1"/>
  <c r="X208" i="27"/>
  <c r="V208" i="27"/>
  <c r="T208" i="27"/>
  <c r="R208" i="27"/>
  <c r="N208" i="27"/>
  <c r="W208" i="27" s="1"/>
  <c r="L208" i="27"/>
  <c r="U208" i="27" s="1"/>
  <c r="J208" i="27"/>
  <c r="S208" i="27" s="1"/>
  <c r="H208" i="27"/>
  <c r="Q208" i="27" s="1"/>
  <c r="X207" i="27"/>
  <c r="V207" i="27"/>
  <c r="U207" i="27"/>
  <c r="T207" i="27"/>
  <c r="R207" i="27"/>
  <c r="Q207" i="27"/>
  <c r="N207" i="27"/>
  <c r="W207" i="27" s="1"/>
  <c r="L207" i="27"/>
  <c r="J207" i="27"/>
  <c r="S207" i="27" s="1"/>
  <c r="H207" i="27"/>
  <c r="H206" i="27"/>
  <c r="Q206" i="27" s="1"/>
  <c r="H205" i="27"/>
  <c r="Q205" i="27" s="1"/>
  <c r="X204" i="27"/>
  <c r="V204" i="27"/>
  <c r="T204" i="27"/>
  <c r="R204" i="27"/>
  <c r="N204" i="27"/>
  <c r="W204" i="27" s="1"/>
  <c r="L204" i="27"/>
  <c r="U204" i="27" s="1"/>
  <c r="J204" i="27"/>
  <c r="S204" i="27" s="1"/>
  <c r="H204" i="27"/>
  <c r="Q204" i="27" s="1"/>
  <c r="X203" i="27"/>
  <c r="V203" i="27"/>
  <c r="T203" i="27"/>
  <c r="R203" i="27"/>
  <c r="N203" i="27"/>
  <c r="W203" i="27" s="1"/>
  <c r="L203" i="27"/>
  <c r="U203" i="27" s="1"/>
  <c r="J203" i="27"/>
  <c r="S203" i="27" s="1"/>
  <c r="H203" i="27"/>
  <c r="Q203" i="27" s="1"/>
  <c r="H202" i="27"/>
  <c r="Q202" i="27" s="1"/>
  <c r="H201" i="27"/>
  <c r="Q201" i="27" s="1"/>
  <c r="H200" i="27"/>
  <c r="M200" i="27" s="1"/>
  <c r="V200" i="27" s="1"/>
  <c r="X199" i="27"/>
  <c r="V199" i="27"/>
  <c r="T199" i="27"/>
  <c r="N199" i="27"/>
  <c r="W199" i="27" s="1"/>
  <c r="L199" i="27"/>
  <c r="U199" i="27" s="1"/>
  <c r="I199" i="27"/>
  <c r="J199" i="27" s="1"/>
  <c r="S199" i="27" s="1"/>
  <c r="H199" i="27"/>
  <c r="Q199" i="27" s="1"/>
  <c r="L198" i="27"/>
  <c r="U198" i="27" s="1"/>
  <c r="I198" i="27"/>
  <c r="R198" i="27" s="1"/>
  <c r="H198" i="27"/>
  <c r="K198" i="27" s="1"/>
  <c r="T198" i="27" s="1"/>
  <c r="H197" i="27"/>
  <c r="K197" i="27" s="1"/>
  <c r="T197" i="27" s="1"/>
  <c r="X196" i="27"/>
  <c r="V196" i="27"/>
  <c r="T196" i="27"/>
  <c r="R196" i="27"/>
  <c r="N196" i="27"/>
  <c r="W196" i="27" s="1"/>
  <c r="L196" i="27"/>
  <c r="U196" i="27" s="1"/>
  <c r="J196" i="27"/>
  <c r="S196" i="27" s="1"/>
  <c r="H196" i="27"/>
  <c r="Q196" i="27" s="1"/>
  <c r="X195" i="27"/>
  <c r="V195" i="27"/>
  <c r="T195" i="27"/>
  <c r="R195" i="27"/>
  <c r="Q195" i="27"/>
  <c r="N195" i="27"/>
  <c r="W195" i="27" s="1"/>
  <c r="L195" i="27"/>
  <c r="U195" i="27" s="1"/>
  <c r="J195" i="27"/>
  <c r="S195" i="27" s="1"/>
  <c r="H195" i="27"/>
  <c r="X194" i="27"/>
  <c r="V194" i="27"/>
  <c r="T194" i="27"/>
  <c r="R194" i="27"/>
  <c r="N194" i="27"/>
  <c r="W194" i="27" s="1"/>
  <c r="L194" i="27"/>
  <c r="U194" i="27" s="1"/>
  <c r="J194" i="27"/>
  <c r="S194" i="27" s="1"/>
  <c r="H194" i="27"/>
  <c r="Q194" i="27" s="1"/>
  <c r="H193" i="27"/>
  <c r="Q193" i="27" s="1"/>
  <c r="H192" i="27"/>
  <c r="Q192" i="27" s="1"/>
  <c r="X191" i="27"/>
  <c r="V191" i="27"/>
  <c r="T191" i="27"/>
  <c r="R191" i="27"/>
  <c r="N191" i="27"/>
  <c r="W191" i="27" s="1"/>
  <c r="L191" i="27"/>
  <c r="U191" i="27" s="1"/>
  <c r="J191" i="27"/>
  <c r="S191" i="27" s="1"/>
  <c r="H191" i="27"/>
  <c r="Q191" i="27" s="1"/>
  <c r="X190" i="27"/>
  <c r="V190" i="27"/>
  <c r="U190" i="27"/>
  <c r="T190" i="27"/>
  <c r="R190" i="27"/>
  <c r="N190" i="27"/>
  <c r="W190" i="27" s="1"/>
  <c r="L190" i="27"/>
  <c r="J190" i="27"/>
  <c r="S190" i="27" s="1"/>
  <c r="H190" i="27"/>
  <c r="Q190" i="27" s="1"/>
  <c r="H189" i="27"/>
  <c r="I189" i="27" s="1"/>
  <c r="H188" i="27"/>
  <c r="I188" i="27" s="1"/>
  <c r="H187" i="27"/>
  <c r="J187" i="27" s="1"/>
  <c r="S187" i="27" s="1"/>
  <c r="X186" i="27"/>
  <c r="V186" i="27"/>
  <c r="T186" i="27"/>
  <c r="N186" i="27"/>
  <c r="W186" i="27" s="1"/>
  <c r="L186" i="27"/>
  <c r="U186" i="27" s="1"/>
  <c r="I186" i="27"/>
  <c r="R186" i="27" s="1"/>
  <c r="H186" i="27"/>
  <c r="Q186" i="27" s="1"/>
  <c r="H185" i="27"/>
  <c r="Q185" i="27" s="1"/>
  <c r="H184" i="27"/>
  <c r="K184" i="27" s="1"/>
  <c r="T184" i="27" s="1"/>
  <c r="X183" i="27"/>
  <c r="V183" i="27"/>
  <c r="U183" i="27"/>
  <c r="T183" i="27"/>
  <c r="R183" i="27"/>
  <c r="N183" i="27"/>
  <c r="W183" i="27" s="1"/>
  <c r="L183" i="27"/>
  <c r="J183" i="27"/>
  <c r="S183" i="27" s="1"/>
  <c r="H183" i="27"/>
  <c r="Q183" i="27" s="1"/>
  <c r="X182" i="27"/>
  <c r="W182" i="27"/>
  <c r="V182" i="27"/>
  <c r="T182" i="27"/>
  <c r="R182" i="27"/>
  <c r="N182" i="27"/>
  <c r="L182" i="27"/>
  <c r="U182" i="27" s="1"/>
  <c r="J182" i="27"/>
  <c r="S182" i="27" s="1"/>
  <c r="H182" i="27"/>
  <c r="Q182" i="27" s="1"/>
  <c r="X181" i="27"/>
  <c r="V181" i="27"/>
  <c r="T181" i="27"/>
  <c r="R181" i="27"/>
  <c r="N181" i="27"/>
  <c r="W181" i="27" s="1"/>
  <c r="L181" i="27"/>
  <c r="U181" i="27" s="1"/>
  <c r="J181" i="27"/>
  <c r="S181" i="27" s="1"/>
  <c r="H181" i="27"/>
  <c r="Q181" i="27" s="1"/>
  <c r="H180" i="27"/>
  <c r="Q180" i="27" s="1"/>
  <c r="H179" i="27"/>
  <c r="I179" i="27" s="1"/>
  <c r="X178" i="27"/>
  <c r="V178" i="27"/>
  <c r="T178" i="27"/>
  <c r="R178" i="27"/>
  <c r="N178" i="27"/>
  <c r="W178" i="27" s="1"/>
  <c r="L178" i="27"/>
  <c r="U178" i="27" s="1"/>
  <c r="J178" i="27"/>
  <c r="S178" i="27" s="1"/>
  <c r="H178" i="27"/>
  <c r="Q178" i="27" s="1"/>
  <c r="X177" i="27"/>
  <c r="V177" i="27"/>
  <c r="U177" i="27"/>
  <c r="T177" i="27"/>
  <c r="R177" i="27"/>
  <c r="N177" i="27"/>
  <c r="W177" i="27" s="1"/>
  <c r="L177" i="27"/>
  <c r="J177" i="27"/>
  <c r="S177" i="27" s="1"/>
  <c r="H177" i="27"/>
  <c r="Q177" i="27" s="1"/>
  <c r="H176" i="27"/>
  <c r="I176" i="27" s="1"/>
  <c r="H175" i="27"/>
  <c r="I175" i="27" s="1"/>
  <c r="H174" i="27"/>
  <c r="L174" i="27" s="1"/>
  <c r="U174" i="27" s="1"/>
  <c r="X173" i="27"/>
  <c r="V173" i="27"/>
  <c r="T173" i="27"/>
  <c r="N173" i="27"/>
  <c r="W173" i="27" s="1"/>
  <c r="L173" i="27"/>
  <c r="U173" i="27" s="1"/>
  <c r="I173" i="27"/>
  <c r="R173" i="27" s="1"/>
  <c r="H173" i="27"/>
  <c r="Q173" i="27" s="1"/>
  <c r="H172" i="27"/>
  <c r="I172" i="27" s="1"/>
  <c r="R172" i="27" s="1"/>
  <c r="H171" i="27"/>
  <c r="I171" i="27" s="1"/>
  <c r="R171" i="27" s="1"/>
  <c r="X170" i="27"/>
  <c r="V170" i="27"/>
  <c r="T170" i="27"/>
  <c r="R170" i="27"/>
  <c r="N170" i="27"/>
  <c r="W170" i="27" s="1"/>
  <c r="L170" i="27"/>
  <c r="U170" i="27" s="1"/>
  <c r="J170" i="27"/>
  <c r="S170" i="27" s="1"/>
  <c r="H170" i="27"/>
  <c r="Q170" i="27" s="1"/>
  <c r="X169" i="27"/>
  <c r="V169" i="27"/>
  <c r="T169" i="27"/>
  <c r="R169" i="27"/>
  <c r="N169" i="27"/>
  <c r="W169" i="27" s="1"/>
  <c r="L169" i="27"/>
  <c r="U169" i="27" s="1"/>
  <c r="J169" i="27"/>
  <c r="S169" i="27" s="1"/>
  <c r="H169" i="27"/>
  <c r="Q169" i="27" s="1"/>
  <c r="X168" i="27"/>
  <c r="V168" i="27"/>
  <c r="T168" i="27"/>
  <c r="R168" i="27"/>
  <c r="Q168" i="27"/>
  <c r="N168" i="27"/>
  <c r="W168" i="27" s="1"/>
  <c r="L168" i="27"/>
  <c r="U168" i="27" s="1"/>
  <c r="J168" i="27"/>
  <c r="S168" i="27" s="1"/>
  <c r="H168" i="27"/>
  <c r="H167" i="27"/>
  <c r="I167" i="27" s="1"/>
  <c r="H166" i="27"/>
  <c r="I166" i="27" s="1"/>
  <c r="X165" i="27"/>
  <c r="V165" i="27"/>
  <c r="T165" i="27"/>
  <c r="R165" i="27"/>
  <c r="N165" i="27"/>
  <c r="W165" i="27" s="1"/>
  <c r="L165" i="27"/>
  <c r="U165" i="27" s="1"/>
  <c r="J165" i="27"/>
  <c r="S165" i="27" s="1"/>
  <c r="H165" i="27"/>
  <c r="Q165" i="27" s="1"/>
  <c r="X164" i="27"/>
  <c r="V164" i="27"/>
  <c r="U164" i="27"/>
  <c r="T164" i="27"/>
  <c r="R164" i="27"/>
  <c r="N164" i="27"/>
  <c r="W164" i="27" s="1"/>
  <c r="L164" i="27"/>
  <c r="J164" i="27"/>
  <c r="S164" i="27" s="1"/>
  <c r="H164" i="27"/>
  <c r="Q164" i="27" s="1"/>
  <c r="H163" i="27"/>
  <c r="I163" i="27" s="1"/>
  <c r="H162" i="27"/>
  <c r="I162" i="27" s="1"/>
  <c r="H161" i="27"/>
  <c r="M161" i="27" s="1"/>
  <c r="V161" i="27" s="1"/>
  <c r="X160" i="27"/>
  <c r="V160" i="27"/>
  <c r="T160" i="27"/>
  <c r="N160" i="27"/>
  <c r="W160" i="27" s="1"/>
  <c r="L160" i="27"/>
  <c r="U160" i="27" s="1"/>
  <c r="I160" i="27"/>
  <c r="J160" i="27" s="1"/>
  <c r="S160" i="27" s="1"/>
  <c r="H160" i="27"/>
  <c r="Q160" i="27" s="1"/>
  <c r="H159" i="27"/>
  <c r="Q159" i="27" s="1"/>
  <c r="H158" i="27"/>
  <c r="J158" i="27" s="1"/>
  <c r="S158" i="27" s="1"/>
  <c r="X157" i="27"/>
  <c r="V157" i="27"/>
  <c r="T157" i="27"/>
  <c r="R157" i="27"/>
  <c r="N157" i="27"/>
  <c r="W157" i="27" s="1"/>
  <c r="L157" i="27"/>
  <c r="U157" i="27" s="1"/>
  <c r="J157" i="27"/>
  <c r="S157" i="27" s="1"/>
  <c r="H157" i="27"/>
  <c r="Q157" i="27" s="1"/>
  <c r="X156" i="27"/>
  <c r="V156" i="27"/>
  <c r="T156" i="27"/>
  <c r="R156" i="27"/>
  <c r="N156" i="27"/>
  <c r="W156" i="27" s="1"/>
  <c r="L156" i="27"/>
  <c r="U156" i="27" s="1"/>
  <c r="J156" i="27"/>
  <c r="S156" i="27" s="1"/>
  <c r="H156" i="27"/>
  <c r="Q156" i="27" s="1"/>
  <c r="X155" i="27"/>
  <c r="V155" i="27"/>
  <c r="T155" i="27"/>
  <c r="R155" i="27"/>
  <c r="N155" i="27"/>
  <c r="W155" i="27" s="1"/>
  <c r="L155" i="27"/>
  <c r="U155" i="27" s="1"/>
  <c r="J155" i="27"/>
  <c r="S155" i="27" s="1"/>
  <c r="H155" i="27"/>
  <c r="Q155" i="27" s="1"/>
  <c r="H154" i="27"/>
  <c r="Q154" i="27" s="1"/>
  <c r="H153" i="27"/>
  <c r="Q153" i="27" s="1"/>
  <c r="X152" i="27"/>
  <c r="V152" i="27"/>
  <c r="T152" i="27"/>
  <c r="R152" i="27"/>
  <c r="N152" i="27"/>
  <c r="W152" i="27" s="1"/>
  <c r="L152" i="27"/>
  <c r="U152" i="27" s="1"/>
  <c r="J152" i="27"/>
  <c r="S152" i="27" s="1"/>
  <c r="H152" i="27"/>
  <c r="Q152" i="27" s="1"/>
  <c r="X151" i="27"/>
  <c r="V151" i="27"/>
  <c r="T151" i="27"/>
  <c r="R151" i="27"/>
  <c r="N151" i="27"/>
  <c r="W151" i="27" s="1"/>
  <c r="L151" i="27"/>
  <c r="U151" i="27" s="1"/>
  <c r="J151" i="27"/>
  <c r="S151" i="27" s="1"/>
  <c r="H151" i="27"/>
  <c r="Q151" i="27" s="1"/>
  <c r="H150" i="27"/>
  <c r="I150" i="27" s="1"/>
  <c r="H149" i="27"/>
  <c r="I149" i="27" s="1"/>
  <c r="H148" i="27"/>
  <c r="X147" i="27"/>
  <c r="V147" i="27"/>
  <c r="T147" i="27"/>
  <c r="N147" i="27"/>
  <c r="W147" i="27" s="1"/>
  <c r="L147" i="27"/>
  <c r="U147" i="27" s="1"/>
  <c r="I147" i="27"/>
  <c r="R147" i="27" s="1"/>
  <c r="H147" i="27"/>
  <c r="Q147" i="27" s="1"/>
  <c r="H146" i="27"/>
  <c r="Q146" i="27" s="1"/>
  <c r="H145" i="27"/>
  <c r="Q145" i="27" s="1"/>
  <c r="X144" i="27"/>
  <c r="V144" i="27"/>
  <c r="T144" i="27"/>
  <c r="R144" i="27"/>
  <c r="N144" i="27"/>
  <c r="W144" i="27" s="1"/>
  <c r="L144" i="27"/>
  <c r="U144" i="27" s="1"/>
  <c r="J144" i="27"/>
  <c r="S144" i="27" s="1"/>
  <c r="H144" i="27"/>
  <c r="Q144" i="27" s="1"/>
  <c r="X143" i="27"/>
  <c r="V143" i="27"/>
  <c r="T143" i="27"/>
  <c r="R143" i="27"/>
  <c r="N143" i="27"/>
  <c r="W143" i="27" s="1"/>
  <c r="L143" i="27"/>
  <c r="U143" i="27" s="1"/>
  <c r="J143" i="27"/>
  <c r="S143" i="27" s="1"/>
  <c r="H143" i="27"/>
  <c r="Q143" i="27" s="1"/>
  <c r="X142" i="27"/>
  <c r="V142" i="27"/>
  <c r="T142" i="27"/>
  <c r="R142" i="27"/>
  <c r="Q142" i="27"/>
  <c r="N142" i="27"/>
  <c r="W142" i="27" s="1"/>
  <c r="L142" i="27"/>
  <c r="U142" i="27" s="1"/>
  <c r="J142" i="27"/>
  <c r="S142" i="27" s="1"/>
  <c r="H142" i="27"/>
  <c r="H141" i="27"/>
  <c r="I141" i="27" s="1"/>
  <c r="H140" i="27"/>
  <c r="I140" i="27" s="1"/>
  <c r="X139" i="27"/>
  <c r="V139" i="27"/>
  <c r="T139" i="27"/>
  <c r="R139" i="27"/>
  <c r="N139" i="27"/>
  <c r="W139" i="27" s="1"/>
  <c r="L139" i="27"/>
  <c r="U139" i="27" s="1"/>
  <c r="J139" i="27"/>
  <c r="S139" i="27" s="1"/>
  <c r="H139" i="27"/>
  <c r="Q139" i="27" s="1"/>
  <c r="X138" i="27"/>
  <c r="V138" i="27"/>
  <c r="T138" i="27"/>
  <c r="R138" i="27"/>
  <c r="N138" i="27"/>
  <c r="W138" i="27" s="1"/>
  <c r="L138" i="27"/>
  <c r="U138" i="27" s="1"/>
  <c r="J138" i="27"/>
  <c r="S138" i="27" s="1"/>
  <c r="H138" i="27"/>
  <c r="Q138" i="27" s="1"/>
  <c r="H137" i="27"/>
  <c r="I137" i="27" s="1"/>
  <c r="H136" i="27"/>
  <c r="I136" i="27" s="1"/>
  <c r="H135" i="27"/>
  <c r="K135" i="27" s="1"/>
  <c r="T135" i="27" s="1"/>
  <c r="X134" i="27"/>
  <c r="V134" i="27"/>
  <c r="T134" i="27"/>
  <c r="Q134" i="27"/>
  <c r="N134" i="27"/>
  <c r="W134" i="27" s="1"/>
  <c r="L134" i="27"/>
  <c r="U134" i="27" s="1"/>
  <c r="I134" i="27"/>
  <c r="R134" i="27" s="1"/>
  <c r="H134" i="27"/>
  <c r="H133" i="27"/>
  <c r="Q133" i="27" s="1"/>
  <c r="H132" i="27"/>
  <c r="Q132" i="27" s="1"/>
  <c r="X131" i="27"/>
  <c r="V131" i="27"/>
  <c r="T131" i="27"/>
  <c r="R131" i="27"/>
  <c r="N131" i="27"/>
  <c r="W131" i="27" s="1"/>
  <c r="L131" i="27"/>
  <c r="U131" i="27" s="1"/>
  <c r="J131" i="27"/>
  <c r="S131" i="27" s="1"/>
  <c r="H131" i="27"/>
  <c r="Q131" i="27" s="1"/>
  <c r="X130" i="27"/>
  <c r="V130" i="27"/>
  <c r="T130" i="27"/>
  <c r="R130" i="27"/>
  <c r="N130" i="27"/>
  <c r="W130" i="27" s="1"/>
  <c r="L130" i="27"/>
  <c r="U130" i="27" s="1"/>
  <c r="J130" i="27"/>
  <c r="S130" i="27" s="1"/>
  <c r="H130" i="27"/>
  <c r="Q130" i="27" s="1"/>
  <c r="X129" i="27"/>
  <c r="V129" i="27"/>
  <c r="T129" i="27"/>
  <c r="R129" i="27"/>
  <c r="N129" i="27"/>
  <c r="W129" i="27" s="1"/>
  <c r="L129" i="27"/>
  <c r="U129" i="27" s="1"/>
  <c r="J129" i="27"/>
  <c r="S129" i="27" s="1"/>
  <c r="H129" i="27"/>
  <c r="Q129" i="27" s="1"/>
  <c r="H128" i="27"/>
  <c r="Q128" i="27" s="1"/>
  <c r="H127" i="27"/>
  <c r="X126" i="27"/>
  <c r="V126" i="27"/>
  <c r="T126" i="27"/>
  <c r="R126" i="27"/>
  <c r="N126" i="27"/>
  <c r="W126" i="27" s="1"/>
  <c r="L126" i="27"/>
  <c r="U126" i="27" s="1"/>
  <c r="J126" i="27"/>
  <c r="S126" i="27" s="1"/>
  <c r="H126" i="27"/>
  <c r="Q126" i="27" s="1"/>
  <c r="X125" i="27"/>
  <c r="V125" i="27"/>
  <c r="T125" i="27"/>
  <c r="R125" i="27"/>
  <c r="Q125" i="27"/>
  <c r="N125" i="27"/>
  <c r="W125" i="27" s="1"/>
  <c r="L125" i="27"/>
  <c r="U125" i="27" s="1"/>
  <c r="J125" i="27"/>
  <c r="S125" i="27" s="1"/>
  <c r="H125" i="27"/>
  <c r="H124" i="27"/>
  <c r="Q124" i="27" s="1"/>
  <c r="H123" i="27"/>
  <c r="H122" i="27"/>
  <c r="L122" i="27" s="1"/>
  <c r="U122" i="27" s="1"/>
  <c r="X121" i="27"/>
  <c r="V121" i="27"/>
  <c r="T121" i="27"/>
  <c r="N121" i="27"/>
  <c r="W121" i="27" s="1"/>
  <c r="L121" i="27"/>
  <c r="U121" i="27" s="1"/>
  <c r="I121" i="27"/>
  <c r="H121" i="27"/>
  <c r="Q121" i="27" s="1"/>
  <c r="N120" i="27"/>
  <c r="W120" i="27" s="1"/>
  <c r="M120" i="27"/>
  <c r="V120" i="27" s="1"/>
  <c r="H120" i="27"/>
  <c r="Q120" i="27" s="1"/>
  <c r="H119" i="27"/>
  <c r="X118" i="27"/>
  <c r="V118" i="27"/>
  <c r="T118" i="27"/>
  <c r="R118" i="27"/>
  <c r="N118" i="27"/>
  <c r="W118" i="27" s="1"/>
  <c r="L118" i="27"/>
  <c r="U118" i="27" s="1"/>
  <c r="J118" i="27"/>
  <c r="S118" i="27" s="1"/>
  <c r="H118" i="27"/>
  <c r="Q118" i="27" s="1"/>
  <c r="X117" i="27"/>
  <c r="V117" i="27"/>
  <c r="T117" i="27"/>
  <c r="R117" i="27"/>
  <c r="N117" i="27"/>
  <c r="W117" i="27" s="1"/>
  <c r="L117" i="27"/>
  <c r="U117" i="27" s="1"/>
  <c r="J117" i="27"/>
  <c r="S117" i="27" s="1"/>
  <c r="H117" i="27"/>
  <c r="Q117" i="27" s="1"/>
  <c r="X116" i="27"/>
  <c r="V116" i="27"/>
  <c r="T116" i="27"/>
  <c r="R116" i="27"/>
  <c r="Q116" i="27"/>
  <c r="N116" i="27"/>
  <c r="W116" i="27" s="1"/>
  <c r="L116" i="27"/>
  <c r="U116" i="27" s="1"/>
  <c r="J116" i="27"/>
  <c r="S116" i="27" s="1"/>
  <c r="H116" i="27"/>
  <c r="H115" i="27"/>
  <c r="Q115" i="27" s="1"/>
  <c r="H114" i="27"/>
  <c r="I114" i="27" s="1"/>
  <c r="X113" i="27"/>
  <c r="W113" i="27"/>
  <c r="V113" i="27"/>
  <c r="T113" i="27"/>
  <c r="R113" i="27"/>
  <c r="N113" i="27"/>
  <c r="L113" i="27"/>
  <c r="U113" i="27" s="1"/>
  <c r="J113" i="27"/>
  <c r="S113" i="27" s="1"/>
  <c r="H113" i="27"/>
  <c r="Q113" i="27" s="1"/>
  <c r="X112" i="27"/>
  <c r="V112" i="27"/>
  <c r="T112" i="27"/>
  <c r="R112" i="27"/>
  <c r="N112" i="27"/>
  <c r="W112" i="27" s="1"/>
  <c r="L112" i="27"/>
  <c r="U112" i="27" s="1"/>
  <c r="J112" i="27"/>
  <c r="S112" i="27" s="1"/>
  <c r="H112" i="27"/>
  <c r="Q112" i="27" s="1"/>
  <c r="H111" i="27"/>
  <c r="I111" i="27" s="1"/>
  <c r="H110" i="27"/>
  <c r="I110" i="27" s="1"/>
  <c r="H109" i="27"/>
  <c r="J109" i="27" s="1"/>
  <c r="S109" i="27" s="1"/>
  <c r="X108" i="27"/>
  <c r="V108" i="27"/>
  <c r="T108" i="27"/>
  <c r="N108" i="27"/>
  <c r="W108" i="27" s="1"/>
  <c r="L108" i="27"/>
  <c r="U108" i="27" s="1"/>
  <c r="I108" i="27"/>
  <c r="R108" i="27" s="1"/>
  <c r="H108" i="27"/>
  <c r="Q108" i="27" s="1"/>
  <c r="H107" i="27"/>
  <c r="Q107" i="27" s="1"/>
  <c r="H106" i="27"/>
  <c r="Q106" i="27" s="1"/>
  <c r="X105" i="27"/>
  <c r="V105" i="27"/>
  <c r="T105" i="27"/>
  <c r="R105" i="27"/>
  <c r="Q105" i="27"/>
  <c r="N105" i="27"/>
  <c r="W105" i="27" s="1"/>
  <c r="L105" i="27"/>
  <c r="U105" i="27" s="1"/>
  <c r="J105" i="27"/>
  <c r="S105" i="27" s="1"/>
  <c r="H105" i="27"/>
  <c r="X104" i="27"/>
  <c r="V104" i="27"/>
  <c r="T104" i="27"/>
  <c r="R104" i="27"/>
  <c r="N104" i="27"/>
  <c r="W104" i="27" s="1"/>
  <c r="L104" i="27"/>
  <c r="U104" i="27" s="1"/>
  <c r="J104" i="27"/>
  <c r="S104" i="27" s="1"/>
  <c r="H104" i="27"/>
  <c r="Q104" i="27" s="1"/>
  <c r="X103" i="27"/>
  <c r="V103" i="27"/>
  <c r="U103" i="27"/>
  <c r="T103" i="27"/>
  <c r="R103" i="27"/>
  <c r="N103" i="27"/>
  <c r="W103" i="27" s="1"/>
  <c r="L103" i="27"/>
  <c r="J103" i="27"/>
  <c r="S103" i="27" s="1"/>
  <c r="H103" i="27"/>
  <c r="Q103" i="27" s="1"/>
  <c r="H102" i="27"/>
  <c r="I102" i="27" s="1"/>
  <c r="H101" i="27"/>
  <c r="I101" i="27" s="1"/>
  <c r="X100" i="27"/>
  <c r="V100" i="27"/>
  <c r="T100" i="27"/>
  <c r="R100" i="27"/>
  <c r="N100" i="27"/>
  <c r="W100" i="27" s="1"/>
  <c r="L100" i="27"/>
  <c r="U100" i="27" s="1"/>
  <c r="J100" i="27"/>
  <c r="S100" i="27" s="1"/>
  <c r="H100" i="27"/>
  <c r="Q100" i="27" s="1"/>
  <c r="X99" i="27"/>
  <c r="V99" i="27"/>
  <c r="T99" i="27"/>
  <c r="R99" i="27"/>
  <c r="N99" i="27"/>
  <c r="W99" i="27" s="1"/>
  <c r="L99" i="27"/>
  <c r="U99" i="27" s="1"/>
  <c r="J99" i="27"/>
  <c r="S99" i="27" s="1"/>
  <c r="H99" i="27"/>
  <c r="Q99" i="27" s="1"/>
  <c r="H98" i="27"/>
  <c r="I98" i="27" s="1"/>
  <c r="H97" i="27"/>
  <c r="I97" i="27" s="1"/>
  <c r="H96" i="27"/>
  <c r="K96" i="27" s="1"/>
  <c r="T96" i="27" s="1"/>
  <c r="X95" i="27"/>
  <c r="V95" i="27"/>
  <c r="T95" i="27"/>
  <c r="N95" i="27"/>
  <c r="W95" i="27" s="1"/>
  <c r="L95" i="27"/>
  <c r="U95" i="27" s="1"/>
  <c r="I95" i="27"/>
  <c r="H95" i="27"/>
  <c r="Q95" i="27" s="1"/>
  <c r="H94" i="27"/>
  <c r="Q94" i="27" s="1"/>
  <c r="H93" i="27"/>
  <c r="Q93" i="27" s="1"/>
  <c r="X92" i="27"/>
  <c r="V92" i="27"/>
  <c r="T92" i="27"/>
  <c r="R92" i="27"/>
  <c r="N92" i="27"/>
  <c r="W92" i="27" s="1"/>
  <c r="L92" i="27"/>
  <c r="U92" i="27" s="1"/>
  <c r="J92" i="27"/>
  <c r="S92" i="27" s="1"/>
  <c r="H92" i="27"/>
  <c r="Q92" i="27" s="1"/>
  <c r="X91" i="27"/>
  <c r="V91" i="27"/>
  <c r="T91" i="27"/>
  <c r="R91" i="27"/>
  <c r="N91" i="27"/>
  <c r="W91" i="27" s="1"/>
  <c r="L91" i="27"/>
  <c r="U91" i="27" s="1"/>
  <c r="J91" i="27"/>
  <c r="S91" i="27" s="1"/>
  <c r="H91" i="27"/>
  <c r="Q91" i="27" s="1"/>
  <c r="X90" i="27"/>
  <c r="V90" i="27"/>
  <c r="T90" i="27"/>
  <c r="R90" i="27"/>
  <c r="N90" i="27"/>
  <c r="W90" i="27" s="1"/>
  <c r="L90" i="27"/>
  <c r="U90" i="27" s="1"/>
  <c r="J90" i="27"/>
  <c r="S90" i="27" s="1"/>
  <c r="H90" i="27"/>
  <c r="Q90" i="27" s="1"/>
  <c r="H89" i="27"/>
  <c r="I89" i="27" s="1"/>
  <c r="H88" i="27"/>
  <c r="I88" i="27" s="1"/>
  <c r="X87" i="27"/>
  <c r="V87" i="27"/>
  <c r="T87" i="27"/>
  <c r="R87" i="27"/>
  <c r="N87" i="27"/>
  <c r="W87" i="27" s="1"/>
  <c r="L87" i="27"/>
  <c r="U87" i="27" s="1"/>
  <c r="J87" i="27"/>
  <c r="S87" i="27" s="1"/>
  <c r="H87" i="27"/>
  <c r="Q87" i="27" s="1"/>
  <c r="X86" i="27"/>
  <c r="V86" i="27"/>
  <c r="T86" i="27"/>
  <c r="R86" i="27"/>
  <c r="N86" i="27"/>
  <c r="W86" i="27" s="1"/>
  <c r="L86" i="27"/>
  <c r="U86" i="27" s="1"/>
  <c r="J86" i="27"/>
  <c r="S86" i="27" s="1"/>
  <c r="H86" i="27"/>
  <c r="Q86" i="27" s="1"/>
  <c r="H85" i="27"/>
  <c r="Q85" i="27" s="1"/>
  <c r="H84" i="27"/>
  <c r="I84" i="27" s="1"/>
  <c r="H83" i="27"/>
  <c r="X82" i="27"/>
  <c r="V82" i="27"/>
  <c r="T82" i="27"/>
  <c r="R82" i="27"/>
  <c r="N82" i="27"/>
  <c r="W82" i="27" s="1"/>
  <c r="L82" i="27"/>
  <c r="U82" i="27" s="1"/>
  <c r="I82" i="27"/>
  <c r="J82" i="27" s="1"/>
  <c r="S82" i="27" s="1"/>
  <c r="H82" i="27"/>
  <c r="Q82" i="27" s="1"/>
  <c r="H81" i="27"/>
  <c r="K81" i="27" s="1"/>
  <c r="T81" i="27" s="1"/>
  <c r="H80" i="27"/>
  <c r="X79" i="27"/>
  <c r="V79" i="27"/>
  <c r="T79" i="27"/>
  <c r="R79" i="27"/>
  <c r="N79" i="27"/>
  <c r="W79" i="27" s="1"/>
  <c r="L79" i="27"/>
  <c r="U79" i="27" s="1"/>
  <c r="J79" i="27"/>
  <c r="S79" i="27" s="1"/>
  <c r="H79" i="27"/>
  <c r="Q79" i="27" s="1"/>
  <c r="X78" i="27"/>
  <c r="V78" i="27"/>
  <c r="T78" i="27"/>
  <c r="R78" i="27"/>
  <c r="N78" i="27"/>
  <c r="W78" i="27" s="1"/>
  <c r="L78" i="27"/>
  <c r="U78" i="27" s="1"/>
  <c r="J78" i="27"/>
  <c r="S78" i="27" s="1"/>
  <c r="H78" i="27"/>
  <c r="Q78" i="27" s="1"/>
  <c r="X77" i="27"/>
  <c r="V77" i="27"/>
  <c r="T77" i="27"/>
  <c r="R77" i="27"/>
  <c r="Q77" i="27"/>
  <c r="N77" i="27"/>
  <c r="W77" i="27" s="1"/>
  <c r="L77" i="27"/>
  <c r="U77" i="27" s="1"/>
  <c r="J77" i="27"/>
  <c r="S77" i="27" s="1"/>
  <c r="H77" i="27"/>
  <c r="H76" i="27"/>
  <c r="H75" i="27"/>
  <c r="Q75" i="27" s="1"/>
  <c r="X74" i="27"/>
  <c r="V74" i="27"/>
  <c r="T74" i="27"/>
  <c r="R74" i="27"/>
  <c r="N74" i="27"/>
  <c r="W74" i="27" s="1"/>
  <c r="L74" i="27"/>
  <c r="U74" i="27" s="1"/>
  <c r="J74" i="27"/>
  <c r="S74" i="27" s="1"/>
  <c r="H74" i="27"/>
  <c r="Q74" i="27" s="1"/>
  <c r="X73" i="27"/>
  <c r="V73" i="27"/>
  <c r="T73" i="27"/>
  <c r="R73" i="27"/>
  <c r="N73" i="27"/>
  <c r="W73" i="27" s="1"/>
  <c r="L73" i="27"/>
  <c r="U73" i="27" s="1"/>
  <c r="J73" i="27"/>
  <c r="S73" i="27" s="1"/>
  <c r="H73" i="27"/>
  <c r="Q73" i="27" s="1"/>
  <c r="H72" i="27"/>
  <c r="H71" i="27"/>
  <c r="Q71" i="27" s="1"/>
  <c r="H70" i="27"/>
  <c r="O70" i="27" s="1"/>
  <c r="X70" i="27" s="1"/>
  <c r="X69" i="27"/>
  <c r="V69" i="27"/>
  <c r="T69" i="27"/>
  <c r="N69" i="27"/>
  <c r="W69" i="27" s="1"/>
  <c r="L69" i="27"/>
  <c r="U69" i="27" s="1"/>
  <c r="I69" i="27"/>
  <c r="J69" i="27" s="1"/>
  <c r="S69" i="27" s="1"/>
  <c r="H69" i="27"/>
  <c r="Q69" i="27" s="1"/>
  <c r="H68" i="27"/>
  <c r="L68" i="27" s="1"/>
  <c r="U68" i="27" s="1"/>
  <c r="H67" i="27"/>
  <c r="L67" i="27" s="1"/>
  <c r="U67" i="27" s="1"/>
  <c r="X66" i="27"/>
  <c r="V66" i="27"/>
  <c r="T66" i="27"/>
  <c r="R66" i="27"/>
  <c r="N66" i="27"/>
  <c r="W66" i="27" s="1"/>
  <c r="L66" i="27"/>
  <c r="U66" i="27" s="1"/>
  <c r="J66" i="27"/>
  <c r="S66" i="27" s="1"/>
  <c r="H66" i="27"/>
  <c r="Q66" i="27" s="1"/>
  <c r="X65" i="27"/>
  <c r="V65" i="27"/>
  <c r="U65" i="27"/>
  <c r="T65" i="27"/>
  <c r="R65" i="27"/>
  <c r="N65" i="27"/>
  <c r="W65" i="27" s="1"/>
  <c r="L65" i="27"/>
  <c r="J65" i="27"/>
  <c r="S65" i="27" s="1"/>
  <c r="H65" i="27"/>
  <c r="Q65" i="27" s="1"/>
  <c r="X64" i="27"/>
  <c r="V64" i="27"/>
  <c r="T64" i="27"/>
  <c r="R64" i="27"/>
  <c r="N64" i="27"/>
  <c r="W64" i="27" s="1"/>
  <c r="L64" i="27"/>
  <c r="U64" i="27" s="1"/>
  <c r="J64" i="27"/>
  <c r="S64" i="27" s="1"/>
  <c r="H64" i="27"/>
  <c r="Q64" i="27" s="1"/>
  <c r="H63" i="27"/>
  <c r="Q63" i="27" s="1"/>
  <c r="H62" i="27"/>
  <c r="Q62" i="27" s="1"/>
  <c r="X61" i="27"/>
  <c r="V61" i="27"/>
  <c r="T61" i="27"/>
  <c r="R61" i="27"/>
  <c r="N61" i="27"/>
  <c r="W61" i="27" s="1"/>
  <c r="L61" i="27"/>
  <c r="U61" i="27" s="1"/>
  <c r="J61" i="27"/>
  <c r="S61" i="27" s="1"/>
  <c r="H61" i="27"/>
  <c r="Q61" i="27" s="1"/>
  <c r="X60" i="27"/>
  <c r="V60" i="27"/>
  <c r="T60" i="27"/>
  <c r="R60" i="27"/>
  <c r="N60" i="27"/>
  <c r="W60" i="27" s="1"/>
  <c r="L60" i="27"/>
  <c r="U60" i="27" s="1"/>
  <c r="J60" i="27"/>
  <c r="S60" i="27" s="1"/>
  <c r="H60" i="27"/>
  <c r="Q60" i="27" s="1"/>
  <c r="H59" i="27"/>
  <c r="Q59" i="27" s="1"/>
  <c r="H58" i="27"/>
  <c r="Q58" i="27" s="1"/>
  <c r="H57" i="27"/>
  <c r="Q57" i="27" s="1"/>
  <c r="X56" i="27"/>
  <c r="V56" i="27"/>
  <c r="T56" i="27"/>
  <c r="N56" i="27"/>
  <c r="W56" i="27" s="1"/>
  <c r="L56" i="27"/>
  <c r="U56" i="27" s="1"/>
  <c r="I56" i="27"/>
  <c r="R56" i="27" s="1"/>
  <c r="H56" i="27"/>
  <c r="Q56" i="27" s="1"/>
  <c r="H55" i="27"/>
  <c r="L55" i="27" s="1"/>
  <c r="U55" i="27" s="1"/>
  <c r="H54" i="27"/>
  <c r="M54" i="27" s="1"/>
  <c r="V54" i="27" s="1"/>
  <c r="X53" i="27"/>
  <c r="V53" i="27"/>
  <c r="T53" i="27"/>
  <c r="R53" i="27"/>
  <c r="Q53" i="27"/>
  <c r="N53" i="27"/>
  <c r="W53" i="27" s="1"/>
  <c r="L53" i="27"/>
  <c r="U53" i="27" s="1"/>
  <c r="J53" i="27"/>
  <c r="S53" i="27" s="1"/>
  <c r="H53" i="27"/>
  <c r="X52" i="27"/>
  <c r="V52" i="27"/>
  <c r="T52" i="27"/>
  <c r="R52" i="27"/>
  <c r="N52" i="27"/>
  <c r="W52" i="27" s="1"/>
  <c r="L52" i="27"/>
  <c r="U52" i="27" s="1"/>
  <c r="J52" i="27"/>
  <c r="S52" i="27" s="1"/>
  <c r="H52" i="27"/>
  <c r="Q52" i="27" s="1"/>
  <c r="X51" i="27"/>
  <c r="V51" i="27"/>
  <c r="T51" i="27"/>
  <c r="R51" i="27"/>
  <c r="N51" i="27"/>
  <c r="W51" i="27" s="1"/>
  <c r="L51" i="27"/>
  <c r="U51" i="27" s="1"/>
  <c r="J51" i="27"/>
  <c r="S51" i="27" s="1"/>
  <c r="H51" i="27"/>
  <c r="Q51" i="27" s="1"/>
  <c r="H50" i="27"/>
  <c r="I50" i="27" s="1"/>
  <c r="H49" i="27"/>
  <c r="I49" i="27" s="1"/>
  <c r="X48" i="27"/>
  <c r="V48" i="27"/>
  <c r="U48" i="27"/>
  <c r="T48" i="27"/>
  <c r="R48" i="27"/>
  <c r="N48" i="27"/>
  <c r="W48" i="27" s="1"/>
  <c r="L48" i="27"/>
  <c r="J48" i="27"/>
  <c r="S48" i="27" s="1"/>
  <c r="H48" i="27"/>
  <c r="Q48" i="27" s="1"/>
  <c r="X47" i="27"/>
  <c r="V47" i="27"/>
  <c r="T47" i="27"/>
  <c r="R47" i="27"/>
  <c r="N47" i="27"/>
  <c r="W47" i="27" s="1"/>
  <c r="L47" i="27"/>
  <c r="U47" i="27" s="1"/>
  <c r="J47" i="27"/>
  <c r="S47" i="27" s="1"/>
  <c r="H47" i="27"/>
  <c r="Q47" i="27" s="1"/>
  <c r="H46" i="27"/>
  <c r="I46" i="27" s="1"/>
  <c r="H45" i="27"/>
  <c r="I45" i="27" s="1"/>
  <c r="H44" i="27"/>
  <c r="N44" i="27" s="1"/>
  <c r="W44" i="27" s="1"/>
  <c r="X43" i="27"/>
  <c r="V43" i="27"/>
  <c r="T43" i="27"/>
  <c r="N43" i="27"/>
  <c r="W43" i="27" s="1"/>
  <c r="L43" i="27"/>
  <c r="U43" i="27" s="1"/>
  <c r="I43" i="27"/>
  <c r="J43" i="27" s="1"/>
  <c r="S43" i="27" s="1"/>
  <c r="H43" i="27"/>
  <c r="Q43" i="27" s="1"/>
  <c r="H42" i="27"/>
  <c r="K42" i="27" s="1"/>
  <c r="T42" i="27" s="1"/>
  <c r="H41" i="27"/>
  <c r="L41" i="27" s="1"/>
  <c r="U41" i="27" s="1"/>
  <c r="X40" i="27"/>
  <c r="V40" i="27"/>
  <c r="T40" i="27"/>
  <c r="R40" i="27"/>
  <c r="N40" i="27"/>
  <c r="W40" i="27" s="1"/>
  <c r="L40" i="27"/>
  <c r="U40" i="27" s="1"/>
  <c r="J40" i="27"/>
  <c r="S40" i="27" s="1"/>
  <c r="H40" i="27"/>
  <c r="Q40" i="27" s="1"/>
  <c r="X39" i="27"/>
  <c r="V39" i="27"/>
  <c r="T39" i="27"/>
  <c r="R39" i="27"/>
  <c r="N39" i="27"/>
  <c r="W39" i="27" s="1"/>
  <c r="L39" i="27"/>
  <c r="U39" i="27" s="1"/>
  <c r="J39" i="27"/>
  <c r="S39" i="27" s="1"/>
  <c r="H39" i="27"/>
  <c r="Q39" i="27" s="1"/>
  <c r="X38" i="27"/>
  <c r="V38" i="27"/>
  <c r="T38" i="27"/>
  <c r="R38" i="27"/>
  <c r="N38" i="27"/>
  <c r="W38" i="27" s="1"/>
  <c r="L38" i="27"/>
  <c r="U38" i="27" s="1"/>
  <c r="J38" i="27"/>
  <c r="S38" i="27" s="1"/>
  <c r="H38" i="27"/>
  <c r="Q38" i="27" s="1"/>
  <c r="H37" i="27"/>
  <c r="H36" i="27"/>
  <c r="I36" i="27" s="1"/>
  <c r="X35" i="27"/>
  <c r="V35" i="27"/>
  <c r="T35" i="27"/>
  <c r="R35" i="27"/>
  <c r="N35" i="27"/>
  <c r="W35" i="27" s="1"/>
  <c r="L35" i="27"/>
  <c r="U35" i="27" s="1"/>
  <c r="J35" i="27"/>
  <c r="S35" i="27" s="1"/>
  <c r="H35" i="27"/>
  <c r="Q35" i="27" s="1"/>
  <c r="X34" i="27"/>
  <c r="V34" i="27"/>
  <c r="T34" i="27"/>
  <c r="R34" i="27"/>
  <c r="N34" i="27"/>
  <c r="W34" i="27" s="1"/>
  <c r="L34" i="27"/>
  <c r="U34" i="27" s="1"/>
  <c r="J34" i="27"/>
  <c r="S34" i="27" s="1"/>
  <c r="H34" i="27"/>
  <c r="Q34" i="27" s="1"/>
  <c r="H33" i="27"/>
  <c r="I33" i="27" s="1"/>
  <c r="H32" i="27"/>
  <c r="I32" i="27" s="1"/>
  <c r="H31" i="27"/>
  <c r="L31" i="27" s="1"/>
  <c r="U31" i="27" s="1"/>
  <c r="X30" i="27"/>
  <c r="V30" i="27"/>
  <c r="T30" i="27"/>
  <c r="N30" i="27"/>
  <c r="W30" i="27" s="1"/>
  <c r="L30" i="27"/>
  <c r="U30" i="27" s="1"/>
  <c r="I30" i="27"/>
  <c r="H30" i="27"/>
  <c r="Q30" i="27" s="1"/>
  <c r="M29" i="27"/>
  <c r="V29" i="27" s="1"/>
  <c r="I29" i="27"/>
  <c r="R29" i="27" s="1"/>
  <c r="H29" i="27"/>
  <c r="L29" i="27" s="1"/>
  <c r="U29" i="27" s="1"/>
  <c r="H28" i="27"/>
  <c r="L28" i="27" s="1"/>
  <c r="U28" i="27" s="1"/>
  <c r="X27" i="27"/>
  <c r="V27" i="27"/>
  <c r="T27" i="27"/>
  <c r="R27" i="27"/>
  <c r="Q27" i="27"/>
  <c r="N27" i="27"/>
  <c r="W27" i="27" s="1"/>
  <c r="L27" i="27"/>
  <c r="U27" i="27" s="1"/>
  <c r="J27" i="27"/>
  <c r="S27" i="27" s="1"/>
  <c r="H27" i="27"/>
  <c r="X26" i="27"/>
  <c r="V26" i="27"/>
  <c r="U26" i="27"/>
  <c r="T26" i="27"/>
  <c r="R26" i="27"/>
  <c r="N26" i="27"/>
  <c r="W26" i="27" s="1"/>
  <c r="L26" i="27"/>
  <c r="J26" i="27"/>
  <c r="S26" i="27" s="1"/>
  <c r="H26" i="27"/>
  <c r="Q26" i="27" s="1"/>
  <c r="X25" i="27"/>
  <c r="V25" i="27"/>
  <c r="T25" i="27"/>
  <c r="R25" i="27"/>
  <c r="N25" i="27"/>
  <c r="W25" i="27" s="1"/>
  <c r="L25" i="27"/>
  <c r="U25" i="27" s="1"/>
  <c r="J25" i="27"/>
  <c r="S25" i="27" s="1"/>
  <c r="H25" i="27"/>
  <c r="Q25" i="27" s="1"/>
  <c r="H24" i="27"/>
  <c r="Q24" i="27" s="1"/>
  <c r="H23" i="27"/>
  <c r="Q23" i="27" s="1"/>
  <c r="X22" i="27"/>
  <c r="V22" i="27"/>
  <c r="T22" i="27"/>
  <c r="R22" i="27"/>
  <c r="N22" i="27"/>
  <c r="W22" i="27" s="1"/>
  <c r="L22" i="27"/>
  <c r="U22" i="27" s="1"/>
  <c r="J22" i="27"/>
  <c r="S22" i="27" s="1"/>
  <c r="H22" i="27"/>
  <c r="Q22" i="27" s="1"/>
  <c r="X21" i="27"/>
  <c r="V21" i="27"/>
  <c r="T21" i="27"/>
  <c r="R21" i="27"/>
  <c r="N21" i="27"/>
  <c r="W21" i="27" s="1"/>
  <c r="L21" i="27"/>
  <c r="U21" i="27" s="1"/>
  <c r="J21" i="27"/>
  <c r="S21" i="27" s="1"/>
  <c r="H21" i="27"/>
  <c r="Q21" i="27" s="1"/>
  <c r="H20" i="27"/>
  <c r="Q20" i="27" s="1"/>
  <c r="H19" i="27"/>
  <c r="Q19" i="27" s="1"/>
  <c r="H18" i="27"/>
  <c r="X17" i="27"/>
  <c r="V17" i="27"/>
  <c r="T17" i="27"/>
  <c r="R17" i="27"/>
  <c r="N17" i="27"/>
  <c r="W17" i="27" s="1"/>
  <c r="L17" i="27"/>
  <c r="U17" i="27" s="1"/>
  <c r="I17" i="27"/>
  <c r="J17" i="27" s="1"/>
  <c r="S17" i="27" s="1"/>
  <c r="H17" i="27"/>
  <c r="Q17" i="27" s="1"/>
  <c r="H16" i="27"/>
  <c r="L16" i="27" s="1"/>
  <c r="U16" i="27" s="1"/>
  <c r="H15" i="27"/>
  <c r="I15" i="27" s="1"/>
  <c r="R15" i="27" s="1"/>
  <c r="X14" i="27"/>
  <c r="V14" i="27"/>
  <c r="T14" i="27"/>
  <c r="R14" i="27"/>
  <c r="N14" i="27"/>
  <c r="W14" i="27" s="1"/>
  <c r="L14" i="27"/>
  <c r="U14" i="27" s="1"/>
  <c r="J14" i="27"/>
  <c r="S14" i="27" s="1"/>
  <c r="H14" i="27"/>
  <c r="Q14" i="27" s="1"/>
  <c r="X13" i="27"/>
  <c r="W13" i="27"/>
  <c r="V13" i="27"/>
  <c r="T13" i="27"/>
  <c r="R13" i="27"/>
  <c r="Q13" i="27"/>
  <c r="N13" i="27"/>
  <c r="L13" i="27"/>
  <c r="U13" i="27" s="1"/>
  <c r="J13" i="27"/>
  <c r="S13" i="27" s="1"/>
  <c r="H13" i="27"/>
  <c r="X12" i="27"/>
  <c r="V12" i="27"/>
  <c r="U12" i="27"/>
  <c r="T12" i="27"/>
  <c r="R12" i="27"/>
  <c r="N12" i="27"/>
  <c r="W12" i="27" s="1"/>
  <c r="L12" i="27"/>
  <c r="J12" i="27"/>
  <c r="S12" i="27" s="1"/>
  <c r="H12" i="27"/>
  <c r="Q12" i="27" s="1"/>
  <c r="H11" i="27"/>
  <c r="Q11" i="27" s="1"/>
  <c r="H10" i="27"/>
  <c r="Q10" i="27" s="1"/>
  <c r="X9" i="27"/>
  <c r="W9" i="27"/>
  <c r="V9" i="27"/>
  <c r="T9" i="27"/>
  <c r="R9" i="27"/>
  <c r="N9" i="27"/>
  <c r="L9" i="27"/>
  <c r="U9" i="27" s="1"/>
  <c r="J9" i="27"/>
  <c r="S9" i="27" s="1"/>
  <c r="H9" i="27"/>
  <c r="Q9" i="27" s="1"/>
  <c r="X8" i="27"/>
  <c r="V8" i="27"/>
  <c r="T8" i="27"/>
  <c r="R8" i="27"/>
  <c r="N8" i="27"/>
  <c r="W8" i="27" s="1"/>
  <c r="L8" i="27"/>
  <c r="U8" i="27" s="1"/>
  <c r="J8" i="27"/>
  <c r="S8" i="27" s="1"/>
  <c r="H8" i="27"/>
  <c r="Q8" i="27" s="1"/>
  <c r="H7" i="27"/>
  <c r="Q7" i="27" s="1"/>
  <c r="H6" i="27"/>
  <c r="Q6" i="27" s="1"/>
  <c r="H5" i="27"/>
  <c r="N5" i="27" s="1"/>
  <c r="W5" i="27" s="1"/>
  <c r="X4" i="27"/>
  <c r="V4" i="27"/>
  <c r="T4" i="27"/>
  <c r="N4" i="27"/>
  <c r="W4" i="27" s="1"/>
  <c r="L4" i="27"/>
  <c r="U4" i="27" s="1"/>
  <c r="I4" i="27"/>
  <c r="R4" i="27" s="1"/>
  <c r="H4" i="27"/>
  <c r="Q4" i="27" s="1"/>
  <c r="H3" i="27"/>
  <c r="K3" i="27" s="1"/>
  <c r="T3" i="27" s="1"/>
  <c r="H2" i="27"/>
  <c r="K2" i="27" s="1"/>
  <c r="T2" i="27" s="1"/>
  <c r="O343" i="27" l="1"/>
  <c r="X343" i="27" s="1"/>
  <c r="N185" i="27"/>
  <c r="W185" i="27" s="1"/>
  <c r="M224" i="27"/>
  <c r="V224" i="27" s="1"/>
  <c r="O276" i="27"/>
  <c r="X276" i="27" s="1"/>
  <c r="M211" i="27"/>
  <c r="V211" i="27" s="1"/>
  <c r="J16" i="27"/>
  <c r="S16" i="27" s="1"/>
  <c r="N16" i="27"/>
  <c r="W16" i="27" s="1"/>
  <c r="N81" i="27"/>
  <c r="W81" i="27" s="1"/>
  <c r="L172" i="27"/>
  <c r="U172" i="27" s="1"/>
  <c r="N315" i="27"/>
  <c r="W315" i="27" s="1"/>
  <c r="O81" i="27"/>
  <c r="X81" i="27" s="1"/>
  <c r="R303" i="27"/>
  <c r="O315" i="27"/>
  <c r="X315" i="27" s="1"/>
  <c r="K185" i="27"/>
  <c r="T185" i="27" s="1"/>
  <c r="N198" i="27"/>
  <c r="W198" i="27" s="1"/>
  <c r="I224" i="27"/>
  <c r="R224" i="27" s="1"/>
  <c r="R225" i="27"/>
  <c r="N68" i="27"/>
  <c r="W68" i="27" s="1"/>
  <c r="L185" i="27"/>
  <c r="U185" i="27" s="1"/>
  <c r="J224" i="27"/>
  <c r="S224" i="27" s="1"/>
  <c r="L276" i="27"/>
  <c r="U276" i="27" s="1"/>
  <c r="N356" i="27"/>
  <c r="W356" i="27" s="1"/>
  <c r="M16" i="27"/>
  <c r="V16" i="27" s="1"/>
  <c r="M68" i="27"/>
  <c r="V68" i="27" s="1"/>
  <c r="M81" i="27"/>
  <c r="V81" i="27" s="1"/>
  <c r="J120" i="27"/>
  <c r="S120" i="27" s="1"/>
  <c r="J185" i="27"/>
  <c r="S185" i="27" s="1"/>
  <c r="J186" i="27"/>
  <c r="S186" i="27" s="1"/>
  <c r="R199" i="27"/>
  <c r="O289" i="27"/>
  <c r="X289" i="27" s="1"/>
  <c r="M315" i="27"/>
  <c r="V315" i="27" s="1"/>
  <c r="R316" i="27"/>
  <c r="M328" i="27"/>
  <c r="V328" i="27" s="1"/>
  <c r="O341" i="27"/>
  <c r="X341" i="27" s="1"/>
  <c r="M354" i="27"/>
  <c r="V354" i="27" s="1"/>
  <c r="N29" i="27"/>
  <c r="W29" i="27" s="1"/>
  <c r="M55" i="27"/>
  <c r="V55" i="27" s="1"/>
  <c r="I94" i="27"/>
  <c r="R94" i="27" s="1"/>
  <c r="J107" i="27"/>
  <c r="S107" i="27" s="1"/>
  <c r="I133" i="27"/>
  <c r="R133" i="27" s="1"/>
  <c r="I159" i="27"/>
  <c r="R159" i="27" s="1"/>
  <c r="M185" i="27"/>
  <c r="V185" i="27" s="1"/>
  <c r="N224" i="27"/>
  <c r="W224" i="27" s="1"/>
  <c r="M237" i="27"/>
  <c r="V237" i="27" s="1"/>
  <c r="I289" i="27"/>
  <c r="R289" i="27" s="1"/>
  <c r="J342" i="27"/>
  <c r="S342" i="27" s="1"/>
  <c r="O55" i="27"/>
  <c r="X55" i="27" s="1"/>
  <c r="K94" i="27"/>
  <c r="T94" i="27" s="1"/>
  <c r="K107" i="27"/>
  <c r="T107" i="27" s="1"/>
  <c r="M133" i="27"/>
  <c r="V133" i="27" s="1"/>
  <c r="J159" i="27"/>
  <c r="S159" i="27" s="1"/>
  <c r="K289" i="27"/>
  <c r="T289" i="27" s="1"/>
  <c r="J4" i="27"/>
  <c r="S4" i="27" s="1"/>
  <c r="L42" i="27"/>
  <c r="U42" i="27" s="1"/>
  <c r="I81" i="27"/>
  <c r="R81" i="27" s="1"/>
  <c r="L94" i="27"/>
  <c r="U94" i="27" s="1"/>
  <c r="L159" i="27"/>
  <c r="U159" i="27" s="1"/>
  <c r="O185" i="27"/>
  <c r="X185" i="27" s="1"/>
  <c r="J264" i="27"/>
  <c r="S264" i="27" s="1"/>
  <c r="L289" i="27"/>
  <c r="U289" i="27" s="1"/>
  <c r="J341" i="27"/>
  <c r="S341" i="27" s="1"/>
  <c r="I237" i="27"/>
  <c r="R237" i="27" s="1"/>
  <c r="J81" i="27"/>
  <c r="S81" i="27" s="1"/>
  <c r="M94" i="27"/>
  <c r="V94" i="27" s="1"/>
  <c r="M159" i="27"/>
  <c r="V159" i="27" s="1"/>
  <c r="M289" i="27"/>
  <c r="V289" i="27" s="1"/>
  <c r="R290" i="27"/>
  <c r="L341" i="27"/>
  <c r="U341" i="27" s="1"/>
  <c r="M3" i="27"/>
  <c r="V3" i="27" s="1"/>
  <c r="J56" i="27"/>
  <c r="S56" i="27" s="1"/>
  <c r="R69" i="27"/>
  <c r="L81" i="27"/>
  <c r="U81" i="27" s="1"/>
  <c r="J108" i="27"/>
  <c r="S108" i="27" s="1"/>
  <c r="I120" i="27"/>
  <c r="R120" i="27" s="1"/>
  <c r="I185" i="27"/>
  <c r="R185" i="27" s="1"/>
  <c r="J212" i="27"/>
  <c r="S212" i="27" s="1"/>
  <c r="N289" i="27"/>
  <c r="W289" i="27" s="1"/>
  <c r="L315" i="27"/>
  <c r="U315" i="27" s="1"/>
  <c r="J328" i="27"/>
  <c r="S328" i="27" s="1"/>
  <c r="N341" i="27"/>
  <c r="W341" i="27" s="1"/>
  <c r="I309" i="27"/>
  <c r="K309" i="27" s="1"/>
  <c r="M309" i="27" s="1"/>
  <c r="L309" i="27" s="1"/>
  <c r="U309" i="27" s="1"/>
  <c r="N96" i="27"/>
  <c r="W96" i="27" s="1"/>
  <c r="I227" i="27"/>
  <c r="K227" i="27" s="1"/>
  <c r="M227" i="27" s="1"/>
  <c r="L227" i="27" s="1"/>
  <c r="U227" i="27" s="1"/>
  <c r="L330" i="27"/>
  <c r="U330" i="27" s="1"/>
  <c r="I306" i="27"/>
  <c r="R306" i="27" s="1"/>
  <c r="I292" i="27"/>
  <c r="K292" i="27" s="1"/>
  <c r="J292" i="27" s="1"/>
  <c r="S292" i="27" s="1"/>
  <c r="M223" i="27"/>
  <c r="V223" i="27" s="1"/>
  <c r="I296" i="27"/>
  <c r="R296" i="27" s="1"/>
  <c r="M132" i="27"/>
  <c r="V132" i="27" s="1"/>
  <c r="M2" i="27"/>
  <c r="V2" i="27" s="1"/>
  <c r="Q84" i="27"/>
  <c r="I200" i="27"/>
  <c r="R200" i="27" s="1"/>
  <c r="M210" i="27"/>
  <c r="V210" i="27" s="1"/>
  <c r="I293" i="27"/>
  <c r="R293" i="27" s="1"/>
  <c r="I297" i="27"/>
  <c r="R297" i="27" s="1"/>
  <c r="O54" i="27"/>
  <c r="X54" i="27" s="1"/>
  <c r="K200" i="27"/>
  <c r="T200" i="27" s="1"/>
  <c r="L15" i="27"/>
  <c r="U15" i="27" s="1"/>
  <c r="O109" i="27"/>
  <c r="X109" i="27" s="1"/>
  <c r="I115" i="27"/>
  <c r="K115" i="27" s="1"/>
  <c r="T115" i="27" s="1"/>
  <c r="M122" i="27"/>
  <c r="V122" i="27" s="1"/>
  <c r="I75" i="27"/>
  <c r="K75" i="27" s="1"/>
  <c r="M75" i="27" s="1"/>
  <c r="L75" i="27" s="1"/>
  <c r="U75" i="27" s="1"/>
  <c r="L96" i="27"/>
  <c r="U96" i="27" s="1"/>
  <c r="Q189" i="27"/>
  <c r="I202" i="27"/>
  <c r="R202" i="27" s="1"/>
  <c r="I218" i="27"/>
  <c r="K218" i="27" s="1"/>
  <c r="M218" i="27" s="1"/>
  <c r="L218" i="27" s="1"/>
  <c r="U218" i="27" s="1"/>
  <c r="J317" i="27"/>
  <c r="S317" i="27" s="1"/>
  <c r="J57" i="27"/>
  <c r="S57" i="27" s="1"/>
  <c r="N67" i="27"/>
  <c r="W67" i="27" s="1"/>
  <c r="I71" i="27"/>
  <c r="K71" i="27" s="1"/>
  <c r="M71" i="27" s="1"/>
  <c r="L71" i="27" s="1"/>
  <c r="U71" i="27" s="1"/>
  <c r="N109" i="27"/>
  <c r="W109" i="27" s="1"/>
  <c r="N197" i="27"/>
  <c r="W197" i="27" s="1"/>
  <c r="N343" i="27"/>
  <c r="W343" i="27" s="1"/>
  <c r="O15" i="27"/>
  <c r="X15" i="27" s="1"/>
  <c r="I23" i="27"/>
  <c r="K23" i="27" s="1"/>
  <c r="J23" i="27" s="1"/>
  <c r="S23" i="27" s="1"/>
  <c r="I28" i="27"/>
  <c r="R28" i="27" s="1"/>
  <c r="J106" i="27"/>
  <c r="S106" i="27" s="1"/>
  <c r="I206" i="27"/>
  <c r="R206" i="27" s="1"/>
  <c r="I215" i="27"/>
  <c r="R215" i="27" s="1"/>
  <c r="I236" i="27"/>
  <c r="R236" i="27" s="1"/>
  <c r="Q267" i="27"/>
  <c r="J278" i="27"/>
  <c r="S278" i="27" s="1"/>
  <c r="K288" i="27"/>
  <c r="T288" i="27" s="1"/>
  <c r="I317" i="27"/>
  <c r="R317" i="27" s="1"/>
  <c r="Q331" i="27"/>
  <c r="I335" i="27"/>
  <c r="K335" i="27" s="1"/>
  <c r="J335" i="27" s="1"/>
  <c r="S335" i="27" s="1"/>
  <c r="O278" i="27"/>
  <c r="X278" i="27" s="1"/>
  <c r="I24" i="27"/>
  <c r="K24" i="27" s="1"/>
  <c r="J24" i="27" s="1"/>
  <c r="S24" i="27" s="1"/>
  <c r="Q31" i="27"/>
  <c r="Q36" i="27"/>
  <c r="I153" i="27"/>
  <c r="R153" i="27" s="1"/>
  <c r="N174" i="27"/>
  <c r="W174" i="27" s="1"/>
  <c r="O317" i="27"/>
  <c r="X317" i="27" s="1"/>
  <c r="J327" i="27"/>
  <c r="S327" i="27" s="1"/>
  <c r="I332" i="27"/>
  <c r="K332" i="27" s="1"/>
  <c r="J332" i="27" s="1"/>
  <c r="S332" i="27" s="1"/>
  <c r="Q336" i="27"/>
  <c r="I345" i="27"/>
  <c r="R345" i="27" s="1"/>
  <c r="I20" i="27"/>
  <c r="R20" i="27" s="1"/>
  <c r="I124" i="27"/>
  <c r="K124" i="27" s="1"/>
  <c r="J124" i="27" s="1"/>
  <c r="S124" i="27" s="1"/>
  <c r="M158" i="27"/>
  <c r="V158" i="27" s="1"/>
  <c r="O174" i="27"/>
  <c r="X174" i="27" s="1"/>
  <c r="I180" i="27"/>
  <c r="K180" i="27" s="1"/>
  <c r="T180" i="27" s="1"/>
  <c r="I184" i="27"/>
  <c r="R184" i="27" s="1"/>
  <c r="I226" i="27"/>
  <c r="R226" i="27" s="1"/>
  <c r="M327" i="27"/>
  <c r="V327" i="27" s="1"/>
  <c r="N288" i="27"/>
  <c r="W288" i="27" s="1"/>
  <c r="I154" i="27"/>
  <c r="K154" i="27" s="1"/>
  <c r="M154" i="27" s="1"/>
  <c r="L154" i="27" s="1"/>
  <c r="U154" i="27" s="1"/>
  <c r="J184" i="27"/>
  <c r="S184" i="27" s="1"/>
  <c r="Q188" i="27"/>
  <c r="I197" i="27"/>
  <c r="R197" i="27" s="1"/>
  <c r="L226" i="27"/>
  <c r="U226" i="27" s="1"/>
  <c r="K265" i="27"/>
  <c r="T265" i="27" s="1"/>
  <c r="N327" i="27"/>
  <c r="W327" i="27" s="1"/>
  <c r="K343" i="27"/>
  <c r="T343" i="27" s="1"/>
  <c r="L93" i="27"/>
  <c r="U93" i="27" s="1"/>
  <c r="Q150" i="27"/>
  <c r="L197" i="27"/>
  <c r="U197" i="27" s="1"/>
  <c r="N213" i="27"/>
  <c r="W213" i="27" s="1"/>
  <c r="I231" i="27"/>
  <c r="K231" i="27" s="1"/>
  <c r="M231" i="27" s="1"/>
  <c r="L231" i="27" s="1"/>
  <c r="U231" i="27" s="1"/>
  <c r="M343" i="27"/>
  <c r="V343" i="27" s="1"/>
  <c r="Q310" i="27"/>
  <c r="I310" i="27"/>
  <c r="R310" i="27" s="1"/>
  <c r="I37" i="27"/>
  <c r="K37" i="27" s="1"/>
  <c r="Q37" i="27"/>
  <c r="I148" i="27"/>
  <c r="R148" i="27" s="1"/>
  <c r="O148" i="27"/>
  <c r="X148" i="27" s="1"/>
  <c r="N148" i="27"/>
  <c r="W148" i="27" s="1"/>
  <c r="K148" i="27"/>
  <c r="T148" i="27" s="1"/>
  <c r="J148" i="27"/>
  <c r="S148" i="27" s="1"/>
  <c r="Q219" i="27"/>
  <c r="I219" i="27"/>
  <c r="K219" i="27" s="1"/>
  <c r="J219" i="27" s="1"/>
  <c r="S219" i="27" s="1"/>
  <c r="M301" i="27"/>
  <c r="V301" i="27" s="1"/>
  <c r="Q301" i="27"/>
  <c r="N301" i="27"/>
  <c r="W301" i="27" s="1"/>
  <c r="K301" i="27"/>
  <c r="T301" i="27" s="1"/>
  <c r="K314" i="27"/>
  <c r="T314" i="27" s="1"/>
  <c r="O314" i="27"/>
  <c r="X314" i="27" s="1"/>
  <c r="N314" i="27"/>
  <c r="W314" i="27" s="1"/>
  <c r="K80" i="27"/>
  <c r="T80" i="27" s="1"/>
  <c r="N80" i="27"/>
  <c r="W80" i="27" s="1"/>
  <c r="M80" i="27"/>
  <c r="V80" i="27" s="1"/>
  <c r="K275" i="27"/>
  <c r="T275" i="27" s="1"/>
  <c r="O275" i="27"/>
  <c r="X275" i="27" s="1"/>
  <c r="Q344" i="27"/>
  <c r="I344" i="27"/>
  <c r="R344" i="27" s="1"/>
  <c r="Q76" i="27"/>
  <c r="I76" i="27"/>
  <c r="K76" i="27" s="1"/>
  <c r="M76" i="27" s="1"/>
  <c r="M340" i="27"/>
  <c r="V340" i="27" s="1"/>
  <c r="O340" i="27"/>
  <c r="X340" i="27" s="1"/>
  <c r="N340" i="27"/>
  <c r="W340" i="27" s="1"/>
  <c r="L340" i="27"/>
  <c r="U340" i="27" s="1"/>
  <c r="J340" i="27"/>
  <c r="S340" i="27" s="1"/>
  <c r="Q72" i="27"/>
  <c r="I72" i="27"/>
  <c r="K72" i="27" s="1"/>
  <c r="M72" i="27" s="1"/>
  <c r="L72" i="27" s="1"/>
  <c r="U72" i="27" s="1"/>
  <c r="Q119" i="27"/>
  <c r="N119" i="27"/>
  <c r="W119" i="27" s="1"/>
  <c r="M119" i="27"/>
  <c r="V119" i="27" s="1"/>
  <c r="J119" i="27"/>
  <c r="S119" i="27" s="1"/>
  <c r="Q18" i="27"/>
  <c r="M18" i="27"/>
  <c r="V18" i="27" s="1"/>
  <c r="I18" i="27"/>
  <c r="R18" i="27" s="1"/>
  <c r="I119" i="27"/>
  <c r="R119" i="27" s="1"/>
  <c r="Q127" i="27"/>
  <c r="I127" i="27"/>
  <c r="K127" i="27" s="1"/>
  <c r="T127" i="27" s="1"/>
  <c r="Q214" i="27"/>
  <c r="I214" i="27"/>
  <c r="Q123" i="27"/>
  <c r="I123" i="27"/>
  <c r="R123" i="27" s="1"/>
  <c r="L252" i="27"/>
  <c r="U252" i="27" s="1"/>
  <c r="O252" i="27"/>
  <c r="X252" i="27" s="1"/>
  <c r="K252" i="27"/>
  <c r="T252" i="27" s="1"/>
  <c r="O96" i="27"/>
  <c r="X96" i="27" s="1"/>
  <c r="L184" i="27"/>
  <c r="U184" i="27" s="1"/>
  <c r="L200" i="27"/>
  <c r="U200" i="27" s="1"/>
  <c r="M226" i="27"/>
  <c r="V226" i="27" s="1"/>
  <c r="K44" i="27"/>
  <c r="T44" i="27" s="1"/>
  <c r="I93" i="27"/>
  <c r="R93" i="27" s="1"/>
  <c r="K109" i="27"/>
  <c r="T109" i="27" s="1"/>
  <c r="L135" i="27"/>
  <c r="U135" i="27" s="1"/>
  <c r="M184" i="27"/>
  <c r="V184" i="27" s="1"/>
  <c r="N200" i="27"/>
  <c r="W200" i="27" s="1"/>
  <c r="I223" i="27"/>
  <c r="R223" i="27" s="1"/>
  <c r="Q271" i="27"/>
  <c r="I343" i="27"/>
  <c r="R343" i="27" s="1"/>
  <c r="I349" i="27"/>
  <c r="K349" i="27" s="1"/>
  <c r="O44" i="27"/>
  <c r="X44" i="27" s="1"/>
  <c r="K93" i="27"/>
  <c r="T93" i="27" s="1"/>
  <c r="M109" i="27"/>
  <c r="V109" i="27" s="1"/>
  <c r="I128" i="27"/>
  <c r="K128" i="27" s="1"/>
  <c r="M128" i="27" s="1"/>
  <c r="V128" i="27" s="1"/>
  <c r="I132" i="27"/>
  <c r="R132" i="27" s="1"/>
  <c r="N184" i="27"/>
  <c r="W184" i="27" s="1"/>
  <c r="O200" i="27"/>
  <c r="X200" i="27" s="1"/>
  <c r="J223" i="27"/>
  <c r="S223" i="27" s="1"/>
  <c r="I318" i="27"/>
  <c r="K318" i="27" s="1"/>
  <c r="J318" i="27" s="1"/>
  <c r="S318" i="27" s="1"/>
  <c r="I322" i="27"/>
  <c r="K322" i="27" s="1"/>
  <c r="J322" i="27" s="1"/>
  <c r="S322" i="27" s="1"/>
  <c r="J343" i="27"/>
  <c r="S343" i="27" s="1"/>
  <c r="O184" i="27"/>
  <c r="X184" i="27" s="1"/>
  <c r="J15" i="27"/>
  <c r="S15" i="27" s="1"/>
  <c r="I19" i="27"/>
  <c r="K19" i="27" s="1"/>
  <c r="M28" i="27"/>
  <c r="V28" i="27" s="1"/>
  <c r="I70" i="27"/>
  <c r="R70" i="27" s="1"/>
  <c r="M93" i="27"/>
  <c r="V93" i="27" s="1"/>
  <c r="Q114" i="27"/>
  <c r="I122" i="27"/>
  <c r="R122" i="27" s="1"/>
  <c r="I158" i="27"/>
  <c r="R158" i="27" s="1"/>
  <c r="K174" i="27"/>
  <c r="T174" i="27" s="1"/>
  <c r="I201" i="27"/>
  <c r="K201" i="27" s="1"/>
  <c r="I205" i="27"/>
  <c r="R205" i="27" s="1"/>
  <c r="I213" i="27"/>
  <c r="R213" i="27" s="1"/>
  <c r="N223" i="27"/>
  <c r="W223" i="27" s="1"/>
  <c r="I228" i="27"/>
  <c r="K228" i="27" s="1"/>
  <c r="M228" i="27" s="1"/>
  <c r="L228" i="27" s="1"/>
  <c r="U228" i="27" s="1"/>
  <c r="I232" i="27"/>
  <c r="K232" i="27" s="1"/>
  <c r="T232" i="27" s="1"/>
  <c r="Q244" i="27"/>
  <c r="I319" i="27"/>
  <c r="K319" i="27" s="1"/>
  <c r="I323" i="27"/>
  <c r="R323" i="27" s="1"/>
  <c r="I327" i="27"/>
  <c r="R327" i="27" s="1"/>
  <c r="L2" i="27"/>
  <c r="U2" i="27" s="1"/>
  <c r="L3" i="27"/>
  <c r="U3" i="27" s="1"/>
  <c r="O5" i="27"/>
  <c r="X5" i="27" s="1"/>
  <c r="K15" i="27"/>
  <c r="T15" i="27" s="1"/>
  <c r="K46" i="27"/>
  <c r="J46" i="27" s="1"/>
  <c r="S46" i="27" s="1"/>
  <c r="R46" i="27"/>
  <c r="N2" i="27"/>
  <c r="W2" i="27" s="1"/>
  <c r="N3" i="27"/>
  <c r="W3" i="27" s="1"/>
  <c r="I5" i="27"/>
  <c r="R5" i="27" s="1"/>
  <c r="I6" i="27"/>
  <c r="I7" i="27"/>
  <c r="I10" i="27"/>
  <c r="I11" i="27"/>
  <c r="M15" i="27"/>
  <c r="V15" i="27" s="1"/>
  <c r="J30" i="27"/>
  <c r="S30" i="27" s="1"/>
  <c r="R30" i="27"/>
  <c r="O2" i="27"/>
  <c r="X2" i="27" s="1"/>
  <c r="O3" i="27"/>
  <c r="X3" i="27" s="1"/>
  <c r="J5" i="27"/>
  <c r="S5" i="27" s="1"/>
  <c r="N15" i="27"/>
  <c r="W15" i="27" s="1"/>
  <c r="Q32" i="27"/>
  <c r="K33" i="27"/>
  <c r="J33" i="27" s="1"/>
  <c r="S33" i="27" s="1"/>
  <c r="R33" i="27"/>
  <c r="Q2" i="27"/>
  <c r="Q3" i="27"/>
  <c r="K5" i="27"/>
  <c r="T5" i="27" s="1"/>
  <c r="K49" i="27"/>
  <c r="J49" i="27" s="1"/>
  <c r="S49" i="27" s="1"/>
  <c r="R49" i="27"/>
  <c r="Q5" i="27"/>
  <c r="K32" i="27"/>
  <c r="J32" i="27" s="1"/>
  <c r="S32" i="27" s="1"/>
  <c r="R32" i="27"/>
  <c r="I2" i="27"/>
  <c r="R2" i="27" s="1"/>
  <c r="I3" i="27"/>
  <c r="R3" i="27" s="1"/>
  <c r="L5" i="27"/>
  <c r="U5" i="27" s="1"/>
  <c r="Q15" i="27"/>
  <c r="Q33" i="27"/>
  <c r="K36" i="27"/>
  <c r="J36" i="27" s="1"/>
  <c r="S36" i="27" s="1"/>
  <c r="R36" i="27"/>
  <c r="K50" i="27"/>
  <c r="J50" i="27" s="1"/>
  <c r="S50" i="27" s="1"/>
  <c r="R50" i="27"/>
  <c r="J2" i="27"/>
  <c r="S2" i="27" s="1"/>
  <c r="J3" i="27"/>
  <c r="S3" i="27" s="1"/>
  <c r="M5" i="27"/>
  <c r="V5" i="27" s="1"/>
  <c r="O31" i="27"/>
  <c r="X31" i="27" s="1"/>
  <c r="N31" i="27"/>
  <c r="W31" i="27" s="1"/>
  <c r="M31" i="27"/>
  <c r="V31" i="27" s="1"/>
  <c r="K31" i="27"/>
  <c r="T31" i="27" s="1"/>
  <c r="J31" i="27"/>
  <c r="S31" i="27" s="1"/>
  <c r="I31" i="27"/>
  <c r="R31" i="27" s="1"/>
  <c r="K45" i="27"/>
  <c r="J45" i="27" s="1"/>
  <c r="S45" i="27" s="1"/>
  <c r="R45" i="27"/>
  <c r="O16" i="27"/>
  <c r="X16" i="27" s="1"/>
  <c r="J18" i="27"/>
  <c r="S18" i="27" s="1"/>
  <c r="N28" i="27"/>
  <c r="W28" i="27" s="1"/>
  <c r="M41" i="27"/>
  <c r="V41" i="27" s="1"/>
  <c r="M42" i="27"/>
  <c r="V42" i="27" s="1"/>
  <c r="Q44" i="27"/>
  <c r="Q45" i="27"/>
  <c r="Q46" i="27"/>
  <c r="Q49" i="27"/>
  <c r="Q50" i="27"/>
  <c r="Q16" i="27"/>
  <c r="K18" i="27"/>
  <c r="T18" i="27" s="1"/>
  <c r="O28" i="27"/>
  <c r="X28" i="27" s="1"/>
  <c r="O29" i="27"/>
  <c r="X29" i="27" s="1"/>
  <c r="N41" i="27"/>
  <c r="W41" i="27" s="1"/>
  <c r="N42" i="27"/>
  <c r="W42" i="27" s="1"/>
  <c r="R43" i="27"/>
  <c r="I44" i="27"/>
  <c r="R44" i="27" s="1"/>
  <c r="I16" i="27"/>
  <c r="R16" i="27" s="1"/>
  <c r="L18" i="27"/>
  <c r="U18" i="27" s="1"/>
  <c r="Q28" i="27"/>
  <c r="Q29" i="27"/>
  <c r="O41" i="27"/>
  <c r="X41" i="27" s="1"/>
  <c r="O42" i="27"/>
  <c r="X42" i="27" s="1"/>
  <c r="J44" i="27"/>
  <c r="S44" i="27" s="1"/>
  <c r="K84" i="27"/>
  <c r="J84" i="27" s="1"/>
  <c r="S84" i="27" s="1"/>
  <c r="R84" i="27"/>
  <c r="Q41" i="27"/>
  <c r="Q42" i="27"/>
  <c r="K16" i="27"/>
  <c r="T16" i="27" s="1"/>
  <c r="N18" i="27"/>
  <c r="W18" i="27" s="1"/>
  <c r="J28" i="27"/>
  <c r="S28" i="27" s="1"/>
  <c r="J29" i="27"/>
  <c r="S29" i="27" s="1"/>
  <c r="I41" i="27"/>
  <c r="R41" i="27" s="1"/>
  <c r="I42" i="27"/>
  <c r="R42" i="27" s="1"/>
  <c r="L44" i="27"/>
  <c r="U44" i="27" s="1"/>
  <c r="O18" i="27"/>
  <c r="X18" i="27" s="1"/>
  <c r="K28" i="27"/>
  <c r="T28" i="27" s="1"/>
  <c r="K29" i="27"/>
  <c r="T29" i="27" s="1"/>
  <c r="J41" i="27"/>
  <c r="S41" i="27" s="1"/>
  <c r="J42" i="27"/>
  <c r="S42" i="27" s="1"/>
  <c r="M44" i="27"/>
  <c r="V44" i="27" s="1"/>
  <c r="K41" i="27"/>
  <c r="T41" i="27" s="1"/>
  <c r="N54" i="27"/>
  <c r="W54" i="27" s="1"/>
  <c r="N55" i="27"/>
  <c r="W55" i="27" s="1"/>
  <c r="I57" i="27"/>
  <c r="R57" i="27" s="1"/>
  <c r="I58" i="27"/>
  <c r="I59" i="27"/>
  <c r="I62" i="27"/>
  <c r="I63" i="27"/>
  <c r="M67" i="27"/>
  <c r="V67" i="27" s="1"/>
  <c r="Q70" i="27"/>
  <c r="L80" i="27"/>
  <c r="U80" i="27" s="1"/>
  <c r="K101" i="27"/>
  <c r="J101" i="27" s="1"/>
  <c r="S101" i="27" s="1"/>
  <c r="R101" i="27"/>
  <c r="K89" i="27"/>
  <c r="J89" i="27" s="1"/>
  <c r="S89" i="27" s="1"/>
  <c r="R89" i="27"/>
  <c r="K149" i="27"/>
  <c r="J149" i="27" s="1"/>
  <c r="S149" i="27" s="1"/>
  <c r="R149" i="27"/>
  <c r="Q54" i="27"/>
  <c r="Q55" i="27"/>
  <c r="K57" i="27"/>
  <c r="T57" i="27" s="1"/>
  <c r="O67" i="27"/>
  <c r="X67" i="27" s="1"/>
  <c r="O68" i="27"/>
  <c r="X68" i="27" s="1"/>
  <c r="J70" i="27"/>
  <c r="S70" i="27" s="1"/>
  <c r="L83" i="27"/>
  <c r="U83" i="27" s="1"/>
  <c r="K83" i="27"/>
  <c r="T83" i="27" s="1"/>
  <c r="J83" i="27"/>
  <c r="S83" i="27" s="1"/>
  <c r="N83" i="27"/>
  <c r="W83" i="27" s="1"/>
  <c r="K88" i="27"/>
  <c r="J88" i="27" s="1"/>
  <c r="S88" i="27" s="1"/>
  <c r="R88" i="27"/>
  <c r="I54" i="27"/>
  <c r="R54" i="27" s="1"/>
  <c r="I55" i="27"/>
  <c r="R55" i="27" s="1"/>
  <c r="L57" i="27"/>
  <c r="U57" i="27" s="1"/>
  <c r="Q67" i="27"/>
  <c r="Q68" i="27"/>
  <c r="K70" i="27"/>
  <c r="T70" i="27" s="1"/>
  <c r="O80" i="27"/>
  <c r="X80" i="27" s="1"/>
  <c r="I83" i="27"/>
  <c r="R83" i="27" s="1"/>
  <c r="I85" i="27"/>
  <c r="R95" i="27"/>
  <c r="J95" i="27"/>
  <c r="S95" i="27" s="1"/>
  <c r="K102" i="27"/>
  <c r="J102" i="27" s="1"/>
  <c r="S102" i="27" s="1"/>
  <c r="R102" i="27"/>
  <c r="J54" i="27"/>
  <c r="S54" i="27" s="1"/>
  <c r="J55" i="27"/>
  <c r="S55" i="27" s="1"/>
  <c r="M57" i="27"/>
  <c r="V57" i="27" s="1"/>
  <c r="I67" i="27"/>
  <c r="R67" i="27" s="1"/>
  <c r="I68" i="27"/>
  <c r="R68" i="27" s="1"/>
  <c r="L70" i="27"/>
  <c r="U70" i="27" s="1"/>
  <c r="Q80" i="27"/>
  <c r="Q81" i="27"/>
  <c r="M83" i="27"/>
  <c r="V83" i="27" s="1"/>
  <c r="Q89" i="27"/>
  <c r="K114" i="27"/>
  <c r="J114" i="27" s="1"/>
  <c r="S114" i="27" s="1"/>
  <c r="R114" i="27"/>
  <c r="K54" i="27"/>
  <c r="T54" i="27" s="1"/>
  <c r="K55" i="27"/>
  <c r="T55" i="27" s="1"/>
  <c r="N57" i="27"/>
  <c r="W57" i="27" s="1"/>
  <c r="J67" i="27"/>
  <c r="S67" i="27" s="1"/>
  <c r="J68" i="27"/>
  <c r="S68" i="27" s="1"/>
  <c r="M70" i="27"/>
  <c r="V70" i="27" s="1"/>
  <c r="I80" i="27"/>
  <c r="R80" i="27" s="1"/>
  <c r="O83" i="27"/>
  <c r="X83" i="27" s="1"/>
  <c r="Q88" i="27"/>
  <c r="K97" i="27"/>
  <c r="J97" i="27" s="1"/>
  <c r="S97" i="27" s="1"/>
  <c r="R97" i="27"/>
  <c r="K98" i="27"/>
  <c r="J98" i="27" s="1"/>
  <c r="S98" i="27" s="1"/>
  <c r="R98" i="27"/>
  <c r="K111" i="27"/>
  <c r="J111" i="27" s="1"/>
  <c r="S111" i="27" s="1"/>
  <c r="R111" i="27"/>
  <c r="L54" i="27"/>
  <c r="U54" i="27" s="1"/>
  <c r="O57" i="27"/>
  <c r="X57" i="27" s="1"/>
  <c r="K67" i="27"/>
  <c r="T67" i="27" s="1"/>
  <c r="K68" i="27"/>
  <c r="T68" i="27" s="1"/>
  <c r="N70" i="27"/>
  <c r="W70" i="27" s="1"/>
  <c r="J80" i="27"/>
  <c r="S80" i="27" s="1"/>
  <c r="Q83" i="27"/>
  <c r="R121" i="27"/>
  <c r="J121" i="27"/>
  <c r="S121" i="27" s="1"/>
  <c r="K110" i="27"/>
  <c r="J110" i="27" s="1"/>
  <c r="S110" i="27" s="1"/>
  <c r="R110" i="27"/>
  <c r="J93" i="27"/>
  <c r="S93" i="27" s="1"/>
  <c r="J94" i="27"/>
  <c r="S94" i="27" s="1"/>
  <c r="M96" i="27"/>
  <c r="V96" i="27" s="1"/>
  <c r="I106" i="27"/>
  <c r="R106" i="27" s="1"/>
  <c r="I107" i="27"/>
  <c r="R107" i="27" s="1"/>
  <c r="L109" i="27"/>
  <c r="U109" i="27" s="1"/>
  <c r="K137" i="27"/>
  <c r="J137" i="27" s="1"/>
  <c r="S137" i="27" s="1"/>
  <c r="R137" i="27"/>
  <c r="K106" i="27"/>
  <c r="T106" i="27" s="1"/>
  <c r="K150" i="27"/>
  <c r="J150" i="27" s="1"/>
  <c r="S150" i="27" s="1"/>
  <c r="R150" i="27"/>
  <c r="Q96" i="27"/>
  <c r="Q97" i="27"/>
  <c r="Q98" i="27"/>
  <c r="Q101" i="27"/>
  <c r="Q102" i="27"/>
  <c r="L106" i="27"/>
  <c r="U106" i="27" s="1"/>
  <c r="L107" i="27"/>
  <c r="U107" i="27" s="1"/>
  <c r="N93" i="27"/>
  <c r="W93" i="27" s="1"/>
  <c r="N94" i="27"/>
  <c r="W94" i="27" s="1"/>
  <c r="I96" i="27"/>
  <c r="R96" i="27" s="1"/>
  <c r="M106" i="27"/>
  <c r="V106" i="27" s="1"/>
  <c r="M107" i="27"/>
  <c r="V107" i="27" s="1"/>
  <c r="Q109" i="27"/>
  <c r="Q110" i="27"/>
  <c r="Q111" i="27"/>
  <c r="K140" i="27"/>
  <c r="J140" i="27" s="1"/>
  <c r="S140" i="27" s="1"/>
  <c r="R140" i="27"/>
  <c r="O93" i="27"/>
  <c r="X93" i="27" s="1"/>
  <c r="O94" i="27"/>
  <c r="X94" i="27" s="1"/>
  <c r="J96" i="27"/>
  <c r="S96" i="27" s="1"/>
  <c r="N106" i="27"/>
  <c r="W106" i="27" s="1"/>
  <c r="N107" i="27"/>
  <c r="W107" i="27" s="1"/>
  <c r="I109" i="27"/>
  <c r="R109" i="27" s="1"/>
  <c r="K141" i="27"/>
  <c r="J141" i="27" s="1"/>
  <c r="S141" i="27" s="1"/>
  <c r="R141" i="27"/>
  <c r="O106" i="27"/>
  <c r="X106" i="27" s="1"/>
  <c r="O107" i="27"/>
  <c r="X107" i="27" s="1"/>
  <c r="K136" i="27"/>
  <c r="J136" i="27" s="1"/>
  <c r="S136" i="27" s="1"/>
  <c r="R136" i="27"/>
  <c r="K119" i="27"/>
  <c r="T119" i="27" s="1"/>
  <c r="K120" i="27"/>
  <c r="T120" i="27" s="1"/>
  <c r="N122" i="27"/>
  <c r="W122" i="27" s="1"/>
  <c r="J132" i="27"/>
  <c r="S132" i="27" s="1"/>
  <c r="J133" i="27"/>
  <c r="S133" i="27" s="1"/>
  <c r="J134" i="27"/>
  <c r="S134" i="27" s="1"/>
  <c r="M135" i="27"/>
  <c r="V135" i="27" s="1"/>
  <c r="I145" i="27"/>
  <c r="R145" i="27" s="1"/>
  <c r="I146" i="27"/>
  <c r="R146" i="27" s="1"/>
  <c r="L148" i="27"/>
  <c r="U148" i="27" s="1"/>
  <c r="K163" i="27"/>
  <c r="J163" i="27" s="1"/>
  <c r="S163" i="27" s="1"/>
  <c r="R163" i="27"/>
  <c r="L119" i="27"/>
  <c r="U119" i="27" s="1"/>
  <c r="L120" i="27"/>
  <c r="U120" i="27" s="1"/>
  <c r="O122" i="27"/>
  <c r="X122" i="27" s="1"/>
  <c r="K132" i="27"/>
  <c r="T132" i="27" s="1"/>
  <c r="K133" i="27"/>
  <c r="T133" i="27" s="1"/>
  <c r="N135" i="27"/>
  <c r="W135" i="27" s="1"/>
  <c r="J145" i="27"/>
  <c r="S145" i="27" s="1"/>
  <c r="J146" i="27"/>
  <c r="S146" i="27" s="1"/>
  <c r="J147" i="27"/>
  <c r="S147" i="27" s="1"/>
  <c r="M148" i="27"/>
  <c r="V148" i="27" s="1"/>
  <c r="K175" i="27"/>
  <c r="J175" i="27" s="1"/>
  <c r="S175" i="27" s="1"/>
  <c r="R175" i="27"/>
  <c r="Q122" i="27"/>
  <c r="L132" i="27"/>
  <c r="U132" i="27" s="1"/>
  <c r="L133" i="27"/>
  <c r="U133" i="27" s="1"/>
  <c r="O135" i="27"/>
  <c r="X135" i="27" s="1"/>
  <c r="K145" i="27"/>
  <c r="T145" i="27" s="1"/>
  <c r="K146" i="27"/>
  <c r="T146" i="27" s="1"/>
  <c r="K176" i="27"/>
  <c r="J176" i="27" s="1"/>
  <c r="S176" i="27" s="1"/>
  <c r="R176" i="27"/>
  <c r="Q135" i="27"/>
  <c r="Q136" i="27"/>
  <c r="Q137" i="27"/>
  <c r="Q140" i="27"/>
  <c r="Q141" i="27"/>
  <c r="L145" i="27"/>
  <c r="U145" i="27" s="1"/>
  <c r="L146" i="27"/>
  <c r="U146" i="27" s="1"/>
  <c r="O119" i="27"/>
  <c r="X119" i="27" s="1"/>
  <c r="O120" i="27"/>
  <c r="X120" i="27" s="1"/>
  <c r="J122" i="27"/>
  <c r="S122" i="27" s="1"/>
  <c r="N132" i="27"/>
  <c r="W132" i="27" s="1"/>
  <c r="N133" i="27"/>
  <c r="W133" i="27" s="1"/>
  <c r="I135" i="27"/>
  <c r="R135" i="27" s="1"/>
  <c r="M145" i="27"/>
  <c r="V145" i="27" s="1"/>
  <c r="M146" i="27"/>
  <c r="V146" i="27" s="1"/>
  <c r="Q148" i="27"/>
  <c r="Q149" i="27"/>
  <c r="K166" i="27"/>
  <c r="J166" i="27" s="1"/>
  <c r="S166" i="27" s="1"/>
  <c r="R166" i="27"/>
  <c r="K122" i="27"/>
  <c r="T122" i="27" s="1"/>
  <c r="O132" i="27"/>
  <c r="X132" i="27" s="1"/>
  <c r="O133" i="27"/>
  <c r="X133" i="27" s="1"/>
  <c r="J135" i="27"/>
  <c r="S135" i="27" s="1"/>
  <c r="N145" i="27"/>
  <c r="W145" i="27" s="1"/>
  <c r="N146" i="27"/>
  <c r="W146" i="27" s="1"/>
  <c r="K167" i="27"/>
  <c r="J167" i="27" s="1"/>
  <c r="S167" i="27" s="1"/>
  <c r="R167" i="27"/>
  <c r="O145" i="27"/>
  <c r="X145" i="27" s="1"/>
  <c r="O146" i="27"/>
  <c r="X146" i="27" s="1"/>
  <c r="K179" i="27"/>
  <c r="J179" i="27" s="1"/>
  <c r="S179" i="27" s="1"/>
  <c r="R179" i="27"/>
  <c r="K162" i="27"/>
  <c r="J162" i="27" s="1"/>
  <c r="S162" i="27" s="1"/>
  <c r="R162" i="27"/>
  <c r="K158" i="27"/>
  <c r="T158" i="27" s="1"/>
  <c r="K159" i="27"/>
  <c r="T159" i="27" s="1"/>
  <c r="N161" i="27"/>
  <c r="W161" i="27" s="1"/>
  <c r="J171" i="27"/>
  <c r="S171" i="27" s="1"/>
  <c r="J172" i="27"/>
  <c r="S172" i="27" s="1"/>
  <c r="J173" i="27"/>
  <c r="S173" i="27" s="1"/>
  <c r="M174" i="27"/>
  <c r="V174" i="27" s="1"/>
  <c r="K188" i="27"/>
  <c r="R188" i="27"/>
  <c r="L158" i="27"/>
  <c r="U158" i="27" s="1"/>
  <c r="O161" i="27"/>
  <c r="X161" i="27" s="1"/>
  <c r="K171" i="27"/>
  <c r="T171" i="27" s="1"/>
  <c r="K172" i="27"/>
  <c r="T172" i="27" s="1"/>
  <c r="O187" i="27"/>
  <c r="X187" i="27" s="1"/>
  <c r="N187" i="27"/>
  <c r="W187" i="27" s="1"/>
  <c r="L187" i="27"/>
  <c r="U187" i="27" s="1"/>
  <c r="K187" i="27"/>
  <c r="T187" i="27" s="1"/>
  <c r="I187" i="27"/>
  <c r="R187" i="27" s="1"/>
  <c r="Q161" i="27"/>
  <c r="Q162" i="27"/>
  <c r="Q163" i="27"/>
  <c r="Q166" i="27"/>
  <c r="Q167" i="27"/>
  <c r="L171" i="27"/>
  <c r="U171" i="27" s="1"/>
  <c r="N158" i="27"/>
  <c r="W158" i="27" s="1"/>
  <c r="N159" i="27"/>
  <c r="W159" i="27" s="1"/>
  <c r="R160" i="27"/>
  <c r="I161" i="27"/>
  <c r="R161" i="27" s="1"/>
  <c r="M171" i="27"/>
  <c r="V171" i="27" s="1"/>
  <c r="M172" i="27"/>
  <c r="V172" i="27" s="1"/>
  <c r="Q174" i="27"/>
  <c r="Q175" i="27"/>
  <c r="Q176" i="27"/>
  <c r="Q179" i="27"/>
  <c r="M187" i="27"/>
  <c r="V187" i="27" s="1"/>
  <c r="O158" i="27"/>
  <c r="X158" i="27" s="1"/>
  <c r="O159" i="27"/>
  <c r="X159" i="27" s="1"/>
  <c r="J161" i="27"/>
  <c r="S161" i="27" s="1"/>
  <c r="N171" i="27"/>
  <c r="W171" i="27" s="1"/>
  <c r="N172" i="27"/>
  <c r="W172" i="27" s="1"/>
  <c r="I174" i="27"/>
  <c r="R174" i="27" s="1"/>
  <c r="Q187" i="27"/>
  <c r="Q158" i="27"/>
  <c r="K161" i="27"/>
  <c r="T161" i="27" s="1"/>
  <c r="O171" i="27"/>
  <c r="X171" i="27" s="1"/>
  <c r="O172" i="27"/>
  <c r="X172" i="27" s="1"/>
  <c r="J174" i="27"/>
  <c r="S174" i="27" s="1"/>
  <c r="L161" i="27"/>
  <c r="U161" i="27" s="1"/>
  <c r="Q171" i="27"/>
  <c r="Q172" i="27"/>
  <c r="K189" i="27"/>
  <c r="R189" i="27"/>
  <c r="I192" i="27"/>
  <c r="I193" i="27"/>
  <c r="M197" i="27"/>
  <c r="V197" i="27" s="1"/>
  <c r="M198" i="27"/>
  <c r="V198" i="27" s="1"/>
  <c r="Q200" i="27"/>
  <c r="L210" i="27"/>
  <c r="U210" i="27" s="1"/>
  <c r="L211" i="27"/>
  <c r="U211" i="27" s="1"/>
  <c r="Q184" i="27"/>
  <c r="O197" i="27"/>
  <c r="X197" i="27" s="1"/>
  <c r="O198" i="27"/>
  <c r="X198" i="27" s="1"/>
  <c r="J200" i="27"/>
  <c r="S200" i="27" s="1"/>
  <c r="N210" i="27"/>
  <c r="W210" i="27" s="1"/>
  <c r="N211" i="27"/>
  <c r="W211" i="27" s="1"/>
  <c r="Q197" i="27"/>
  <c r="Q198" i="27"/>
  <c r="O210" i="27"/>
  <c r="X210" i="27" s="1"/>
  <c r="O211" i="27"/>
  <c r="X211" i="27" s="1"/>
  <c r="L213" i="27"/>
  <c r="U213" i="27" s="1"/>
  <c r="K213" i="27"/>
  <c r="T213" i="27" s="1"/>
  <c r="O213" i="27"/>
  <c r="X213" i="27" s="1"/>
  <c r="Q210" i="27"/>
  <c r="Q211" i="27"/>
  <c r="J197" i="27"/>
  <c r="S197" i="27" s="1"/>
  <c r="J198" i="27"/>
  <c r="S198" i="27" s="1"/>
  <c r="I210" i="27"/>
  <c r="R210" i="27" s="1"/>
  <c r="I211" i="27"/>
  <c r="R211" i="27" s="1"/>
  <c r="J213" i="27"/>
  <c r="S213" i="27" s="1"/>
  <c r="J210" i="27"/>
  <c r="S210" i="27" s="1"/>
  <c r="J211" i="27"/>
  <c r="S211" i="27" s="1"/>
  <c r="M213" i="27"/>
  <c r="V213" i="27" s="1"/>
  <c r="K223" i="27"/>
  <c r="T223" i="27" s="1"/>
  <c r="K224" i="27"/>
  <c r="T224" i="27" s="1"/>
  <c r="N226" i="27"/>
  <c r="W226" i="27" s="1"/>
  <c r="J236" i="27"/>
  <c r="S236" i="27" s="1"/>
  <c r="J237" i="27"/>
  <c r="S237" i="27" s="1"/>
  <c r="J238" i="27"/>
  <c r="S238" i="27" s="1"/>
  <c r="I239" i="27"/>
  <c r="R239" i="27" s="1"/>
  <c r="I241" i="27"/>
  <c r="Q245" i="27"/>
  <c r="I249" i="27"/>
  <c r="R249" i="27" s="1"/>
  <c r="O249" i="27"/>
  <c r="X249" i="27" s="1"/>
  <c r="N249" i="27"/>
  <c r="W249" i="27" s="1"/>
  <c r="M249" i="27"/>
  <c r="V249" i="27" s="1"/>
  <c r="K249" i="27"/>
  <c r="T249" i="27" s="1"/>
  <c r="J249" i="27"/>
  <c r="S249" i="27" s="1"/>
  <c r="K258" i="27"/>
  <c r="J258" i="27" s="1"/>
  <c r="S258" i="27" s="1"/>
  <c r="R258" i="27"/>
  <c r="L223" i="27"/>
  <c r="U223" i="27" s="1"/>
  <c r="L224" i="27"/>
  <c r="U224" i="27" s="1"/>
  <c r="O226" i="27"/>
  <c r="X226" i="27" s="1"/>
  <c r="K236" i="27"/>
  <c r="T236" i="27" s="1"/>
  <c r="K237" i="27"/>
  <c r="T237" i="27" s="1"/>
  <c r="L239" i="27"/>
  <c r="U239" i="27" s="1"/>
  <c r="L249" i="27"/>
  <c r="U249" i="27" s="1"/>
  <c r="Q226" i="27"/>
  <c r="L236" i="27"/>
  <c r="U236" i="27" s="1"/>
  <c r="L237" i="27"/>
  <c r="U237" i="27" s="1"/>
  <c r="M239" i="27"/>
  <c r="V239" i="27" s="1"/>
  <c r="M236" i="27"/>
  <c r="V236" i="27" s="1"/>
  <c r="K253" i="27"/>
  <c r="J253" i="27" s="1"/>
  <c r="S253" i="27" s="1"/>
  <c r="R253" i="27"/>
  <c r="O223" i="27"/>
  <c r="X223" i="27" s="1"/>
  <c r="O224" i="27"/>
  <c r="X224" i="27" s="1"/>
  <c r="J226" i="27"/>
  <c r="S226" i="27" s="1"/>
  <c r="N236" i="27"/>
  <c r="W236" i="27" s="1"/>
  <c r="N237" i="27"/>
  <c r="W237" i="27" s="1"/>
  <c r="I240" i="27"/>
  <c r="K244" i="27"/>
  <c r="J244" i="27" s="1"/>
  <c r="S244" i="27" s="1"/>
  <c r="R244" i="27"/>
  <c r="K254" i="27"/>
  <c r="J254" i="27" s="1"/>
  <c r="S254" i="27" s="1"/>
  <c r="R254" i="27"/>
  <c r="O236" i="27"/>
  <c r="X236" i="27" s="1"/>
  <c r="O237" i="27"/>
  <c r="X237" i="27" s="1"/>
  <c r="K245" i="27"/>
  <c r="J245" i="27" s="1"/>
  <c r="S245" i="27" s="1"/>
  <c r="R245" i="27"/>
  <c r="I250" i="27"/>
  <c r="R250" i="27" s="1"/>
  <c r="O250" i="27"/>
  <c r="X250" i="27" s="1"/>
  <c r="N250" i="27"/>
  <c r="W250" i="27" s="1"/>
  <c r="M250" i="27"/>
  <c r="V250" i="27" s="1"/>
  <c r="L250" i="27"/>
  <c r="U250" i="27" s="1"/>
  <c r="K250" i="27"/>
  <c r="T250" i="27" s="1"/>
  <c r="J250" i="27"/>
  <c r="S250" i="27" s="1"/>
  <c r="K239" i="27"/>
  <c r="T239" i="27" s="1"/>
  <c r="J239" i="27"/>
  <c r="S239" i="27" s="1"/>
  <c r="O239" i="27"/>
  <c r="X239" i="27" s="1"/>
  <c r="N239" i="27"/>
  <c r="W239" i="27" s="1"/>
  <c r="K257" i="27"/>
  <c r="J257" i="27" s="1"/>
  <c r="S257" i="27" s="1"/>
  <c r="R257" i="27"/>
  <c r="J251" i="27"/>
  <c r="S251" i="27" s="1"/>
  <c r="M252" i="27"/>
  <c r="V252" i="27" s="1"/>
  <c r="L263" i="27"/>
  <c r="U263" i="27" s="1"/>
  <c r="K263" i="27"/>
  <c r="T263" i="27" s="1"/>
  <c r="J263" i="27"/>
  <c r="S263" i="27" s="1"/>
  <c r="I263" i="27"/>
  <c r="R263" i="27" s="1"/>
  <c r="O263" i="27"/>
  <c r="X263" i="27" s="1"/>
  <c r="N263" i="27"/>
  <c r="W263" i="27" s="1"/>
  <c r="Q270" i="27"/>
  <c r="R271" i="27"/>
  <c r="N252" i="27"/>
  <c r="W252" i="27" s="1"/>
  <c r="M263" i="27"/>
  <c r="V263" i="27" s="1"/>
  <c r="O265" i="27"/>
  <c r="X265" i="27" s="1"/>
  <c r="N265" i="27"/>
  <c r="W265" i="27" s="1"/>
  <c r="M265" i="27"/>
  <c r="V265" i="27" s="1"/>
  <c r="L265" i="27"/>
  <c r="U265" i="27" s="1"/>
  <c r="J265" i="27"/>
  <c r="S265" i="27" s="1"/>
  <c r="I265" i="27"/>
  <c r="R265" i="27" s="1"/>
  <c r="K271" i="27"/>
  <c r="K279" i="27"/>
  <c r="J279" i="27" s="1"/>
  <c r="S279" i="27" s="1"/>
  <c r="R279" i="27"/>
  <c r="K280" i="27"/>
  <c r="J280" i="27" s="1"/>
  <c r="S280" i="27" s="1"/>
  <c r="R280" i="27"/>
  <c r="Q252" i="27"/>
  <c r="Q253" i="27"/>
  <c r="Q254" i="27"/>
  <c r="Q257" i="27"/>
  <c r="Q258" i="27"/>
  <c r="R266" i="27"/>
  <c r="I252" i="27"/>
  <c r="R252" i="27" s="1"/>
  <c r="K266" i="27"/>
  <c r="J266" i="27" s="1"/>
  <c r="S266" i="27" s="1"/>
  <c r="J252" i="27"/>
  <c r="S252" i="27" s="1"/>
  <c r="Q266" i="27"/>
  <c r="J267" i="27"/>
  <c r="S267" i="27" s="1"/>
  <c r="R267" i="27"/>
  <c r="L262" i="27"/>
  <c r="U262" i="27" s="1"/>
  <c r="K262" i="27"/>
  <c r="T262" i="27" s="1"/>
  <c r="J262" i="27"/>
  <c r="S262" i="27" s="1"/>
  <c r="I262" i="27"/>
  <c r="R262" i="27" s="1"/>
  <c r="O262" i="27"/>
  <c r="X262" i="27" s="1"/>
  <c r="N262" i="27"/>
  <c r="W262" i="27" s="1"/>
  <c r="M267" i="27"/>
  <c r="L267" i="27" s="1"/>
  <c r="U267" i="27" s="1"/>
  <c r="R270" i="27"/>
  <c r="K283" i="27"/>
  <c r="J283" i="27" s="1"/>
  <c r="S283" i="27" s="1"/>
  <c r="R283" i="27"/>
  <c r="M262" i="27"/>
  <c r="V262" i="27" s="1"/>
  <c r="K270" i="27"/>
  <c r="J270" i="27" s="1"/>
  <c r="S270" i="27" s="1"/>
  <c r="K284" i="27"/>
  <c r="J284" i="27" s="1"/>
  <c r="S284" i="27" s="1"/>
  <c r="R284" i="27"/>
  <c r="M275" i="27"/>
  <c r="V275" i="27" s="1"/>
  <c r="M276" i="27"/>
  <c r="V276" i="27" s="1"/>
  <c r="Q278" i="27"/>
  <c r="Q279" i="27"/>
  <c r="Q280" i="27"/>
  <c r="Q283" i="27"/>
  <c r="Q284" i="27"/>
  <c r="L288" i="27"/>
  <c r="U288" i="27" s="1"/>
  <c r="L304" i="27"/>
  <c r="U304" i="27" s="1"/>
  <c r="J304" i="27"/>
  <c r="S304" i="27" s="1"/>
  <c r="O304" i="27"/>
  <c r="X304" i="27" s="1"/>
  <c r="N304" i="27"/>
  <c r="W304" i="27" s="1"/>
  <c r="M304" i="27"/>
  <c r="V304" i="27" s="1"/>
  <c r="K304" i="27"/>
  <c r="T304" i="27" s="1"/>
  <c r="I304" i="27"/>
  <c r="R304" i="27" s="1"/>
  <c r="N275" i="27"/>
  <c r="W275" i="27" s="1"/>
  <c r="N276" i="27"/>
  <c r="W276" i="27" s="1"/>
  <c r="R277" i="27"/>
  <c r="I278" i="27"/>
  <c r="R278" i="27" s="1"/>
  <c r="M288" i="27"/>
  <c r="V288" i="27" s="1"/>
  <c r="I302" i="27"/>
  <c r="R302" i="27" s="1"/>
  <c r="O302" i="27"/>
  <c r="X302" i="27" s="1"/>
  <c r="L302" i="27"/>
  <c r="U302" i="27" s="1"/>
  <c r="Q302" i="27"/>
  <c r="N302" i="27"/>
  <c r="W302" i="27" s="1"/>
  <c r="K302" i="27"/>
  <c r="T302" i="27" s="1"/>
  <c r="J302" i="27"/>
  <c r="S302" i="27" s="1"/>
  <c r="M291" i="27"/>
  <c r="V291" i="27" s="1"/>
  <c r="L291" i="27"/>
  <c r="U291" i="27" s="1"/>
  <c r="K291" i="27"/>
  <c r="T291" i="27" s="1"/>
  <c r="O291" i="27"/>
  <c r="X291" i="27" s="1"/>
  <c r="Q275" i="27"/>
  <c r="Q276" i="27"/>
  <c r="K278" i="27"/>
  <c r="T278" i="27" s="1"/>
  <c r="O288" i="27"/>
  <c r="X288" i="27" s="1"/>
  <c r="I291" i="27"/>
  <c r="R291" i="27" s="1"/>
  <c r="I275" i="27"/>
  <c r="R275" i="27" s="1"/>
  <c r="I276" i="27"/>
  <c r="R276" i="27" s="1"/>
  <c r="L278" i="27"/>
  <c r="U278" i="27" s="1"/>
  <c r="Q288" i="27"/>
  <c r="Q289" i="27"/>
  <c r="J291" i="27"/>
  <c r="S291" i="27" s="1"/>
  <c r="J275" i="27"/>
  <c r="S275" i="27" s="1"/>
  <c r="J276" i="27"/>
  <c r="S276" i="27" s="1"/>
  <c r="M278" i="27"/>
  <c r="V278" i="27" s="1"/>
  <c r="I288" i="27"/>
  <c r="R288" i="27" s="1"/>
  <c r="N291" i="27"/>
  <c r="W291" i="27" s="1"/>
  <c r="Q291" i="27"/>
  <c r="R292" i="27"/>
  <c r="K305" i="27"/>
  <c r="J305" i="27" s="1"/>
  <c r="S305" i="27" s="1"/>
  <c r="R305" i="27"/>
  <c r="Q305" i="27"/>
  <c r="O301" i="27"/>
  <c r="X301" i="27" s="1"/>
  <c r="L301" i="27"/>
  <c r="U301" i="27" s="1"/>
  <c r="J329" i="27"/>
  <c r="S329" i="27" s="1"/>
  <c r="R329" i="27"/>
  <c r="I301" i="27"/>
  <c r="R301" i="27" s="1"/>
  <c r="K331" i="27"/>
  <c r="J331" i="27" s="1"/>
  <c r="S331" i="27" s="1"/>
  <c r="K336" i="27"/>
  <c r="J336" i="27" s="1"/>
  <c r="S336" i="27" s="1"/>
  <c r="R331" i="27"/>
  <c r="M314" i="27"/>
  <c r="V314" i="27" s="1"/>
  <c r="Q317" i="27"/>
  <c r="O330" i="27"/>
  <c r="X330" i="27" s="1"/>
  <c r="N330" i="27"/>
  <c r="W330" i="27" s="1"/>
  <c r="K330" i="27"/>
  <c r="T330" i="27" s="1"/>
  <c r="J330" i="27"/>
  <c r="S330" i="27" s="1"/>
  <c r="Q314" i="27"/>
  <c r="Q315" i="27"/>
  <c r="K317" i="27"/>
  <c r="T317" i="27" s="1"/>
  <c r="M330" i="27"/>
  <c r="V330" i="27" s="1"/>
  <c r="I314" i="27"/>
  <c r="R314" i="27" s="1"/>
  <c r="I315" i="27"/>
  <c r="R315" i="27" s="1"/>
  <c r="L317" i="27"/>
  <c r="U317" i="27" s="1"/>
  <c r="Q330" i="27"/>
  <c r="J314" i="27"/>
  <c r="S314" i="27" s="1"/>
  <c r="J315" i="27"/>
  <c r="S315" i="27" s="1"/>
  <c r="M317" i="27"/>
  <c r="V317" i="27" s="1"/>
  <c r="O327" i="27"/>
  <c r="X327" i="27" s="1"/>
  <c r="O328" i="27"/>
  <c r="X328" i="27" s="1"/>
  <c r="Q327" i="27"/>
  <c r="Q328" i="27"/>
  <c r="K344" i="27"/>
  <c r="N353" i="27"/>
  <c r="W353" i="27" s="1"/>
  <c r="L353" i="27"/>
  <c r="U353" i="27" s="1"/>
  <c r="J353" i="27"/>
  <c r="S353" i="27" s="1"/>
  <c r="I353" i="27"/>
  <c r="R353" i="27" s="1"/>
  <c r="Q353" i="27"/>
  <c r="O353" i="27"/>
  <c r="X353" i="27" s="1"/>
  <c r="M353" i="27"/>
  <c r="V353" i="27" s="1"/>
  <c r="K353" i="27"/>
  <c r="T353" i="27" s="1"/>
  <c r="K327" i="27"/>
  <c r="T327" i="27" s="1"/>
  <c r="K328" i="27"/>
  <c r="T328" i="27" s="1"/>
  <c r="M358" i="27"/>
  <c r="L358" i="27" s="1"/>
  <c r="U358" i="27" s="1"/>
  <c r="T358" i="27"/>
  <c r="Q340" i="27"/>
  <c r="Q341" i="27"/>
  <c r="I348" i="27"/>
  <c r="I354" i="27"/>
  <c r="R354" i="27" s="1"/>
  <c r="I340" i="27"/>
  <c r="R340" i="27" s="1"/>
  <c r="I341" i="27"/>
  <c r="R341" i="27" s="1"/>
  <c r="L343" i="27"/>
  <c r="U343" i="27" s="1"/>
  <c r="K354" i="27"/>
  <c r="T354" i="27" s="1"/>
  <c r="R355" i="27"/>
  <c r="J355" i="27"/>
  <c r="S355" i="27" s="1"/>
  <c r="I356" i="27"/>
  <c r="R356" i="27" s="1"/>
  <c r="O356" i="27"/>
  <c r="X356" i="27" s="1"/>
  <c r="M356" i="27"/>
  <c r="V356" i="27" s="1"/>
  <c r="K340" i="27"/>
  <c r="T340" i="27" s="1"/>
  <c r="K341" i="27"/>
  <c r="T341" i="27" s="1"/>
  <c r="J356" i="27"/>
  <c r="S356" i="27" s="1"/>
  <c r="I357" i="27"/>
  <c r="Q357" i="27"/>
  <c r="L356" i="27"/>
  <c r="U356" i="27" s="1"/>
  <c r="R361" i="27"/>
  <c r="R362" i="27"/>
  <c r="N354" i="27"/>
  <c r="W354" i="27" s="1"/>
  <c r="L354" i="27"/>
  <c r="U354" i="27" s="1"/>
  <c r="J354" i="27"/>
  <c r="S354" i="27" s="1"/>
  <c r="Q356" i="27"/>
  <c r="J358" i="27"/>
  <c r="S358" i="27" s="1"/>
  <c r="R358" i="27"/>
  <c r="K361" i="27"/>
  <c r="J361" i="27" s="1"/>
  <c r="S361" i="27" s="1"/>
  <c r="K362" i="27"/>
  <c r="Q358" i="27"/>
  <c r="Q361" i="27"/>
  <c r="Q362" i="27"/>
  <c r="D28" i="25"/>
  <c r="F89" i="6" s="1"/>
  <c r="D36" i="25"/>
  <c r="D35" i="25"/>
  <c r="F134" i="6" s="1"/>
  <c r="D34" i="25"/>
  <c r="F132" i="6" s="1"/>
  <c r="D33" i="25"/>
  <c r="D32" i="25"/>
  <c r="F138" i="6" s="1"/>
  <c r="D31" i="25"/>
  <c r="D30" i="25"/>
  <c r="F133" i="6" s="1"/>
  <c r="D29" i="25"/>
  <c r="F131" i="6" s="1"/>
  <c r="D27" i="25"/>
  <c r="F87" i="6" s="1"/>
  <c r="D26" i="25"/>
  <c r="R227" i="27" l="1"/>
  <c r="T309" i="27"/>
  <c r="J309" i="27"/>
  <c r="S309" i="27" s="1"/>
  <c r="K202" i="27"/>
  <c r="J202" i="27" s="1"/>
  <c r="S202" i="27" s="1"/>
  <c r="K293" i="27"/>
  <c r="J293" i="27" s="1"/>
  <c r="S293" i="27" s="1"/>
  <c r="R322" i="27"/>
  <c r="R318" i="27"/>
  <c r="R335" i="27"/>
  <c r="R232" i="27"/>
  <c r="R127" i="27"/>
  <c r="T218" i="27"/>
  <c r="R218" i="27"/>
  <c r="R128" i="27"/>
  <c r="T75" i="27"/>
  <c r="K206" i="27"/>
  <c r="J206" i="27" s="1"/>
  <c r="S206" i="27" s="1"/>
  <c r="J128" i="27"/>
  <c r="S128" i="27" s="1"/>
  <c r="M232" i="27"/>
  <c r="L232" i="27" s="1"/>
  <c r="U232" i="27" s="1"/>
  <c r="L128" i="27"/>
  <c r="U128" i="27" s="1"/>
  <c r="M115" i="27"/>
  <c r="L115" i="27" s="1"/>
  <c r="U115" i="27" s="1"/>
  <c r="J232" i="27"/>
  <c r="S232" i="27" s="1"/>
  <c r="K323" i="27"/>
  <c r="J323" i="27" s="1"/>
  <c r="S323" i="27" s="1"/>
  <c r="K296" i="27"/>
  <c r="J296" i="27" s="1"/>
  <c r="S296" i="27" s="1"/>
  <c r="R115" i="27"/>
  <c r="J115" i="27"/>
  <c r="S115" i="27" s="1"/>
  <c r="R24" i="27"/>
  <c r="K123" i="27"/>
  <c r="J123" i="27" s="1"/>
  <c r="S123" i="27" s="1"/>
  <c r="J228" i="27"/>
  <c r="S228" i="27" s="1"/>
  <c r="R37" i="27"/>
  <c r="J227" i="27"/>
  <c r="S227" i="27" s="1"/>
  <c r="R228" i="27"/>
  <c r="T228" i="27"/>
  <c r="R124" i="27"/>
  <c r="K306" i="27"/>
  <c r="T306" i="27" s="1"/>
  <c r="R332" i="27"/>
  <c r="T128" i="27"/>
  <c r="R309" i="27"/>
  <c r="J231" i="27"/>
  <c r="S231" i="27" s="1"/>
  <c r="O128" i="27"/>
  <c r="X128" i="27" s="1"/>
  <c r="J180" i="27"/>
  <c r="S180" i="27" s="1"/>
  <c r="M180" i="27"/>
  <c r="L180" i="27" s="1"/>
  <c r="U180" i="27" s="1"/>
  <c r="J71" i="27"/>
  <c r="S71" i="27" s="1"/>
  <c r="T227" i="27"/>
  <c r="R75" i="27"/>
  <c r="R71" i="27"/>
  <c r="T71" i="27"/>
  <c r="R180" i="27"/>
  <c r="J75" i="27"/>
  <c r="S75" i="27" s="1"/>
  <c r="T231" i="27"/>
  <c r="T154" i="27"/>
  <c r="K297" i="27"/>
  <c r="J297" i="27" s="1"/>
  <c r="S297" i="27" s="1"/>
  <c r="J154" i="27"/>
  <c r="S154" i="27" s="1"/>
  <c r="R154" i="27"/>
  <c r="R23" i="27"/>
  <c r="R231" i="27"/>
  <c r="K310" i="27"/>
  <c r="J310" i="27" s="1"/>
  <c r="S310" i="27" s="1"/>
  <c r="R349" i="27"/>
  <c r="J218" i="27"/>
  <c r="S218" i="27" s="1"/>
  <c r="R72" i="27"/>
  <c r="R219" i="27"/>
  <c r="J72" i="27"/>
  <c r="S72" i="27" s="1"/>
  <c r="T76" i="27"/>
  <c r="J37" i="27"/>
  <c r="S37" i="27" s="1"/>
  <c r="J201" i="27"/>
  <c r="S201" i="27" s="1"/>
  <c r="J19" i="27"/>
  <c r="S19" i="27" s="1"/>
  <c r="K345" i="27"/>
  <c r="J345" i="27" s="1"/>
  <c r="S345" i="27" s="1"/>
  <c r="M127" i="27"/>
  <c r="V127" i="27" s="1"/>
  <c r="L76" i="27"/>
  <c r="U76" i="27" s="1"/>
  <c r="K20" i="27"/>
  <c r="J20" i="27" s="1"/>
  <c r="S20" i="27" s="1"/>
  <c r="K215" i="27"/>
  <c r="J215" i="27" s="1"/>
  <c r="S215" i="27" s="1"/>
  <c r="K153" i="27"/>
  <c r="J153" i="27" s="1"/>
  <c r="S153" i="27" s="1"/>
  <c r="J127" i="27"/>
  <c r="S127" i="27" s="1"/>
  <c r="T72" i="27"/>
  <c r="K205" i="27"/>
  <c r="J205" i="27" s="1"/>
  <c r="S205" i="27" s="1"/>
  <c r="R319" i="27"/>
  <c r="J319" i="27"/>
  <c r="S319" i="27" s="1"/>
  <c r="R19" i="27"/>
  <c r="K214" i="27"/>
  <c r="J214" i="27" s="1"/>
  <c r="S214" i="27" s="1"/>
  <c r="R214" i="27"/>
  <c r="J76" i="27"/>
  <c r="S76" i="27" s="1"/>
  <c r="R76" i="27"/>
  <c r="R201" i="27"/>
  <c r="F116" i="6"/>
  <c r="F136" i="6"/>
  <c r="D37" i="25"/>
  <c r="R357" i="27"/>
  <c r="K357" i="27"/>
  <c r="M344" i="27"/>
  <c r="L344" i="27" s="1"/>
  <c r="U344" i="27" s="1"/>
  <c r="T344" i="27"/>
  <c r="T257" i="27"/>
  <c r="M257" i="27"/>
  <c r="K193" i="27"/>
  <c r="J193" i="27" s="1"/>
  <c r="S193" i="27" s="1"/>
  <c r="R193" i="27"/>
  <c r="T140" i="27"/>
  <c r="M140" i="27"/>
  <c r="T101" i="27"/>
  <c r="M101" i="27"/>
  <c r="L101" i="27" s="1"/>
  <c r="U101" i="27" s="1"/>
  <c r="M45" i="27"/>
  <c r="L45" i="27" s="1"/>
  <c r="U45" i="27" s="1"/>
  <c r="T45" i="27"/>
  <c r="M32" i="27"/>
  <c r="L32" i="27" s="1"/>
  <c r="U32" i="27" s="1"/>
  <c r="T32" i="27"/>
  <c r="K6" i="27"/>
  <c r="J6" i="27" s="1"/>
  <c r="S6" i="27" s="1"/>
  <c r="R6" i="27"/>
  <c r="T335" i="27"/>
  <c r="M335" i="27"/>
  <c r="L335" i="27" s="1"/>
  <c r="U335" i="27" s="1"/>
  <c r="T332" i="27"/>
  <c r="M332" i="27"/>
  <c r="L332" i="27" s="1"/>
  <c r="U332" i="27" s="1"/>
  <c r="M292" i="27"/>
  <c r="L292" i="27" s="1"/>
  <c r="U292" i="27" s="1"/>
  <c r="T292" i="27"/>
  <c r="M284" i="27"/>
  <c r="L284" i="27" s="1"/>
  <c r="U284" i="27" s="1"/>
  <c r="T284" i="27"/>
  <c r="V227" i="27"/>
  <c r="O227" i="27"/>
  <c r="X227" i="27" s="1"/>
  <c r="K192" i="27"/>
  <c r="R192" i="27"/>
  <c r="T150" i="27"/>
  <c r="M150" i="27"/>
  <c r="T114" i="27"/>
  <c r="M114" i="27"/>
  <c r="O72" i="27"/>
  <c r="X72" i="27" s="1"/>
  <c r="V72" i="27"/>
  <c r="O75" i="27"/>
  <c r="X75" i="27" s="1"/>
  <c r="V75" i="27"/>
  <c r="M37" i="27"/>
  <c r="L37" i="27" s="1"/>
  <c r="U37" i="27" s="1"/>
  <c r="T37" i="27"/>
  <c r="T24" i="27"/>
  <c r="M24" i="27"/>
  <c r="L24" i="27" s="1"/>
  <c r="U24" i="27" s="1"/>
  <c r="K11" i="27"/>
  <c r="J11" i="27" s="1"/>
  <c r="S11" i="27" s="1"/>
  <c r="R11" i="27"/>
  <c r="J344" i="27"/>
  <c r="S344" i="27" s="1"/>
  <c r="M322" i="27"/>
  <c r="L322" i="27" s="1"/>
  <c r="U322" i="27" s="1"/>
  <c r="T322" i="27"/>
  <c r="T254" i="27"/>
  <c r="M254" i="27"/>
  <c r="L254" i="27" s="1"/>
  <c r="U254" i="27" s="1"/>
  <c r="T188" i="27"/>
  <c r="M188" i="27"/>
  <c r="L188" i="27" s="1"/>
  <c r="U188" i="27" s="1"/>
  <c r="J188" i="27"/>
  <c r="S188" i="27" s="1"/>
  <c r="M166" i="27"/>
  <c r="L166" i="27" s="1"/>
  <c r="U166" i="27" s="1"/>
  <c r="T166" i="27"/>
  <c r="T175" i="27"/>
  <c r="M175" i="27"/>
  <c r="T97" i="27"/>
  <c r="M97" i="27"/>
  <c r="L97" i="27" s="1"/>
  <c r="U97" i="27" s="1"/>
  <c r="T102" i="27"/>
  <c r="M102" i="27"/>
  <c r="L102" i="27" s="1"/>
  <c r="U102" i="27" s="1"/>
  <c r="K59" i="27"/>
  <c r="J59" i="27" s="1"/>
  <c r="S59" i="27" s="1"/>
  <c r="R59" i="27"/>
  <c r="K10" i="27"/>
  <c r="R10" i="27"/>
  <c r="T23" i="27"/>
  <c r="M23" i="27"/>
  <c r="L23" i="27" s="1"/>
  <c r="U23" i="27" s="1"/>
  <c r="M270" i="27"/>
  <c r="L270" i="27" s="1"/>
  <c r="U270" i="27" s="1"/>
  <c r="T270" i="27"/>
  <c r="M280" i="27"/>
  <c r="L280" i="27" s="1"/>
  <c r="U280" i="27" s="1"/>
  <c r="T280" i="27"/>
  <c r="M279" i="27"/>
  <c r="T279" i="27"/>
  <c r="M271" i="27"/>
  <c r="L271" i="27" s="1"/>
  <c r="U271" i="27" s="1"/>
  <c r="T271" i="27"/>
  <c r="K240" i="27"/>
  <c r="J240" i="27" s="1"/>
  <c r="S240" i="27" s="1"/>
  <c r="R240" i="27"/>
  <c r="K241" i="27"/>
  <c r="J241" i="27" s="1"/>
  <c r="S241" i="27" s="1"/>
  <c r="R241" i="27"/>
  <c r="T189" i="27"/>
  <c r="M189" i="27"/>
  <c r="L189" i="27" s="1"/>
  <c r="U189" i="27" s="1"/>
  <c r="M167" i="27"/>
  <c r="L167" i="27" s="1"/>
  <c r="U167" i="27" s="1"/>
  <c r="T167" i="27"/>
  <c r="T176" i="27"/>
  <c r="M176" i="27"/>
  <c r="L176" i="27" s="1"/>
  <c r="U176" i="27" s="1"/>
  <c r="T141" i="27"/>
  <c r="M141" i="27"/>
  <c r="K58" i="27"/>
  <c r="R58" i="27"/>
  <c r="T331" i="27"/>
  <c r="M331" i="27"/>
  <c r="L331" i="27" s="1"/>
  <c r="U331" i="27" s="1"/>
  <c r="M318" i="27"/>
  <c r="L318" i="27" s="1"/>
  <c r="U318" i="27" s="1"/>
  <c r="T318" i="27"/>
  <c r="O267" i="27"/>
  <c r="X267" i="27" s="1"/>
  <c r="V267" i="27"/>
  <c r="V154" i="27"/>
  <c r="O154" i="27"/>
  <c r="X154" i="27" s="1"/>
  <c r="J189" i="27"/>
  <c r="S189" i="27" s="1"/>
  <c r="K85" i="27"/>
  <c r="J85" i="27" s="1"/>
  <c r="S85" i="27" s="1"/>
  <c r="R85" i="27"/>
  <c r="K63" i="27"/>
  <c r="J63" i="27" s="1"/>
  <c r="S63" i="27" s="1"/>
  <c r="R63" i="27"/>
  <c r="O71" i="27"/>
  <c r="X71" i="27" s="1"/>
  <c r="V71" i="27"/>
  <c r="M49" i="27"/>
  <c r="L49" i="27" s="1"/>
  <c r="U49" i="27" s="1"/>
  <c r="T49" i="27"/>
  <c r="T19" i="27"/>
  <c r="M19" i="27"/>
  <c r="L19" i="27" s="1"/>
  <c r="U19" i="27" s="1"/>
  <c r="M362" i="27"/>
  <c r="L362" i="27" s="1"/>
  <c r="U362" i="27" s="1"/>
  <c r="T362" i="27"/>
  <c r="K348" i="27"/>
  <c r="J348" i="27" s="1"/>
  <c r="S348" i="27" s="1"/>
  <c r="R348" i="27"/>
  <c r="T336" i="27"/>
  <c r="M336" i="27"/>
  <c r="L336" i="27" s="1"/>
  <c r="U336" i="27" s="1"/>
  <c r="O309" i="27"/>
  <c r="X309" i="27" s="1"/>
  <c r="V309" i="27"/>
  <c r="M283" i="27"/>
  <c r="L283" i="27" s="1"/>
  <c r="U283" i="27" s="1"/>
  <c r="T283" i="27"/>
  <c r="V228" i="27"/>
  <c r="O228" i="27"/>
  <c r="X228" i="27" s="1"/>
  <c r="M201" i="27"/>
  <c r="L201" i="27" s="1"/>
  <c r="U201" i="27" s="1"/>
  <c r="T201" i="27"/>
  <c r="T111" i="27"/>
  <c r="M111" i="27"/>
  <c r="L111" i="27" s="1"/>
  <c r="U111" i="27" s="1"/>
  <c r="K62" i="27"/>
  <c r="J62" i="27" s="1"/>
  <c r="S62" i="27" s="1"/>
  <c r="R62" i="27"/>
  <c r="T84" i="27"/>
  <c r="M84" i="27"/>
  <c r="O358" i="27"/>
  <c r="X358" i="27" s="1"/>
  <c r="V358" i="27"/>
  <c r="M349" i="27"/>
  <c r="L349" i="27" s="1"/>
  <c r="U349" i="27" s="1"/>
  <c r="T349" i="27"/>
  <c r="M361" i="27"/>
  <c r="T361" i="27"/>
  <c r="J362" i="27"/>
  <c r="S362" i="27" s="1"/>
  <c r="J349" i="27"/>
  <c r="S349" i="27" s="1"/>
  <c r="M319" i="27"/>
  <c r="L319" i="27" s="1"/>
  <c r="U319" i="27" s="1"/>
  <c r="T319" i="27"/>
  <c r="M305" i="27"/>
  <c r="L305" i="27" s="1"/>
  <c r="U305" i="27" s="1"/>
  <c r="T305" i="27"/>
  <c r="J271" i="27"/>
  <c r="S271" i="27" s="1"/>
  <c r="M245" i="27"/>
  <c r="T245" i="27"/>
  <c r="T253" i="27"/>
  <c r="M253" i="27"/>
  <c r="V231" i="27"/>
  <c r="O231" i="27"/>
  <c r="X231" i="27" s="1"/>
  <c r="M162" i="27"/>
  <c r="L162" i="27" s="1"/>
  <c r="U162" i="27" s="1"/>
  <c r="T162" i="27"/>
  <c r="M163" i="27"/>
  <c r="L163" i="27" s="1"/>
  <c r="U163" i="27" s="1"/>
  <c r="T163" i="27"/>
  <c r="T110" i="27"/>
  <c r="M110" i="27"/>
  <c r="T149" i="27"/>
  <c r="M149" i="27"/>
  <c r="T89" i="27"/>
  <c r="M89" i="27"/>
  <c r="O76" i="27"/>
  <c r="X76" i="27" s="1"/>
  <c r="V76" i="27"/>
  <c r="M46" i="27"/>
  <c r="L46" i="27" s="1"/>
  <c r="U46" i="27" s="1"/>
  <c r="T46" i="27"/>
  <c r="M266" i="27"/>
  <c r="L266" i="27" s="1"/>
  <c r="U266" i="27" s="1"/>
  <c r="T266" i="27"/>
  <c r="M244" i="27"/>
  <c r="L244" i="27" s="1"/>
  <c r="U244" i="27" s="1"/>
  <c r="T244" i="27"/>
  <c r="T258" i="27"/>
  <c r="M258" i="27"/>
  <c r="L258" i="27" s="1"/>
  <c r="U258" i="27" s="1"/>
  <c r="O218" i="27"/>
  <c r="X218" i="27" s="1"/>
  <c r="V218" i="27"/>
  <c r="T219" i="27"/>
  <c r="M219" i="27"/>
  <c r="L219" i="27" s="1"/>
  <c r="U219" i="27" s="1"/>
  <c r="T179" i="27"/>
  <c r="M179" i="27"/>
  <c r="L179" i="27" s="1"/>
  <c r="U179" i="27" s="1"/>
  <c r="T136" i="27"/>
  <c r="M136" i="27"/>
  <c r="L136" i="27" s="1"/>
  <c r="U136" i="27" s="1"/>
  <c r="T124" i="27"/>
  <c r="M124" i="27"/>
  <c r="L124" i="27" s="1"/>
  <c r="U124" i="27" s="1"/>
  <c r="T137" i="27"/>
  <c r="M137" i="27"/>
  <c r="L137" i="27" s="1"/>
  <c r="U137" i="27" s="1"/>
  <c r="T98" i="27"/>
  <c r="M98" i="27"/>
  <c r="L98" i="27" s="1"/>
  <c r="U98" i="27" s="1"/>
  <c r="T88" i="27"/>
  <c r="M88" i="27"/>
  <c r="L88" i="27" s="1"/>
  <c r="U88" i="27" s="1"/>
  <c r="M50" i="27"/>
  <c r="L50" i="27" s="1"/>
  <c r="U50" i="27" s="1"/>
  <c r="T50" i="27"/>
  <c r="M36" i="27"/>
  <c r="L36" i="27" s="1"/>
  <c r="U36" i="27" s="1"/>
  <c r="T36" i="27"/>
  <c r="M33" i="27"/>
  <c r="L33" i="27" s="1"/>
  <c r="U33" i="27" s="1"/>
  <c r="T33" i="27"/>
  <c r="K7" i="27"/>
  <c r="J7" i="27" s="1"/>
  <c r="S7" i="27" s="1"/>
  <c r="R7" i="27"/>
  <c r="D22" i="16"/>
  <c r="E22" i="16"/>
  <c r="F22" i="16"/>
  <c r="G22" i="16"/>
  <c r="H22" i="16"/>
  <c r="I22" i="16"/>
  <c r="J22" i="16"/>
  <c r="D21" i="16"/>
  <c r="E21" i="16"/>
  <c r="F21" i="16"/>
  <c r="G21" i="16"/>
  <c r="H21" i="16"/>
  <c r="I21" i="16"/>
  <c r="J21" i="16"/>
  <c r="D20" i="16"/>
  <c r="E20" i="16"/>
  <c r="F20" i="16"/>
  <c r="G20" i="16"/>
  <c r="H20" i="16"/>
  <c r="I20" i="16"/>
  <c r="J20" i="16"/>
  <c r="D19" i="16"/>
  <c r="E19" i="16"/>
  <c r="F19" i="16"/>
  <c r="G19" i="16"/>
  <c r="H19" i="16"/>
  <c r="I19" i="16"/>
  <c r="J19" i="16"/>
  <c r="D18" i="16"/>
  <c r="E18" i="16"/>
  <c r="F18" i="16"/>
  <c r="G18" i="16"/>
  <c r="H18" i="16"/>
  <c r="I18" i="16"/>
  <c r="J18" i="16"/>
  <c r="E17" i="16"/>
  <c r="F17" i="16"/>
  <c r="G17" i="16"/>
  <c r="H17" i="16"/>
  <c r="I17" i="16"/>
  <c r="J17" i="16"/>
  <c r="D17" i="16"/>
  <c r="D15" i="16"/>
  <c r="E15" i="16"/>
  <c r="F15" i="16"/>
  <c r="G15" i="16"/>
  <c r="H15" i="16"/>
  <c r="I15" i="16"/>
  <c r="J15" i="16"/>
  <c r="D16" i="16"/>
  <c r="E16" i="16"/>
  <c r="F16" i="16"/>
  <c r="G16" i="16"/>
  <c r="H16" i="16"/>
  <c r="I16" i="16"/>
  <c r="J16" i="16"/>
  <c r="E14" i="16"/>
  <c r="F14" i="16"/>
  <c r="G14" i="16"/>
  <c r="H14" i="16"/>
  <c r="I14" i="16"/>
  <c r="J14" i="16"/>
  <c r="D14" i="16"/>
  <c r="E13" i="16"/>
  <c r="F13" i="16"/>
  <c r="G13" i="16"/>
  <c r="H13" i="16"/>
  <c r="I13" i="16"/>
  <c r="J13" i="16"/>
  <c r="D13" i="16"/>
  <c r="I10" i="16"/>
  <c r="G10" i="16"/>
  <c r="E10" i="16"/>
  <c r="I9" i="16"/>
  <c r="G9" i="16"/>
  <c r="E9" i="16"/>
  <c r="E8" i="16"/>
  <c r="F8" i="16"/>
  <c r="G8" i="16"/>
  <c r="H8" i="16"/>
  <c r="I8" i="16"/>
  <c r="J8" i="16"/>
  <c r="D8" i="16"/>
  <c r="E7" i="16"/>
  <c r="F7" i="16"/>
  <c r="G7" i="16"/>
  <c r="H7" i="16"/>
  <c r="I7" i="16"/>
  <c r="J7" i="16"/>
  <c r="D7" i="16"/>
  <c r="E12" i="16"/>
  <c r="F12" i="16"/>
  <c r="G12" i="16"/>
  <c r="H12" i="16"/>
  <c r="I12" i="16"/>
  <c r="J12" i="16"/>
  <c r="D12" i="16"/>
  <c r="E6" i="16"/>
  <c r="F6" i="16"/>
  <c r="G6" i="16"/>
  <c r="H6" i="16"/>
  <c r="I6" i="16"/>
  <c r="J6" i="16"/>
  <c r="D6" i="16"/>
  <c r="E5" i="16"/>
  <c r="F5" i="16"/>
  <c r="G5" i="16"/>
  <c r="H5" i="16"/>
  <c r="I5" i="16"/>
  <c r="J5" i="16"/>
  <c r="D5" i="16"/>
  <c r="D3" i="16"/>
  <c r="E3" i="16"/>
  <c r="F3" i="16"/>
  <c r="G3" i="16"/>
  <c r="H3" i="16"/>
  <c r="I3" i="16"/>
  <c r="J3" i="16"/>
  <c r="N365" i="18"/>
  <c r="L365" i="18"/>
  <c r="J365" i="18"/>
  <c r="N364" i="18"/>
  <c r="L364" i="18"/>
  <c r="J364" i="18"/>
  <c r="N363" i="18"/>
  <c r="L363" i="18"/>
  <c r="J363" i="18"/>
  <c r="N360" i="18"/>
  <c r="L360" i="18"/>
  <c r="J360" i="18"/>
  <c r="N359" i="18"/>
  <c r="L359" i="18"/>
  <c r="J359" i="18"/>
  <c r="N355" i="18"/>
  <c r="L355" i="18"/>
  <c r="J355" i="18"/>
  <c r="I355" i="18"/>
  <c r="N352" i="18"/>
  <c r="L352" i="18"/>
  <c r="J352" i="18"/>
  <c r="N351" i="18"/>
  <c r="L351" i="18"/>
  <c r="J351" i="18"/>
  <c r="N350" i="18"/>
  <c r="L350" i="18"/>
  <c r="J350" i="18"/>
  <c r="N347" i="18"/>
  <c r="L347" i="18"/>
  <c r="J347" i="18"/>
  <c r="N346" i="18"/>
  <c r="L346" i="18"/>
  <c r="J346" i="18"/>
  <c r="N342" i="18"/>
  <c r="L342" i="18"/>
  <c r="I342" i="18"/>
  <c r="N339" i="18"/>
  <c r="L339" i="18"/>
  <c r="J339" i="18"/>
  <c r="N338" i="18"/>
  <c r="L338" i="18"/>
  <c r="J338" i="18"/>
  <c r="N337" i="18"/>
  <c r="L337" i="18"/>
  <c r="J337" i="18"/>
  <c r="N334" i="18"/>
  <c r="L334" i="18"/>
  <c r="J334" i="18"/>
  <c r="N333" i="18"/>
  <c r="L333" i="18"/>
  <c r="J333" i="18"/>
  <c r="N329" i="18"/>
  <c r="L329" i="18"/>
  <c r="I329" i="18"/>
  <c r="R329" i="18" s="1"/>
  <c r="N326" i="18"/>
  <c r="L326" i="18"/>
  <c r="J326" i="18"/>
  <c r="N325" i="18"/>
  <c r="L325" i="18"/>
  <c r="J325" i="18"/>
  <c r="N324" i="18"/>
  <c r="L324" i="18"/>
  <c r="J324" i="18"/>
  <c r="N321" i="18"/>
  <c r="L321" i="18"/>
  <c r="J321" i="18"/>
  <c r="N320" i="18"/>
  <c r="L320" i="18"/>
  <c r="J320" i="18"/>
  <c r="N316" i="18"/>
  <c r="L316" i="18"/>
  <c r="I316" i="18"/>
  <c r="R316" i="18" s="1"/>
  <c r="N313" i="18"/>
  <c r="L313" i="18"/>
  <c r="J313" i="18"/>
  <c r="N312" i="18"/>
  <c r="L312" i="18"/>
  <c r="J312" i="18"/>
  <c r="N311" i="18"/>
  <c r="L311" i="18"/>
  <c r="J311" i="18"/>
  <c r="N308" i="18"/>
  <c r="L308" i="18"/>
  <c r="J308" i="18"/>
  <c r="N307" i="18"/>
  <c r="L307" i="18"/>
  <c r="J307" i="18"/>
  <c r="N303" i="18"/>
  <c r="L303" i="18"/>
  <c r="J303" i="18"/>
  <c r="I303" i="18"/>
  <c r="N300" i="18"/>
  <c r="L300" i="18"/>
  <c r="J300" i="18"/>
  <c r="N299" i="18"/>
  <c r="L299" i="18"/>
  <c r="J299" i="18"/>
  <c r="N298" i="18"/>
  <c r="L298" i="18"/>
  <c r="J298" i="18"/>
  <c r="N295" i="18"/>
  <c r="L295" i="18"/>
  <c r="J295" i="18"/>
  <c r="N294" i="18"/>
  <c r="L294" i="18"/>
  <c r="J294" i="18"/>
  <c r="N290" i="18"/>
  <c r="L290" i="18"/>
  <c r="I290" i="18"/>
  <c r="N287" i="18"/>
  <c r="L287" i="18"/>
  <c r="J287" i="18"/>
  <c r="N286" i="18"/>
  <c r="L286" i="18"/>
  <c r="J286" i="18"/>
  <c r="N285" i="18"/>
  <c r="L285" i="18"/>
  <c r="J285" i="18"/>
  <c r="N282" i="18"/>
  <c r="L282" i="18"/>
  <c r="J282" i="18"/>
  <c r="N281" i="18"/>
  <c r="L281" i="18"/>
  <c r="J281" i="18"/>
  <c r="N277" i="18"/>
  <c r="L277" i="18"/>
  <c r="I277" i="18"/>
  <c r="N274" i="18"/>
  <c r="L274" i="18"/>
  <c r="J274" i="18"/>
  <c r="N273" i="18"/>
  <c r="L273" i="18"/>
  <c r="J273" i="18"/>
  <c r="N272" i="18"/>
  <c r="L272" i="18"/>
  <c r="J272" i="18"/>
  <c r="N269" i="18"/>
  <c r="L269" i="18"/>
  <c r="J269" i="18"/>
  <c r="N268" i="18"/>
  <c r="L268" i="18"/>
  <c r="J268" i="18"/>
  <c r="N264" i="18"/>
  <c r="L264" i="18"/>
  <c r="J264" i="18"/>
  <c r="I264" i="18"/>
  <c r="N261" i="18"/>
  <c r="L261" i="18"/>
  <c r="J261" i="18"/>
  <c r="N260" i="18"/>
  <c r="L260" i="18"/>
  <c r="J260" i="18"/>
  <c r="N259" i="18"/>
  <c r="L259" i="18"/>
  <c r="J259" i="18"/>
  <c r="N256" i="18"/>
  <c r="L256" i="18"/>
  <c r="J256" i="18"/>
  <c r="N255" i="18"/>
  <c r="L255" i="18"/>
  <c r="J255" i="18"/>
  <c r="N251" i="18"/>
  <c r="L251" i="18"/>
  <c r="I251" i="18"/>
  <c r="N248" i="18"/>
  <c r="L248" i="18"/>
  <c r="J248" i="18"/>
  <c r="N247" i="18"/>
  <c r="L247" i="18"/>
  <c r="J247" i="18"/>
  <c r="N246" i="18"/>
  <c r="L246" i="18"/>
  <c r="J246" i="18"/>
  <c r="N243" i="18"/>
  <c r="L243" i="18"/>
  <c r="J243" i="18"/>
  <c r="N242" i="18"/>
  <c r="L242" i="18"/>
  <c r="J242" i="18"/>
  <c r="N238" i="18"/>
  <c r="L238" i="18"/>
  <c r="J238" i="18"/>
  <c r="I238" i="18"/>
  <c r="N235" i="18"/>
  <c r="L235" i="18"/>
  <c r="J235" i="18"/>
  <c r="N234" i="18"/>
  <c r="L234" i="18"/>
  <c r="J234" i="18"/>
  <c r="N233" i="18"/>
  <c r="L233" i="18"/>
  <c r="J233" i="18"/>
  <c r="N230" i="18"/>
  <c r="L230" i="18"/>
  <c r="J230" i="18"/>
  <c r="N229" i="18"/>
  <c r="L229" i="18"/>
  <c r="J229" i="18"/>
  <c r="N225" i="18"/>
  <c r="L225" i="18"/>
  <c r="I225" i="18"/>
  <c r="N222" i="18"/>
  <c r="L222" i="18"/>
  <c r="J222" i="18"/>
  <c r="N221" i="18"/>
  <c r="L221" i="18"/>
  <c r="J221" i="18"/>
  <c r="N220" i="18"/>
  <c r="L220" i="18"/>
  <c r="J220" i="18"/>
  <c r="N217" i="18"/>
  <c r="L217" i="18"/>
  <c r="J217" i="18"/>
  <c r="N216" i="18"/>
  <c r="L216" i="18"/>
  <c r="J216" i="18"/>
  <c r="N212" i="18"/>
  <c r="L212" i="18"/>
  <c r="I212" i="18"/>
  <c r="N209" i="18"/>
  <c r="L209" i="18"/>
  <c r="J209" i="18"/>
  <c r="N208" i="18"/>
  <c r="L208" i="18"/>
  <c r="J208" i="18"/>
  <c r="N207" i="18"/>
  <c r="L207" i="18"/>
  <c r="J207" i="18"/>
  <c r="N204" i="18"/>
  <c r="L204" i="18"/>
  <c r="J204" i="18"/>
  <c r="N203" i="18"/>
  <c r="L203" i="18"/>
  <c r="J203" i="18"/>
  <c r="N199" i="18"/>
  <c r="L199" i="18"/>
  <c r="I199" i="18"/>
  <c r="N196" i="18"/>
  <c r="L196" i="18"/>
  <c r="J196" i="18"/>
  <c r="N195" i="18"/>
  <c r="L195" i="18"/>
  <c r="J195" i="18"/>
  <c r="N194" i="18"/>
  <c r="L194" i="18"/>
  <c r="J194" i="18"/>
  <c r="N191" i="18"/>
  <c r="L191" i="18"/>
  <c r="J191" i="18"/>
  <c r="N190" i="18"/>
  <c r="L190" i="18"/>
  <c r="J190" i="18"/>
  <c r="N186" i="18"/>
  <c r="L186" i="18"/>
  <c r="I186" i="18"/>
  <c r="N183" i="18"/>
  <c r="L183" i="18"/>
  <c r="J183" i="18"/>
  <c r="N182" i="18"/>
  <c r="L182" i="18"/>
  <c r="J182" i="18"/>
  <c r="N181" i="18"/>
  <c r="L181" i="18"/>
  <c r="J181" i="18"/>
  <c r="N178" i="18"/>
  <c r="L178" i="18"/>
  <c r="J178" i="18"/>
  <c r="N177" i="18"/>
  <c r="L177" i="18"/>
  <c r="J177" i="18"/>
  <c r="N173" i="18"/>
  <c r="L173" i="18"/>
  <c r="J173" i="18"/>
  <c r="I173" i="18"/>
  <c r="N170" i="18"/>
  <c r="L170" i="18"/>
  <c r="J170" i="18"/>
  <c r="N169" i="18"/>
  <c r="L169" i="18"/>
  <c r="J169" i="18"/>
  <c r="N168" i="18"/>
  <c r="L168" i="18"/>
  <c r="J168" i="18"/>
  <c r="N165" i="18"/>
  <c r="L165" i="18"/>
  <c r="J165" i="18"/>
  <c r="N164" i="18"/>
  <c r="L164" i="18"/>
  <c r="J164" i="18"/>
  <c r="N160" i="18"/>
  <c r="L160" i="18"/>
  <c r="I160" i="18"/>
  <c r="N157" i="18"/>
  <c r="L157" i="18"/>
  <c r="J157" i="18"/>
  <c r="N156" i="18"/>
  <c r="L156" i="18"/>
  <c r="J156" i="18"/>
  <c r="N155" i="18"/>
  <c r="L155" i="18"/>
  <c r="J155" i="18"/>
  <c r="N152" i="18"/>
  <c r="L152" i="18"/>
  <c r="J152" i="18"/>
  <c r="N151" i="18"/>
  <c r="L151" i="18"/>
  <c r="J151" i="18"/>
  <c r="N147" i="18"/>
  <c r="L147" i="18"/>
  <c r="I147" i="18"/>
  <c r="N144" i="18"/>
  <c r="L144" i="18"/>
  <c r="J144" i="18"/>
  <c r="N143" i="18"/>
  <c r="L143" i="18"/>
  <c r="J143" i="18"/>
  <c r="N142" i="18"/>
  <c r="L142" i="18"/>
  <c r="J142" i="18"/>
  <c r="N139" i="18"/>
  <c r="L139" i="18"/>
  <c r="J139" i="18"/>
  <c r="N138" i="18"/>
  <c r="L138" i="18"/>
  <c r="J138" i="18"/>
  <c r="N134" i="18"/>
  <c r="L134" i="18"/>
  <c r="I134" i="18"/>
  <c r="N131" i="18"/>
  <c r="L131" i="18"/>
  <c r="J131" i="18"/>
  <c r="N130" i="18"/>
  <c r="L130" i="18"/>
  <c r="J130" i="18"/>
  <c r="N129" i="18"/>
  <c r="L129" i="18"/>
  <c r="J129" i="18"/>
  <c r="N126" i="18"/>
  <c r="L126" i="18"/>
  <c r="J126" i="18"/>
  <c r="N125" i="18"/>
  <c r="L125" i="18"/>
  <c r="J125" i="18"/>
  <c r="N121" i="18"/>
  <c r="L121" i="18"/>
  <c r="J121" i="18"/>
  <c r="I121" i="18"/>
  <c r="N118" i="18"/>
  <c r="L118" i="18"/>
  <c r="J118" i="18"/>
  <c r="N117" i="18"/>
  <c r="L117" i="18"/>
  <c r="J117" i="18"/>
  <c r="N116" i="18"/>
  <c r="L116" i="18"/>
  <c r="J116" i="18"/>
  <c r="N113" i="18"/>
  <c r="L113" i="18"/>
  <c r="J113" i="18"/>
  <c r="N112" i="18"/>
  <c r="L112" i="18"/>
  <c r="J112" i="18"/>
  <c r="N108" i="18"/>
  <c r="L108" i="18"/>
  <c r="I108" i="18"/>
  <c r="N105" i="18"/>
  <c r="L105" i="18"/>
  <c r="J105" i="18"/>
  <c r="N104" i="18"/>
  <c r="L104" i="18"/>
  <c r="J104" i="18"/>
  <c r="N103" i="18"/>
  <c r="L103" i="18"/>
  <c r="J103" i="18"/>
  <c r="N100" i="18"/>
  <c r="L100" i="18"/>
  <c r="J100" i="18"/>
  <c r="N99" i="18"/>
  <c r="L99" i="18"/>
  <c r="J99" i="18"/>
  <c r="N95" i="18"/>
  <c r="L95" i="18"/>
  <c r="I95" i="18"/>
  <c r="N92" i="18"/>
  <c r="L92" i="18"/>
  <c r="J92" i="18"/>
  <c r="N91" i="18"/>
  <c r="L91" i="18"/>
  <c r="J91" i="18"/>
  <c r="N90" i="18"/>
  <c r="L90" i="18"/>
  <c r="J90" i="18"/>
  <c r="N87" i="18"/>
  <c r="L87" i="18"/>
  <c r="J87" i="18"/>
  <c r="N86" i="18"/>
  <c r="L86" i="18"/>
  <c r="J86" i="18"/>
  <c r="N82" i="18"/>
  <c r="L82" i="18"/>
  <c r="I82" i="18"/>
  <c r="N79" i="18"/>
  <c r="L79" i="18"/>
  <c r="J79" i="18"/>
  <c r="N78" i="18"/>
  <c r="L78" i="18"/>
  <c r="J78" i="18"/>
  <c r="N77" i="18"/>
  <c r="L77" i="18"/>
  <c r="J77" i="18"/>
  <c r="N74" i="18"/>
  <c r="L74" i="18"/>
  <c r="J74" i="18"/>
  <c r="N73" i="18"/>
  <c r="L73" i="18"/>
  <c r="J73" i="18"/>
  <c r="N69" i="18"/>
  <c r="L69" i="18"/>
  <c r="I69" i="18"/>
  <c r="N66" i="18"/>
  <c r="L66" i="18"/>
  <c r="J66" i="18"/>
  <c r="N65" i="18"/>
  <c r="L65" i="18"/>
  <c r="J65" i="18"/>
  <c r="N64" i="18"/>
  <c r="L64" i="18"/>
  <c r="J64" i="18"/>
  <c r="N61" i="18"/>
  <c r="L61" i="18"/>
  <c r="J61" i="18"/>
  <c r="N60" i="18"/>
  <c r="L60" i="18"/>
  <c r="J60" i="18"/>
  <c r="N56" i="18"/>
  <c r="L56" i="18"/>
  <c r="I56" i="18"/>
  <c r="N53" i="18"/>
  <c r="L53" i="18"/>
  <c r="J53" i="18"/>
  <c r="N52" i="18"/>
  <c r="L52" i="18"/>
  <c r="J52" i="18"/>
  <c r="N51" i="18"/>
  <c r="L51" i="18"/>
  <c r="J51" i="18"/>
  <c r="N48" i="18"/>
  <c r="L48" i="18"/>
  <c r="J48" i="18"/>
  <c r="N47" i="18"/>
  <c r="L47" i="18"/>
  <c r="J47" i="18"/>
  <c r="N43" i="18"/>
  <c r="L43" i="18"/>
  <c r="I43" i="18"/>
  <c r="N40" i="18"/>
  <c r="L40" i="18"/>
  <c r="J40" i="18"/>
  <c r="N39" i="18"/>
  <c r="L39" i="18"/>
  <c r="J39" i="18"/>
  <c r="N38" i="18"/>
  <c r="L38" i="18"/>
  <c r="J38" i="18"/>
  <c r="N35" i="18"/>
  <c r="L35" i="18"/>
  <c r="J35" i="18"/>
  <c r="N34" i="18"/>
  <c r="L34" i="18"/>
  <c r="J34" i="18"/>
  <c r="N30" i="18"/>
  <c r="L30" i="18"/>
  <c r="I30" i="18"/>
  <c r="N27" i="18"/>
  <c r="L27" i="18"/>
  <c r="J27" i="18"/>
  <c r="N26" i="18"/>
  <c r="L26" i="18"/>
  <c r="J26" i="18"/>
  <c r="N25" i="18"/>
  <c r="L25" i="18"/>
  <c r="J25" i="18"/>
  <c r="N22" i="18"/>
  <c r="L22" i="18"/>
  <c r="J22" i="18"/>
  <c r="N21" i="18"/>
  <c r="L21" i="18"/>
  <c r="J21" i="18"/>
  <c r="N17" i="18"/>
  <c r="L17" i="18"/>
  <c r="J17" i="18"/>
  <c r="I17" i="18"/>
  <c r="H365" i="18"/>
  <c r="H364" i="18"/>
  <c r="H363" i="18"/>
  <c r="H352" i="18"/>
  <c r="H351" i="18"/>
  <c r="H350" i="18"/>
  <c r="H339" i="18"/>
  <c r="H338" i="18"/>
  <c r="H337" i="18"/>
  <c r="H326" i="18"/>
  <c r="H325" i="18"/>
  <c r="H324" i="18"/>
  <c r="H313" i="18"/>
  <c r="H312" i="18"/>
  <c r="H311" i="18"/>
  <c r="H300" i="18"/>
  <c r="H299" i="18"/>
  <c r="H298" i="18"/>
  <c r="H287" i="18"/>
  <c r="H286" i="18"/>
  <c r="H285" i="18"/>
  <c r="H274" i="18"/>
  <c r="H273" i="18"/>
  <c r="H272" i="18"/>
  <c r="H261" i="18"/>
  <c r="H260" i="18"/>
  <c r="H259" i="18"/>
  <c r="H248" i="18"/>
  <c r="H247" i="18"/>
  <c r="H246" i="18"/>
  <c r="H235" i="18"/>
  <c r="H234" i="18"/>
  <c r="H233" i="18"/>
  <c r="H222" i="18"/>
  <c r="H221" i="18"/>
  <c r="H220" i="18"/>
  <c r="H209" i="18"/>
  <c r="H208" i="18"/>
  <c r="H207" i="18"/>
  <c r="H196" i="18"/>
  <c r="H195" i="18"/>
  <c r="H194" i="18"/>
  <c r="H183" i="18"/>
  <c r="H182" i="18"/>
  <c r="H181" i="18"/>
  <c r="H170" i="18"/>
  <c r="H169" i="18"/>
  <c r="H168" i="18"/>
  <c r="H157" i="18"/>
  <c r="H156" i="18"/>
  <c r="H155" i="18"/>
  <c r="H144" i="18"/>
  <c r="H143" i="18"/>
  <c r="H142" i="18"/>
  <c r="H131" i="18"/>
  <c r="H130" i="18"/>
  <c r="H129" i="18"/>
  <c r="H118" i="18"/>
  <c r="H117" i="18"/>
  <c r="H116" i="18"/>
  <c r="H105" i="18"/>
  <c r="H104" i="18"/>
  <c r="H103" i="18"/>
  <c r="H92" i="18"/>
  <c r="H91" i="18"/>
  <c r="H90" i="18"/>
  <c r="H79" i="18"/>
  <c r="H78" i="18"/>
  <c r="H77" i="18"/>
  <c r="H66" i="18"/>
  <c r="H65" i="18"/>
  <c r="H64" i="18"/>
  <c r="H53" i="18"/>
  <c r="H52" i="18"/>
  <c r="H51" i="18"/>
  <c r="H40" i="18"/>
  <c r="H39" i="18"/>
  <c r="H38" i="18"/>
  <c r="H27" i="18"/>
  <c r="H26" i="18"/>
  <c r="H25" i="18"/>
  <c r="H16" i="18"/>
  <c r="H17" i="18"/>
  <c r="H18" i="18"/>
  <c r="H19" i="18"/>
  <c r="H20" i="18"/>
  <c r="I20" i="18" s="1"/>
  <c r="H21" i="18"/>
  <c r="H22" i="18"/>
  <c r="H23" i="18"/>
  <c r="H24" i="18"/>
  <c r="I24" i="18" s="1"/>
  <c r="K24" i="18" s="1"/>
  <c r="M24" i="18" s="1"/>
  <c r="H29" i="18"/>
  <c r="H30" i="18"/>
  <c r="H31" i="18"/>
  <c r="H32" i="18"/>
  <c r="H33" i="18"/>
  <c r="I33" i="18" s="1"/>
  <c r="K33" i="18" s="1"/>
  <c r="H34" i="18"/>
  <c r="H35" i="18"/>
  <c r="H36" i="18"/>
  <c r="H37" i="18"/>
  <c r="I37" i="18" s="1"/>
  <c r="K37" i="18" s="1"/>
  <c r="H42" i="18"/>
  <c r="H43" i="18"/>
  <c r="H44" i="18"/>
  <c r="H45" i="18"/>
  <c r="H46" i="18"/>
  <c r="I46" i="18" s="1"/>
  <c r="H47" i="18"/>
  <c r="H48" i="18"/>
  <c r="H49" i="18"/>
  <c r="H50" i="18"/>
  <c r="I50" i="18" s="1"/>
  <c r="H55" i="18"/>
  <c r="H56" i="18"/>
  <c r="H57" i="18"/>
  <c r="H58" i="18"/>
  <c r="H59" i="18"/>
  <c r="I59" i="18" s="1"/>
  <c r="H60" i="18"/>
  <c r="H61" i="18"/>
  <c r="H62" i="18"/>
  <c r="H63" i="18"/>
  <c r="I63" i="18" s="1"/>
  <c r="R63" i="18" s="1"/>
  <c r="H68" i="18"/>
  <c r="H69" i="18"/>
  <c r="H70" i="18"/>
  <c r="H71" i="18"/>
  <c r="H72" i="18"/>
  <c r="I72" i="18" s="1"/>
  <c r="K72" i="18" s="1"/>
  <c r="H73" i="18"/>
  <c r="H74" i="18"/>
  <c r="H75" i="18"/>
  <c r="H76" i="18"/>
  <c r="I76" i="18" s="1"/>
  <c r="K76" i="18" s="1"/>
  <c r="H81" i="18"/>
  <c r="H82" i="18"/>
  <c r="H83" i="18"/>
  <c r="H84" i="18"/>
  <c r="H85" i="18"/>
  <c r="I85" i="18" s="1"/>
  <c r="R85" i="18" s="1"/>
  <c r="H86" i="18"/>
  <c r="H87" i="18"/>
  <c r="H88" i="18"/>
  <c r="H89" i="18"/>
  <c r="I89" i="18" s="1"/>
  <c r="R89" i="18" s="1"/>
  <c r="H8" i="18"/>
  <c r="E2" i="26"/>
  <c r="F2" i="26"/>
  <c r="G2" i="26"/>
  <c r="H2" i="26"/>
  <c r="I2" i="26"/>
  <c r="J2" i="26"/>
  <c r="E3" i="26"/>
  <c r="F3" i="26"/>
  <c r="G3" i="26"/>
  <c r="H3" i="26"/>
  <c r="I3" i="26"/>
  <c r="J3" i="26"/>
  <c r="E4" i="26"/>
  <c r="F4" i="26"/>
  <c r="G4" i="26"/>
  <c r="H4" i="26"/>
  <c r="I4" i="26"/>
  <c r="J4" i="26"/>
  <c r="E5" i="26"/>
  <c r="F5" i="26"/>
  <c r="G5" i="26"/>
  <c r="H5" i="26"/>
  <c r="I5" i="26"/>
  <c r="J5" i="26"/>
  <c r="E6" i="26"/>
  <c r="F6" i="26"/>
  <c r="G6" i="26"/>
  <c r="H6" i="26"/>
  <c r="I6" i="26"/>
  <c r="J6" i="26"/>
  <c r="E7" i="26"/>
  <c r="F7" i="26"/>
  <c r="G7" i="26"/>
  <c r="H7" i="26"/>
  <c r="I7" i="26"/>
  <c r="J7" i="26"/>
  <c r="E8" i="26"/>
  <c r="F8" i="26"/>
  <c r="G8" i="26"/>
  <c r="H8" i="26"/>
  <c r="I8" i="26"/>
  <c r="J8" i="26"/>
  <c r="E9" i="26"/>
  <c r="F9" i="26"/>
  <c r="G9" i="26"/>
  <c r="H9" i="26"/>
  <c r="I9" i="26"/>
  <c r="J9" i="26"/>
  <c r="E10" i="26"/>
  <c r="F10" i="26"/>
  <c r="G10" i="26"/>
  <c r="H10" i="26"/>
  <c r="I10" i="26"/>
  <c r="J10" i="26"/>
  <c r="E11" i="26"/>
  <c r="F11" i="26"/>
  <c r="G11" i="26"/>
  <c r="H11" i="26"/>
  <c r="I11" i="26"/>
  <c r="J11" i="26"/>
  <c r="E12" i="26"/>
  <c r="F12" i="26"/>
  <c r="G12" i="26"/>
  <c r="H12" i="26"/>
  <c r="I12" i="26"/>
  <c r="J12" i="26"/>
  <c r="E13" i="26"/>
  <c r="F13" i="26"/>
  <c r="G13" i="26"/>
  <c r="H13" i="26"/>
  <c r="I13" i="26"/>
  <c r="J13" i="26"/>
  <c r="E14" i="26"/>
  <c r="F14" i="26"/>
  <c r="G14" i="26"/>
  <c r="H14" i="26"/>
  <c r="I14" i="26"/>
  <c r="J14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H2" i="18"/>
  <c r="N12" i="18"/>
  <c r="N13" i="18"/>
  <c r="L12" i="18"/>
  <c r="J12" i="18"/>
  <c r="J14" i="18"/>
  <c r="L14" i="18"/>
  <c r="N14" i="18"/>
  <c r="H14" i="18"/>
  <c r="H12" i="18"/>
  <c r="J13" i="18"/>
  <c r="L13" i="18"/>
  <c r="J9" i="18"/>
  <c r="L9" i="18"/>
  <c r="N9" i="18"/>
  <c r="J8" i="18"/>
  <c r="L8" i="18"/>
  <c r="N8" i="18"/>
  <c r="R17" i="18"/>
  <c r="T17" i="18"/>
  <c r="U17" i="18"/>
  <c r="V17" i="18"/>
  <c r="W17" i="18"/>
  <c r="X17" i="18"/>
  <c r="R21" i="18"/>
  <c r="S21" i="18"/>
  <c r="T21" i="18"/>
  <c r="U21" i="18"/>
  <c r="V21" i="18"/>
  <c r="X21" i="18"/>
  <c r="R22" i="18"/>
  <c r="T22" i="18"/>
  <c r="U22" i="18"/>
  <c r="V22" i="18"/>
  <c r="X22" i="18"/>
  <c r="R25" i="18"/>
  <c r="S25" i="18"/>
  <c r="T25" i="18"/>
  <c r="V25" i="18"/>
  <c r="X25" i="18"/>
  <c r="R26" i="18"/>
  <c r="S26" i="18"/>
  <c r="T26" i="18"/>
  <c r="V26" i="18"/>
  <c r="W26" i="18"/>
  <c r="X26" i="18"/>
  <c r="R27" i="18"/>
  <c r="S27" i="18"/>
  <c r="T27" i="18"/>
  <c r="V27" i="18"/>
  <c r="W27" i="18"/>
  <c r="X27" i="18"/>
  <c r="R30" i="18"/>
  <c r="T30" i="18"/>
  <c r="U30" i="18"/>
  <c r="V30" i="18"/>
  <c r="W30" i="18"/>
  <c r="X30" i="18"/>
  <c r="R34" i="18"/>
  <c r="T34" i="18"/>
  <c r="U34" i="18"/>
  <c r="V34" i="18"/>
  <c r="W34" i="18"/>
  <c r="X34" i="18"/>
  <c r="R35" i="18"/>
  <c r="T35" i="18"/>
  <c r="U35" i="18"/>
  <c r="V35" i="18"/>
  <c r="X35" i="18"/>
  <c r="R38" i="18"/>
  <c r="T38" i="18"/>
  <c r="V38" i="18"/>
  <c r="X38" i="18"/>
  <c r="R39" i="18"/>
  <c r="S39" i="18"/>
  <c r="T39" i="18"/>
  <c r="V39" i="18"/>
  <c r="X39" i="18"/>
  <c r="R40" i="18"/>
  <c r="S40" i="18"/>
  <c r="T40" i="18"/>
  <c r="U40" i="18"/>
  <c r="V40" i="18"/>
  <c r="W40" i="18"/>
  <c r="X40" i="18"/>
  <c r="R43" i="18"/>
  <c r="T43" i="18"/>
  <c r="U43" i="18"/>
  <c r="V43" i="18"/>
  <c r="X43" i="18"/>
  <c r="R47" i="18"/>
  <c r="S47" i="18"/>
  <c r="T47" i="18"/>
  <c r="U47" i="18"/>
  <c r="V47" i="18"/>
  <c r="W47" i="18"/>
  <c r="X47" i="18"/>
  <c r="R48" i="18"/>
  <c r="T48" i="18"/>
  <c r="U48" i="18"/>
  <c r="V48" i="18"/>
  <c r="X48" i="18"/>
  <c r="R51" i="18"/>
  <c r="S51" i="18"/>
  <c r="T51" i="18"/>
  <c r="V51" i="18"/>
  <c r="W51" i="18"/>
  <c r="X51" i="18"/>
  <c r="R52" i="18"/>
  <c r="S52" i="18"/>
  <c r="T52" i="18"/>
  <c r="U52" i="18"/>
  <c r="V52" i="18"/>
  <c r="X52" i="18"/>
  <c r="R53" i="18"/>
  <c r="S53" i="18"/>
  <c r="T53" i="18"/>
  <c r="U53" i="18"/>
  <c r="V53" i="18"/>
  <c r="W53" i="18"/>
  <c r="X53" i="18"/>
  <c r="T56" i="18"/>
  <c r="U56" i="18"/>
  <c r="V56" i="18"/>
  <c r="W56" i="18"/>
  <c r="X56" i="18"/>
  <c r="R60" i="18"/>
  <c r="T60" i="18"/>
  <c r="U60" i="18"/>
  <c r="V60" i="18"/>
  <c r="W60" i="18"/>
  <c r="X60" i="18"/>
  <c r="R61" i="18"/>
  <c r="S61" i="18"/>
  <c r="T61" i="18"/>
  <c r="U61" i="18"/>
  <c r="V61" i="18"/>
  <c r="X61" i="18"/>
  <c r="R64" i="18"/>
  <c r="S64" i="18"/>
  <c r="T64" i="18"/>
  <c r="V64" i="18"/>
  <c r="W64" i="18"/>
  <c r="X64" i="18"/>
  <c r="R65" i="18"/>
  <c r="S65" i="18"/>
  <c r="T65" i="18"/>
  <c r="V65" i="18"/>
  <c r="W65" i="18"/>
  <c r="X65" i="18"/>
  <c r="R66" i="18"/>
  <c r="S66" i="18"/>
  <c r="T66" i="18"/>
  <c r="V66" i="18"/>
  <c r="W66" i="18"/>
  <c r="X66" i="18"/>
  <c r="R69" i="18"/>
  <c r="T69" i="18"/>
  <c r="U69" i="18"/>
  <c r="V69" i="18"/>
  <c r="W69" i="18"/>
  <c r="X69" i="18"/>
  <c r="R73" i="18"/>
  <c r="S73" i="18"/>
  <c r="T73" i="18"/>
  <c r="V73" i="18"/>
  <c r="W73" i="18"/>
  <c r="X73" i="18"/>
  <c r="R74" i="18"/>
  <c r="T74" i="18"/>
  <c r="V74" i="18"/>
  <c r="X74" i="18"/>
  <c r="R77" i="18"/>
  <c r="S77" i="18"/>
  <c r="T77" i="18"/>
  <c r="V77" i="18"/>
  <c r="W77" i="18"/>
  <c r="X77" i="18"/>
  <c r="R78" i="18"/>
  <c r="T78" i="18"/>
  <c r="U78" i="18"/>
  <c r="V78" i="18"/>
  <c r="X78" i="18"/>
  <c r="R79" i="18"/>
  <c r="T79" i="18"/>
  <c r="U79" i="18"/>
  <c r="V79" i="18"/>
  <c r="W79" i="18"/>
  <c r="X79" i="18"/>
  <c r="T82" i="18"/>
  <c r="U82" i="18"/>
  <c r="V82" i="18"/>
  <c r="W82" i="18"/>
  <c r="X82" i="18"/>
  <c r="R86" i="18"/>
  <c r="T86" i="18"/>
  <c r="V86" i="18"/>
  <c r="W86" i="18"/>
  <c r="X86" i="18"/>
  <c r="R87" i="18"/>
  <c r="S87" i="18"/>
  <c r="T87" i="18"/>
  <c r="U87" i="18"/>
  <c r="V87" i="18"/>
  <c r="X87" i="18"/>
  <c r="R90" i="18"/>
  <c r="S90" i="18"/>
  <c r="T90" i="18"/>
  <c r="V90" i="18"/>
  <c r="W90" i="18"/>
  <c r="X90" i="18"/>
  <c r="R91" i="18"/>
  <c r="S91" i="18"/>
  <c r="T91" i="18"/>
  <c r="U91" i="18"/>
  <c r="V91" i="18"/>
  <c r="W91" i="18"/>
  <c r="X91" i="18"/>
  <c r="R92" i="18"/>
  <c r="S92" i="18"/>
  <c r="T92" i="18"/>
  <c r="V92" i="18"/>
  <c r="W92" i="18"/>
  <c r="X92" i="18"/>
  <c r="R95" i="18"/>
  <c r="T95" i="18"/>
  <c r="V95" i="18"/>
  <c r="W95" i="18"/>
  <c r="X95" i="18"/>
  <c r="R99" i="18"/>
  <c r="T99" i="18"/>
  <c r="U99" i="18"/>
  <c r="V99" i="18"/>
  <c r="W99" i="18"/>
  <c r="X99" i="18"/>
  <c r="R100" i="18"/>
  <c r="S100" i="18"/>
  <c r="T100" i="18"/>
  <c r="U100" i="18"/>
  <c r="V100" i="18"/>
  <c r="W100" i="18"/>
  <c r="X100" i="18"/>
  <c r="R103" i="18"/>
  <c r="T103" i="18"/>
  <c r="U103" i="18"/>
  <c r="V103" i="18"/>
  <c r="X103" i="18"/>
  <c r="R104" i="18"/>
  <c r="S104" i="18"/>
  <c r="T104" i="18"/>
  <c r="U104" i="18"/>
  <c r="V104" i="18"/>
  <c r="X104" i="18"/>
  <c r="R105" i="18"/>
  <c r="S105" i="18"/>
  <c r="T105" i="18"/>
  <c r="U105" i="18"/>
  <c r="V105" i="18"/>
  <c r="W105" i="18"/>
  <c r="X105" i="18"/>
  <c r="R108" i="18"/>
  <c r="T108" i="18"/>
  <c r="U108" i="18"/>
  <c r="V108" i="18"/>
  <c r="X108" i="18"/>
  <c r="R112" i="18"/>
  <c r="S112" i="18"/>
  <c r="T112" i="18"/>
  <c r="V112" i="18"/>
  <c r="W112" i="18"/>
  <c r="X112" i="18"/>
  <c r="R113" i="18"/>
  <c r="S113" i="18"/>
  <c r="T113" i="18"/>
  <c r="V113" i="18"/>
  <c r="X113" i="18"/>
  <c r="R116" i="18"/>
  <c r="S116" i="18"/>
  <c r="T116" i="18"/>
  <c r="V116" i="18"/>
  <c r="W116" i="18"/>
  <c r="X116" i="18"/>
  <c r="R117" i="18"/>
  <c r="S117" i="18"/>
  <c r="T117" i="18"/>
  <c r="U117" i="18"/>
  <c r="V117" i="18"/>
  <c r="W117" i="18"/>
  <c r="X117" i="18"/>
  <c r="R118" i="18"/>
  <c r="T118" i="18"/>
  <c r="U118" i="18"/>
  <c r="V118" i="18"/>
  <c r="W118" i="18"/>
  <c r="X118" i="18"/>
  <c r="R121" i="18"/>
  <c r="T121" i="18"/>
  <c r="V121" i="18"/>
  <c r="W121" i="18"/>
  <c r="X121" i="18"/>
  <c r="R125" i="18"/>
  <c r="S125" i="18"/>
  <c r="T125" i="18"/>
  <c r="V125" i="18"/>
  <c r="W125" i="18"/>
  <c r="X125" i="18"/>
  <c r="R126" i="18"/>
  <c r="S126" i="18"/>
  <c r="T126" i="18"/>
  <c r="U126" i="18"/>
  <c r="V126" i="18"/>
  <c r="X126" i="18"/>
  <c r="R129" i="18"/>
  <c r="T129" i="18"/>
  <c r="V129" i="18"/>
  <c r="W129" i="18"/>
  <c r="X129" i="18"/>
  <c r="R130" i="18"/>
  <c r="T130" i="18"/>
  <c r="U130" i="18"/>
  <c r="V130" i="18"/>
  <c r="W130" i="18"/>
  <c r="X130" i="18"/>
  <c r="R131" i="18"/>
  <c r="S131" i="18"/>
  <c r="T131" i="18"/>
  <c r="V131" i="18"/>
  <c r="X131" i="18"/>
  <c r="R134" i="18"/>
  <c r="T134" i="18"/>
  <c r="U134" i="18"/>
  <c r="V134" i="18"/>
  <c r="X134" i="18"/>
  <c r="R138" i="18"/>
  <c r="S138" i="18"/>
  <c r="T138" i="18"/>
  <c r="U138" i="18"/>
  <c r="V138" i="18"/>
  <c r="W138" i="18"/>
  <c r="X138" i="18"/>
  <c r="R139" i="18"/>
  <c r="T139" i="18"/>
  <c r="V139" i="18"/>
  <c r="X139" i="18"/>
  <c r="R142" i="18"/>
  <c r="S142" i="18"/>
  <c r="T142" i="18"/>
  <c r="V142" i="18"/>
  <c r="W142" i="18"/>
  <c r="X142" i="18"/>
  <c r="R143" i="18"/>
  <c r="S143" i="18"/>
  <c r="T143" i="18"/>
  <c r="U143" i="18"/>
  <c r="V143" i="18"/>
  <c r="X143" i="18"/>
  <c r="R144" i="18"/>
  <c r="T144" i="18"/>
  <c r="U144" i="18"/>
  <c r="V144" i="18"/>
  <c r="W144" i="18"/>
  <c r="X144" i="18"/>
  <c r="R147" i="18"/>
  <c r="T147" i="18"/>
  <c r="U147" i="18"/>
  <c r="V147" i="18"/>
  <c r="W147" i="18"/>
  <c r="X147" i="18"/>
  <c r="R151" i="18"/>
  <c r="S151" i="18"/>
  <c r="T151" i="18"/>
  <c r="U151" i="18"/>
  <c r="V151" i="18"/>
  <c r="X151" i="18"/>
  <c r="R152" i="18"/>
  <c r="S152" i="18"/>
  <c r="T152" i="18"/>
  <c r="U152" i="18"/>
  <c r="V152" i="18"/>
  <c r="X152" i="18"/>
  <c r="R155" i="18"/>
  <c r="S155" i="18"/>
  <c r="T155" i="18"/>
  <c r="V155" i="18"/>
  <c r="W155" i="18"/>
  <c r="X155" i="18"/>
  <c r="R156" i="18"/>
  <c r="S156" i="18"/>
  <c r="T156" i="18"/>
  <c r="V156" i="18"/>
  <c r="W156" i="18"/>
  <c r="X156" i="18"/>
  <c r="R157" i="18"/>
  <c r="S157" i="18"/>
  <c r="T157" i="18"/>
  <c r="V157" i="18"/>
  <c r="W157" i="18"/>
  <c r="X157" i="18"/>
  <c r="R160" i="18"/>
  <c r="T160" i="18"/>
  <c r="U160" i="18"/>
  <c r="V160" i="18"/>
  <c r="W160" i="18"/>
  <c r="X160" i="18"/>
  <c r="R164" i="18"/>
  <c r="T164" i="18"/>
  <c r="V164" i="18"/>
  <c r="W164" i="18"/>
  <c r="X164" i="18"/>
  <c r="R165" i="18"/>
  <c r="T165" i="18"/>
  <c r="U165" i="18"/>
  <c r="V165" i="18"/>
  <c r="X165" i="18"/>
  <c r="R168" i="18"/>
  <c r="S168" i="18"/>
  <c r="T168" i="18"/>
  <c r="V168" i="18"/>
  <c r="X168" i="18"/>
  <c r="R169" i="18"/>
  <c r="T169" i="18"/>
  <c r="U169" i="18"/>
  <c r="V169" i="18"/>
  <c r="W169" i="18"/>
  <c r="X169" i="18"/>
  <c r="R170" i="18"/>
  <c r="S170" i="18"/>
  <c r="T170" i="18"/>
  <c r="U170" i="18"/>
  <c r="V170" i="18"/>
  <c r="W170" i="18"/>
  <c r="X170" i="18"/>
  <c r="R173" i="18"/>
  <c r="T173" i="18"/>
  <c r="U173" i="18"/>
  <c r="V173" i="18"/>
  <c r="X173" i="18"/>
  <c r="R177" i="18"/>
  <c r="S177" i="18"/>
  <c r="T177" i="18"/>
  <c r="U177" i="18"/>
  <c r="V177" i="18"/>
  <c r="W177" i="18"/>
  <c r="X177" i="18"/>
  <c r="R178" i="18"/>
  <c r="S178" i="18"/>
  <c r="T178" i="18"/>
  <c r="U178" i="18"/>
  <c r="V178" i="18"/>
  <c r="X178" i="18"/>
  <c r="R181" i="18"/>
  <c r="S181" i="18"/>
  <c r="T181" i="18"/>
  <c r="V181" i="18"/>
  <c r="W181" i="18"/>
  <c r="X181" i="18"/>
  <c r="R182" i="18"/>
  <c r="S182" i="18"/>
  <c r="T182" i="18"/>
  <c r="U182" i="18"/>
  <c r="V182" i="18"/>
  <c r="W182" i="18"/>
  <c r="X182" i="18"/>
  <c r="R183" i="18"/>
  <c r="S183" i="18"/>
  <c r="T183" i="18"/>
  <c r="V183" i="18"/>
  <c r="W183" i="18"/>
  <c r="X183" i="18"/>
  <c r="R186" i="18"/>
  <c r="T186" i="18"/>
  <c r="V186" i="18"/>
  <c r="W186" i="18"/>
  <c r="X186" i="18"/>
  <c r="R190" i="18"/>
  <c r="S190" i="18"/>
  <c r="T190" i="18"/>
  <c r="U190" i="18"/>
  <c r="V190" i="18"/>
  <c r="W190" i="18"/>
  <c r="X190" i="18"/>
  <c r="R191" i="18"/>
  <c r="S191" i="18"/>
  <c r="T191" i="18"/>
  <c r="U191" i="18"/>
  <c r="V191" i="18"/>
  <c r="X191" i="18"/>
  <c r="R194" i="18"/>
  <c r="T194" i="18"/>
  <c r="V194" i="18"/>
  <c r="W194" i="18"/>
  <c r="X194" i="18"/>
  <c r="R195" i="18"/>
  <c r="S195" i="18"/>
  <c r="T195" i="18"/>
  <c r="U195" i="18"/>
  <c r="V195" i="18"/>
  <c r="X195" i="18"/>
  <c r="R196" i="18"/>
  <c r="S196" i="18"/>
  <c r="T196" i="18"/>
  <c r="U196" i="18"/>
  <c r="V196" i="18"/>
  <c r="X196" i="18"/>
  <c r="T199" i="18"/>
  <c r="U199" i="18"/>
  <c r="V199" i="18"/>
  <c r="W199" i="18"/>
  <c r="X199" i="18"/>
  <c r="R203" i="18"/>
  <c r="T203" i="18"/>
  <c r="V203" i="18"/>
  <c r="W203" i="18"/>
  <c r="X203" i="18"/>
  <c r="R204" i="18"/>
  <c r="S204" i="18"/>
  <c r="T204" i="18"/>
  <c r="V204" i="18"/>
  <c r="X204" i="18"/>
  <c r="R207" i="18"/>
  <c r="S207" i="18"/>
  <c r="T207" i="18"/>
  <c r="V207" i="18"/>
  <c r="X207" i="18"/>
  <c r="R208" i="18"/>
  <c r="T208" i="18"/>
  <c r="V208" i="18"/>
  <c r="W208" i="18"/>
  <c r="X208" i="18"/>
  <c r="R209" i="18"/>
  <c r="S209" i="18"/>
  <c r="T209" i="18"/>
  <c r="U209" i="18"/>
  <c r="V209" i="18"/>
  <c r="W209" i="18"/>
  <c r="X209" i="18"/>
  <c r="R212" i="18"/>
  <c r="T212" i="18"/>
  <c r="U212" i="18"/>
  <c r="V212" i="18"/>
  <c r="X212" i="18"/>
  <c r="R216" i="18"/>
  <c r="S216" i="18"/>
  <c r="T216" i="18"/>
  <c r="U216" i="18"/>
  <c r="V216" i="18"/>
  <c r="X216" i="18"/>
  <c r="R217" i="18"/>
  <c r="T217" i="18"/>
  <c r="U217" i="18"/>
  <c r="V217" i="18"/>
  <c r="X217" i="18"/>
  <c r="R220" i="18"/>
  <c r="S220" i="18"/>
  <c r="T220" i="18"/>
  <c r="V220" i="18"/>
  <c r="W220" i="18"/>
  <c r="X220" i="18"/>
  <c r="R221" i="18"/>
  <c r="S221" i="18"/>
  <c r="T221" i="18"/>
  <c r="V221" i="18"/>
  <c r="X221" i="18"/>
  <c r="R222" i="18"/>
  <c r="S222" i="18"/>
  <c r="T222" i="18"/>
  <c r="U222" i="18"/>
  <c r="V222" i="18"/>
  <c r="W222" i="18"/>
  <c r="X222" i="18"/>
  <c r="T225" i="18"/>
  <c r="U225" i="18"/>
  <c r="V225" i="18"/>
  <c r="W225" i="18"/>
  <c r="X225" i="18"/>
  <c r="R229" i="18"/>
  <c r="T229" i="18"/>
  <c r="V229" i="18"/>
  <c r="W229" i="18"/>
  <c r="X229" i="18"/>
  <c r="R230" i="18"/>
  <c r="S230" i="18"/>
  <c r="T230" i="18"/>
  <c r="U230" i="18"/>
  <c r="V230" i="18"/>
  <c r="X230" i="18"/>
  <c r="R233" i="18"/>
  <c r="S233" i="18"/>
  <c r="T233" i="18"/>
  <c r="U233" i="18"/>
  <c r="V233" i="18"/>
  <c r="X233" i="18"/>
  <c r="R234" i="18"/>
  <c r="T234" i="18"/>
  <c r="U234" i="18"/>
  <c r="V234" i="18"/>
  <c r="W234" i="18"/>
  <c r="X234" i="18"/>
  <c r="R235" i="18"/>
  <c r="S235" i="18"/>
  <c r="T235" i="18"/>
  <c r="U235" i="18"/>
  <c r="V235" i="18"/>
  <c r="W235" i="18"/>
  <c r="X235" i="18"/>
  <c r="R238" i="18"/>
  <c r="T238" i="18"/>
  <c r="V238" i="18"/>
  <c r="W238" i="18"/>
  <c r="X238" i="18"/>
  <c r="R242" i="18"/>
  <c r="S242" i="18"/>
  <c r="T242" i="18"/>
  <c r="U242" i="18"/>
  <c r="V242" i="18"/>
  <c r="X242" i="18"/>
  <c r="R243" i="18"/>
  <c r="S243" i="18"/>
  <c r="T243" i="18"/>
  <c r="U243" i="18"/>
  <c r="V243" i="18"/>
  <c r="X243" i="18"/>
  <c r="R246" i="18"/>
  <c r="T246" i="18"/>
  <c r="U246" i="18"/>
  <c r="V246" i="18"/>
  <c r="W246" i="18"/>
  <c r="X246" i="18"/>
  <c r="R247" i="18"/>
  <c r="S247" i="18"/>
  <c r="T247" i="18"/>
  <c r="U247" i="18"/>
  <c r="V247" i="18"/>
  <c r="W247" i="18"/>
  <c r="X247" i="18"/>
  <c r="R248" i="18"/>
  <c r="S248" i="18"/>
  <c r="T248" i="18"/>
  <c r="V248" i="18"/>
  <c r="X248" i="18"/>
  <c r="T251" i="18"/>
  <c r="U251" i="18"/>
  <c r="V251" i="18"/>
  <c r="W251" i="18"/>
  <c r="X251" i="18"/>
  <c r="R255" i="18"/>
  <c r="T255" i="18"/>
  <c r="U255" i="18"/>
  <c r="V255" i="18"/>
  <c r="W255" i="18"/>
  <c r="X255" i="18"/>
  <c r="R256" i="18"/>
  <c r="T256" i="18"/>
  <c r="V256" i="18"/>
  <c r="X256" i="18"/>
  <c r="R259" i="18"/>
  <c r="S259" i="18"/>
  <c r="T259" i="18"/>
  <c r="V259" i="18"/>
  <c r="X259" i="18"/>
  <c r="R260" i="18"/>
  <c r="S260" i="18"/>
  <c r="T260" i="18"/>
  <c r="V260" i="18"/>
  <c r="W260" i="18"/>
  <c r="X260" i="18"/>
  <c r="R261" i="18"/>
  <c r="T261" i="18"/>
  <c r="U261" i="18"/>
  <c r="V261" i="18"/>
  <c r="W261" i="18"/>
  <c r="X261" i="18"/>
  <c r="R264" i="18"/>
  <c r="T264" i="18"/>
  <c r="U264" i="18"/>
  <c r="V264" i="18"/>
  <c r="W264" i="18"/>
  <c r="X264" i="18"/>
  <c r="R268" i="18"/>
  <c r="S268" i="18"/>
  <c r="T268" i="18"/>
  <c r="U268" i="18"/>
  <c r="V268" i="18"/>
  <c r="X268" i="18"/>
  <c r="R269" i="18"/>
  <c r="S269" i="18"/>
  <c r="T269" i="18"/>
  <c r="U269" i="18"/>
  <c r="V269" i="18"/>
  <c r="X269" i="18"/>
  <c r="R272" i="18"/>
  <c r="S272" i="18"/>
  <c r="T272" i="18"/>
  <c r="V272" i="18"/>
  <c r="X272" i="18"/>
  <c r="R273" i="18"/>
  <c r="S273" i="18"/>
  <c r="T273" i="18"/>
  <c r="V273" i="18"/>
  <c r="W273" i="18"/>
  <c r="X273" i="18"/>
  <c r="R274" i="18"/>
  <c r="S274" i="18"/>
  <c r="T274" i="18"/>
  <c r="V274" i="18"/>
  <c r="W274" i="18"/>
  <c r="X274" i="18"/>
  <c r="R277" i="18"/>
  <c r="T277" i="18"/>
  <c r="U277" i="18"/>
  <c r="V277" i="18"/>
  <c r="W277" i="18"/>
  <c r="X277" i="18"/>
  <c r="R281" i="18"/>
  <c r="S281" i="18"/>
  <c r="T281" i="18"/>
  <c r="V281" i="18"/>
  <c r="W281" i="18"/>
  <c r="X281" i="18"/>
  <c r="R282" i="18"/>
  <c r="T282" i="18"/>
  <c r="U282" i="18"/>
  <c r="V282" i="18"/>
  <c r="W282" i="18"/>
  <c r="X282" i="18"/>
  <c r="R285" i="18"/>
  <c r="T285" i="18"/>
  <c r="U285" i="18"/>
  <c r="V285" i="18"/>
  <c r="W285" i="18"/>
  <c r="X285" i="18"/>
  <c r="R286" i="18"/>
  <c r="T286" i="18"/>
  <c r="U286" i="18"/>
  <c r="V286" i="18"/>
  <c r="X286" i="18"/>
  <c r="R287" i="18"/>
  <c r="S287" i="18"/>
  <c r="T287" i="18"/>
  <c r="U287" i="18"/>
  <c r="V287" i="18"/>
  <c r="X287" i="18"/>
  <c r="R290" i="18"/>
  <c r="T290" i="18"/>
  <c r="U290" i="18"/>
  <c r="V290" i="18"/>
  <c r="W290" i="18"/>
  <c r="X290" i="18"/>
  <c r="R294" i="18"/>
  <c r="T294" i="18"/>
  <c r="U294" i="18"/>
  <c r="V294" i="18"/>
  <c r="W294" i="18"/>
  <c r="X294" i="18"/>
  <c r="R295" i="18"/>
  <c r="S295" i="18"/>
  <c r="T295" i="18"/>
  <c r="V295" i="18"/>
  <c r="X295" i="18"/>
  <c r="R298" i="18"/>
  <c r="S298" i="18"/>
  <c r="T298" i="18"/>
  <c r="V298" i="18"/>
  <c r="X298" i="18"/>
  <c r="R299" i="18"/>
  <c r="S299" i="18"/>
  <c r="T299" i="18"/>
  <c r="U299" i="18"/>
  <c r="V299" i="18"/>
  <c r="W299" i="18"/>
  <c r="X299" i="18"/>
  <c r="R300" i="18"/>
  <c r="T300" i="18"/>
  <c r="U300" i="18"/>
  <c r="V300" i="18"/>
  <c r="W300" i="18"/>
  <c r="X300" i="18"/>
  <c r="R303" i="18"/>
  <c r="S303" i="18"/>
  <c r="T303" i="18"/>
  <c r="V303" i="18"/>
  <c r="W303" i="18"/>
  <c r="X303" i="18"/>
  <c r="R307" i="18"/>
  <c r="S307" i="18"/>
  <c r="T307" i="18"/>
  <c r="V307" i="18"/>
  <c r="W307" i="18"/>
  <c r="X307" i="18"/>
  <c r="R308" i="18"/>
  <c r="S308" i="18"/>
  <c r="T308" i="18"/>
  <c r="U308" i="18"/>
  <c r="V308" i="18"/>
  <c r="W308" i="18"/>
  <c r="X308" i="18"/>
  <c r="R311" i="18"/>
  <c r="T311" i="18"/>
  <c r="U311" i="18"/>
  <c r="V311" i="18"/>
  <c r="W311" i="18"/>
  <c r="X311" i="18"/>
  <c r="R312" i="18"/>
  <c r="S312" i="18"/>
  <c r="T312" i="18"/>
  <c r="U312" i="18"/>
  <c r="V312" i="18"/>
  <c r="W312" i="18"/>
  <c r="X312" i="18"/>
  <c r="R313" i="18"/>
  <c r="S313" i="18"/>
  <c r="T313" i="18"/>
  <c r="U313" i="18"/>
  <c r="V313" i="18"/>
  <c r="X313" i="18"/>
  <c r="T316" i="18"/>
  <c r="U316" i="18"/>
  <c r="V316" i="18"/>
  <c r="X316" i="18"/>
  <c r="R320" i="18"/>
  <c r="S320" i="18"/>
  <c r="T320" i="18"/>
  <c r="U320" i="18"/>
  <c r="V320" i="18"/>
  <c r="W320" i="18"/>
  <c r="X320" i="18"/>
  <c r="R321" i="18"/>
  <c r="S321" i="18"/>
  <c r="T321" i="18"/>
  <c r="U321" i="18"/>
  <c r="V321" i="18"/>
  <c r="X321" i="18"/>
  <c r="R324" i="18"/>
  <c r="S324" i="18"/>
  <c r="T324" i="18"/>
  <c r="V324" i="18"/>
  <c r="X324" i="18"/>
  <c r="R325" i="18"/>
  <c r="S325" i="18"/>
  <c r="T325" i="18"/>
  <c r="U325" i="18"/>
  <c r="V325" i="18"/>
  <c r="W325" i="18"/>
  <c r="X325" i="18"/>
  <c r="R326" i="18"/>
  <c r="T326" i="18"/>
  <c r="V326" i="18"/>
  <c r="W326" i="18"/>
  <c r="X326" i="18"/>
  <c r="T329" i="18"/>
  <c r="U329" i="18"/>
  <c r="V329" i="18"/>
  <c r="W329" i="18"/>
  <c r="X329" i="18"/>
  <c r="R333" i="18"/>
  <c r="S333" i="18"/>
  <c r="T333" i="18"/>
  <c r="U333" i="18"/>
  <c r="V333" i="18"/>
  <c r="X333" i="18"/>
  <c r="R334" i="18"/>
  <c r="S334" i="18"/>
  <c r="T334" i="18"/>
  <c r="V334" i="18"/>
  <c r="X334" i="18"/>
  <c r="R337" i="18"/>
  <c r="S337" i="18"/>
  <c r="T337" i="18"/>
  <c r="V337" i="18"/>
  <c r="W337" i="18"/>
  <c r="X337" i="18"/>
  <c r="R338" i="18"/>
  <c r="S338" i="18"/>
  <c r="T338" i="18"/>
  <c r="V338" i="18"/>
  <c r="W338" i="18"/>
  <c r="X338" i="18"/>
  <c r="R339" i="18"/>
  <c r="T339" i="18"/>
  <c r="V339" i="18"/>
  <c r="W339" i="18"/>
  <c r="X339" i="18"/>
  <c r="R342" i="18"/>
  <c r="T342" i="18"/>
  <c r="U342" i="18"/>
  <c r="V342" i="18"/>
  <c r="W342" i="18"/>
  <c r="X342" i="18"/>
  <c r="R346" i="18"/>
  <c r="T346" i="18"/>
  <c r="U346" i="18"/>
  <c r="V346" i="18"/>
  <c r="W346" i="18"/>
  <c r="X346" i="18"/>
  <c r="R347" i="18"/>
  <c r="T347" i="18"/>
  <c r="U347" i="18"/>
  <c r="V347" i="18"/>
  <c r="W347" i="18"/>
  <c r="X347" i="18"/>
  <c r="R350" i="18"/>
  <c r="S350" i="18"/>
  <c r="T350" i="18"/>
  <c r="U350" i="18"/>
  <c r="V350" i="18"/>
  <c r="X350" i="18"/>
  <c r="R351" i="18"/>
  <c r="S351" i="18"/>
  <c r="T351" i="18"/>
  <c r="U351" i="18"/>
  <c r="V351" i="18"/>
  <c r="X351" i="18"/>
  <c r="R352" i="18"/>
  <c r="S352" i="18"/>
  <c r="T352" i="18"/>
  <c r="U352" i="18"/>
  <c r="V352" i="18"/>
  <c r="W352" i="18"/>
  <c r="X352" i="18"/>
  <c r="R355" i="18"/>
  <c r="T355" i="18"/>
  <c r="U355" i="18"/>
  <c r="V355" i="18"/>
  <c r="W355" i="18"/>
  <c r="X355" i="18"/>
  <c r="R359" i="18"/>
  <c r="T359" i="18"/>
  <c r="U359" i="18"/>
  <c r="V359" i="18"/>
  <c r="W359" i="18"/>
  <c r="X359" i="18"/>
  <c r="R360" i="18"/>
  <c r="S360" i="18"/>
  <c r="T360" i="18"/>
  <c r="U360" i="18"/>
  <c r="V360" i="18"/>
  <c r="X360" i="18"/>
  <c r="R363" i="18"/>
  <c r="S363" i="18"/>
  <c r="T363" i="18"/>
  <c r="U363" i="18"/>
  <c r="V363" i="18"/>
  <c r="X363" i="18"/>
  <c r="R364" i="18"/>
  <c r="T364" i="18"/>
  <c r="U364" i="18"/>
  <c r="V364" i="18"/>
  <c r="W364" i="18"/>
  <c r="X364" i="18"/>
  <c r="R365" i="18"/>
  <c r="S365" i="18"/>
  <c r="T365" i="18"/>
  <c r="U365" i="18"/>
  <c r="V365" i="18"/>
  <c r="W365" i="18"/>
  <c r="X365" i="18"/>
  <c r="T4" i="18"/>
  <c r="V4" i="18"/>
  <c r="X4" i="18"/>
  <c r="R8" i="18"/>
  <c r="T8" i="18"/>
  <c r="U8" i="18"/>
  <c r="V8" i="18"/>
  <c r="W8" i="18"/>
  <c r="X8" i="18"/>
  <c r="R9" i="18"/>
  <c r="T9" i="18"/>
  <c r="V9" i="18"/>
  <c r="X9" i="18"/>
  <c r="R12" i="18"/>
  <c r="S12" i="18"/>
  <c r="T12" i="18"/>
  <c r="V12" i="18"/>
  <c r="W12" i="18"/>
  <c r="X12" i="18"/>
  <c r="R13" i="18"/>
  <c r="T13" i="18"/>
  <c r="U13" i="18"/>
  <c r="V13" i="18"/>
  <c r="X13" i="18"/>
  <c r="R14" i="18"/>
  <c r="S14" i="18"/>
  <c r="T14" i="18"/>
  <c r="V14" i="18"/>
  <c r="X14" i="18"/>
  <c r="M206" i="27" l="1"/>
  <c r="L206" i="27" s="1"/>
  <c r="U206" i="27" s="1"/>
  <c r="M293" i="27"/>
  <c r="L293" i="27" s="1"/>
  <c r="U293" i="27" s="1"/>
  <c r="M202" i="27"/>
  <c r="V202" i="27" s="1"/>
  <c r="T202" i="27"/>
  <c r="T293" i="27"/>
  <c r="U339" i="18"/>
  <c r="W272" i="18"/>
  <c r="W134" i="18"/>
  <c r="S130" i="18"/>
  <c r="U121" i="18"/>
  <c r="S118" i="18"/>
  <c r="U112" i="18"/>
  <c r="W52" i="18"/>
  <c r="S48" i="18"/>
  <c r="W25" i="18"/>
  <c r="J56" i="18"/>
  <c r="U324" i="18"/>
  <c r="U125" i="18"/>
  <c r="U113" i="18"/>
  <c r="W104" i="18"/>
  <c r="S78" i="18"/>
  <c r="U73" i="18"/>
  <c r="W316" i="18"/>
  <c r="S300" i="18"/>
  <c r="U295" i="18"/>
  <c r="W286" i="18"/>
  <c r="U248" i="18"/>
  <c r="W242" i="18"/>
  <c r="W230" i="18"/>
  <c r="W195" i="18"/>
  <c r="U183" i="18"/>
  <c r="S164" i="18"/>
  <c r="S103" i="18"/>
  <c r="U92" i="18"/>
  <c r="S79" i="18"/>
  <c r="U74" i="18"/>
  <c r="W13" i="18"/>
  <c r="J42" i="18"/>
  <c r="S42" i="18" s="1"/>
  <c r="U307" i="18"/>
  <c r="W287" i="18"/>
  <c r="S282" i="18"/>
  <c r="S256" i="18"/>
  <c r="R225" i="18"/>
  <c r="U203" i="18"/>
  <c r="S35" i="18"/>
  <c r="S8" i="18"/>
  <c r="O68" i="18"/>
  <c r="X68" i="18" s="1"/>
  <c r="S173" i="18"/>
  <c r="S165" i="18"/>
  <c r="S144" i="18"/>
  <c r="U139" i="18"/>
  <c r="U95" i="18"/>
  <c r="R82" i="18"/>
  <c r="U27" i="18"/>
  <c r="M81" i="18"/>
  <c r="V81" i="18" s="1"/>
  <c r="W363" i="18"/>
  <c r="S355" i="18"/>
  <c r="S346" i="18"/>
  <c r="S285" i="18"/>
  <c r="U274" i="18"/>
  <c r="S238" i="18"/>
  <c r="S229" i="18"/>
  <c r="W212" i="18"/>
  <c r="S208" i="18"/>
  <c r="S359" i="18"/>
  <c r="U338" i="18"/>
  <c r="W333" i="18"/>
  <c r="S326" i="18"/>
  <c r="S264" i="18"/>
  <c r="U221" i="18"/>
  <c r="W216" i="18"/>
  <c r="U157" i="18"/>
  <c r="W131" i="18"/>
  <c r="S129" i="18"/>
  <c r="S86" i="18"/>
  <c r="R56" i="18"/>
  <c r="W39" i="18"/>
  <c r="S38" i="18"/>
  <c r="W22" i="18"/>
  <c r="M16" i="18"/>
  <c r="I55" i="18"/>
  <c r="N81" i="18"/>
  <c r="M123" i="27"/>
  <c r="L123" i="27" s="1"/>
  <c r="U123" i="27" s="1"/>
  <c r="T123" i="27"/>
  <c r="T206" i="27"/>
  <c r="J306" i="27"/>
  <c r="S306" i="27" s="1"/>
  <c r="T296" i="27"/>
  <c r="T323" i="27"/>
  <c r="M306" i="27"/>
  <c r="O306" i="27" s="1"/>
  <c r="X306" i="27" s="1"/>
  <c r="O232" i="27"/>
  <c r="X232" i="27" s="1"/>
  <c r="R33" i="18"/>
  <c r="V232" i="27"/>
  <c r="T345" i="27"/>
  <c r="V115" i="27"/>
  <c r="O115" i="27"/>
  <c r="X115" i="27" s="1"/>
  <c r="M296" i="27"/>
  <c r="L296" i="27" s="1"/>
  <c r="U296" i="27" s="1"/>
  <c r="L29" i="18"/>
  <c r="U29" i="18" s="1"/>
  <c r="W103" i="18"/>
  <c r="U86" i="18"/>
  <c r="N16" i="18"/>
  <c r="W16" i="18" s="1"/>
  <c r="S22" i="18"/>
  <c r="M29" i="18"/>
  <c r="K42" i="18"/>
  <c r="T42" i="18" s="1"/>
  <c r="J55" i="18"/>
  <c r="U194" i="18"/>
  <c r="J199" i="18"/>
  <c r="W204" i="18"/>
  <c r="J251" i="18"/>
  <c r="W256" i="18"/>
  <c r="J329" i="18"/>
  <c r="W334" i="18"/>
  <c r="S246" i="18"/>
  <c r="U303" i="18"/>
  <c r="W221" i="18"/>
  <c r="S217" i="18"/>
  <c r="W196" i="18"/>
  <c r="O16" i="18"/>
  <c r="N29" i="18"/>
  <c r="W29" i="18" s="1"/>
  <c r="U39" i="18"/>
  <c r="L42" i="18"/>
  <c r="U42" i="18" s="1"/>
  <c r="K55" i="18"/>
  <c r="U64" i="18"/>
  <c r="I68" i="18"/>
  <c r="J69" i="18"/>
  <c r="W74" i="18"/>
  <c r="O81" i="18"/>
  <c r="X81" i="18" s="1"/>
  <c r="U129" i="18"/>
  <c r="J134" i="18"/>
  <c r="W139" i="18"/>
  <c r="J212" i="18"/>
  <c r="W217" i="18"/>
  <c r="J342" i="18"/>
  <c r="U116" i="18"/>
  <c r="W126" i="18"/>
  <c r="U181" i="18"/>
  <c r="U238" i="18"/>
  <c r="S234" i="18"/>
  <c r="S194" i="18"/>
  <c r="U131" i="18"/>
  <c r="S99" i="18"/>
  <c r="W43" i="18"/>
  <c r="S13" i="18"/>
  <c r="I16" i="18"/>
  <c r="S17" i="18"/>
  <c r="O29" i="18"/>
  <c r="X29" i="18" s="1"/>
  <c r="M42" i="18"/>
  <c r="L55" i="18"/>
  <c r="U55" i="18" s="1"/>
  <c r="S60" i="18"/>
  <c r="J68" i="18"/>
  <c r="S68" i="18" s="1"/>
  <c r="J147" i="18"/>
  <c r="W152" i="18"/>
  <c r="U207" i="18"/>
  <c r="U259" i="18"/>
  <c r="W269" i="18"/>
  <c r="W324" i="18"/>
  <c r="U337" i="18"/>
  <c r="S9" i="18"/>
  <c r="W14" i="18"/>
  <c r="S286" i="18"/>
  <c r="U256" i="18"/>
  <c r="R251" i="18"/>
  <c r="W173" i="18"/>
  <c r="W108" i="18"/>
  <c r="U66" i="18"/>
  <c r="U12" i="18"/>
  <c r="N42" i="18"/>
  <c r="M55" i="18"/>
  <c r="K68" i="18"/>
  <c r="T68" i="18" s="1"/>
  <c r="U77" i="18"/>
  <c r="I81" i="18"/>
  <c r="J82" i="18"/>
  <c r="W87" i="18"/>
  <c r="U142" i="18"/>
  <c r="J160" i="18"/>
  <c r="W165" i="18"/>
  <c r="S203" i="18"/>
  <c r="W207" i="18"/>
  <c r="U220" i="18"/>
  <c r="J225" i="18"/>
  <c r="S255" i="18"/>
  <c r="W259" i="18"/>
  <c r="J277" i="18"/>
  <c r="W360" i="18"/>
  <c r="S34" i="18"/>
  <c r="U51" i="18"/>
  <c r="W61" i="18"/>
  <c r="J316" i="18"/>
  <c r="U326" i="18"/>
  <c r="W313" i="18"/>
  <c r="S261" i="18"/>
  <c r="U229" i="18"/>
  <c r="U186" i="18"/>
  <c r="S56" i="18"/>
  <c r="U26" i="18"/>
  <c r="J16" i="18"/>
  <c r="S16" i="18" s="1"/>
  <c r="U25" i="18"/>
  <c r="I29" i="18"/>
  <c r="J30" i="18"/>
  <c r="W35" i="18"/>
  <c r="O42" i="18"/>
  <c r="X42" i="18" s="1"/>
  <c r="N55" i="18"/>
  <c r="U65" i="18"/>
  <c r="L68" i="18"/>
  <c r="J81" i="18"/>
  <c r="S81" i="18" s="1"/>
  <c r="J95" i="18"/>
  <c r="U155" i="18"/>
  <c r="U272" i="18"/>
  <c r="J290" i="18"/>
  <c r="W295" i="18"/>
  <c r="W350" i="18"/>
  <c r="S364" i="18"/>
  <c r="S339" i="18"/>
  <c r="W298" i="18"/>
  <c r="S294" i="18"/>
  <c r="U273" i="18"/>
  <c r="U156" i="18"/>
  <c r="W143" i="18"/>
  <c r="S139" i="18"/>
  <c r="S121" i="18"/>
  <c r="W21" i="18"/>
  <c r="W9" i="18"/>
  <c r="K16" i="18"/>
  <c r="J29" i="18"/>
  <c r="S29" i="18" s="1"/>
  <c r="J43" i="18"/>
  <c r="W48" i="18"/>
  <c r="O55" i="18"/>
  <c r="X55" i="18" s="1"/>
  <c r="M68" i="18"/>
  <c r="V68" i="18" s="1"/>
  <c r="K81" i="18"/>
  <c r="T81" i="18" s="1"/>
  <c r="U90" i="18"/>
  <c r="J108" i="18"/>
  <c r="W113" i="18"/>
  <c r="U168" i="18"/>
  <c r="W178" i="18"/>
  <c r="U208" i="18"/>
  <c r="U260" i="18"/>
  <c r="W351" i="18"/>
  <c r="S347" i="18"/>
  <c r="U334" i="18"/>
  <c r="W321" i="18"/>
  <c r="S311" i="18"/>
  <c r="U281" i="18"/>
  <c r="W268" i="18"/>
  <c r="W248" i="18"/>
  <c r="U204" i="18"/>
  <c r="R199" i="18"/>
  <c r="S169" i="18"/>
  <c r="U164" i="18"/>
  <c r="W151" i="18"/>
  <c r="W78" i="18"/>
  <c r="S74" i="18"/>
  <c r="W38" i="18"/>
  <c r="U9" i="18"/>
  <c r="L16" i="18"/>
  <c r="U16" i="18" s="1"/>
  <c r="K29" i="18"/>
  <c r="T29" i="18" s="1"/>
  <c r="U38" i="18"/>
  <c r="I42" i="18"/>
  <c r="N68" i="18"/>
  <c r="L81" i="18"/>
  <c r="U81" i="18" s="1"/>
  <c r="W168" i="18"/>
  <c r="J186" i="18"/>
  <c r="W191" i="18"/>
  <c r="W233" i="18"/>
  <c r="W243" i="18"/>
  <c r="U298" i="18"/>
  <c r="M323" i="27"/>
  <c r="L323" i="27" s="1"/>
  <c r="U323" i="27" s="1"/>
  <c r="M345" i="27"/>
  <c r="L345" i="27" s="1"/>
  <c r="U345" i="27" s="1"/>
  <c r="M205" i="27"/>
  <c r="L205" i="27" s="1"/>
  <c r="U205" i="27" s="1"/>
  <c r="T297" i="27"/>
  <c r="O127" i="27"/>
  <c r="X127" i="27" s="1"/>
  <c r="N128" i="27"/>
  <c r="W128" i="27" s="1"/>
  <c r="L127" i="27"/>
  <c r="U127" i="27" s="1"/>
  <c r="M297" i="27"/>
  <c r="L297" i="27" s="1"/>
  <c r="U297" i="27" s="1"/>
  <c r="V180" i="27"/>
  <c r="N228" i="27"/>
  <c r="W228" i="27" s="1"/>
  <c r="O180" i="27"/>
  <c r="X180" i="27" s="1"/>
  <c r="T205" i="27"/>
  <c r="M20" i="27"/>
  <c r="V20" i="27" s="1"/>
  <c r="R37" i="18"/>
  <c r="T310" i="27"/>
  <c r="M310" i="27"/>
  <c r="L310" i="27" s="1"/>
  <c r="U310" i="27" s="1"/>
  <c r="T20" i="27"/>
  <c r="N218" i="27"/>
  <c r="W218" i="27" s="1"/>
  <c r="N75" i="27"/>
  <c r="W75" i="27" s="1"/>
  <c r="N72" i="27"/>
  <c r="W72" i="27" s="1"/>
  <c r="M215" i="27"/>
  <c r="L215" i="27" s="1"/>
  <c r="U215" i="27" s="1"/>
  <c r="T215" i="27"/>
  <c r="N267" i="27"/>
  <c r="W267" i="27" s="1"/>
  <c r="M153" i="27"/>
  <c r="L153" i="27" s="1"/>
  <c r="U153" i="27" s="1"/>
  <c r="T153" i="27"/>
  <c r="I36" i="18"/>
  <c r="N83" i="18"/>
  <c r="R24" i="18"/>
  <c r="L70" i="18"/>
  <c r="I58" i="18"/>
  <c r="I57" i="18"/>
  <c r="I45" i="18"/>
  <c r="I84" i="18"/>
  <c r="I88" i="18"/>
  <c r="O44" i="18"/>
  <c r="I32" i="18"/>
  <c r="M214" i="27"/>
  <c r="L214" i="27" s="1"/>
  <c r="U214" i="27" s="1"/>
  <c r="T214" i="27"/>
  <c r="R72" i="18"/>
  <c r="I71" i="18"/>
  <c r="I75" i="18"/>
  <c r="K31" i="18"/>
  <c r="I19" i="18"/>
  <c r="I23" i="18"/>
  <c r="K23" i="18" s="1"/>
  <c r="I62" i="18"/>
  <c r="K62" i="18" s="1"/>
  <c r="N309" i="27"/>
  <c r="W309" i="27" s="1"/>
  <c r="I49" i="18"/>
  <c r="O36" i="27"/>
  <c r="X36" i="27" s="1"/>
  <c r="V36" i="27"/>
  <c r="V98" i="27"/>
  <c r="O98" i="27"/>
  <c r="X98" i="27" s="1"/>
  <c r="O136" i="27"/>
  <c r="X136" i="27" s="1"/>
  <c r="V136" i="27"/>
  <c r="O149" i="27"/>
  <c r="X149" i="27" s="1"/>
  <c r="V149" i="27"/>
  <c r="O305" i="27"/>
  <c r="X305" i="27" s="1"/>
  <c r="V305" i="27"/>
  <c r="M58" i="27"/>
  <c r="L58" i="27" s="1"/>
  <c r="U58" i="27" s="1"/>
  <c r="T58" i="27"/>
  <c r="O189" i="27"/>
  <c r="X189" i="27" s="1"/>
  <c r="V189" i="27"/>
  <c r="O279" i="27"/>
  <c r="X279" i="27" s="1"/>
  <c r="V279" i="27"/>
  <c r="O23" i="27"/>
  <c r="X23" i="27" s="1"/>
  <c r="V23" i="27"/>
  <c r="M10" i="27"/>
  <c r="L10" i="27" s="1"/>
  <c r="U10" i="27" s="1"/>
  <c r="T10" i="27"/>
  <c r="O37" i="27"/>
  <c r="X37" i="27" s="1"/>
  <c r="V37" i="27"/>
  <c r="O150" i="27"/>
  <c r="X150" i="27" s="1"/>
  <c r="V150" i="27"/>
  <c r="M357" i="27"/>
  <c r="L357" i="27" s="1"/>
  <c r="U357" i="27" s="1"/>
  <c r="T357" i="27"/>
  <c r="M7" i="27"/>
  <c r="L7" i="27" s="1"/>
  <c r="U7" i="27" s="1"/>
  <c r="T7" i="27"/>
  <c r="N76" i="27"/>
  <c r="W76" i="27" s="1"/>
  <c r="V245" i="27"/>
  <c r="O245" i="27"/>
  <c r="X245" i="27" s="1"/>
  <c r="O361" i="27"/>
  <c r="X361" i="27" s="1"/>
  <c r="V361" i="27"/>
  <c r="V84" i="27"/>
  <c r="O84" i="27"/>
  <c r="X84" i="27" s="1"/>
  <c r="O141" i="27"/>
  <c r="X141" i="27" s="1"/>
  <c r="V141" i="27"/>
  <c r="T240" i="27"/>
  <c r="M240" i="27"/>
  <c r="L240" i="27" s="1"/>
  <c r="U240" i="27" s="1"/>
  <c r="O102" i="27"/>
  <c r="X102" i="27" s="1"/>
  <c r="V102" i="27"/>
  <c r="M11" i="27"/>
  <c r="L11" i="27" s="1"/>
  <c r="U11" i="27" s="1"/>
  <c r="T11" i="27"/>
  <c r="M192" i="27"/>
  <c r="L192" i="27" s="1"/>
  <c r="U192" i="27" s="1"/>
  <c r="T192" i="27"/>
  <c r="O33" i="27"/>
  <c r="X33" i="27" s="1"/>
  <c r="V33" i="27"/>
  <c r="V163" i="27"/>
  <c r="O163" i="27"/>
  <c r="X163" i="27" s="1"/>
  <c r="O349" i="27"/>
  <c r="X349" i="27" s="1"/>
  <c r="V349" i="27"/>
  <c r="O19" i="27"/>
  <c r="X19" i="27" s="1"/>
  <c r="V19" i="27"/>
  <c r="V318" i="27"/>
  <c r="O318" i="27"/>
  <c r="X318" i="27" s="1"/>
  <c r="O270" i="27"/>
  <c r="X270" i="27" s="1"/>
  <c r="V270" i="27"/>
  <c r="O254" i="27"/>
  <c r="X254" i="27" s="1"/>
  <c r="V254" i="27"/>
  <c r="O24" i="27"/>
  <c r="X24" i="27" s="1"/>
  <c r="V24" i="27"/>
  <c r="O114" i="27"/>
  <c r="X114" i="27" s="1"/>
  <c r="V114" i="27"/>
  <c r="M193" i="27"/>
  <c r="L193" i="27" s="1"/>
  <c r="U193" i="27" s="1"/>
  <c r="T193" i="27"/>
  <c r="V344" i="27"/>
  <c r="O344" i="27"/>
  <c r="X344" i="27" s="1"/>
  <c r="O50" i="27"/>
  <c r="X50" i="27" s="1"/>
  <c r="V50" i="27"/>
  <c r="O137" i="27"/>
  <c r="X137" i="27" s="1"/>
  <c r="V137" i="27"/>
  <c r="O179" i="27"/>
  <c r="X179" i="27" s="1"/>
  <c r="V179" i="27"/>
  <c r="O266" i="27"/>
  <c r="X266" i="27" s="1"/>
  <c r="V266" i="27"/>
  <c r="L84" i="27"/>
  <c r="U84" i="27" s="1"/>
  <c r="O336" i="27"/>
  <c r="X336" i="27" s="1"/>
  <c r="V336" i="27"/>
  <c r="T85" i="27"/>
  <c r="M85" i="27"/>
  <c r="L141" i="27"/>
  <c r="U141" i="27" s="1"/>
  <c r="O176" i="27"/>
  <c r="X176" i="27" s="1"/>
  <c r="V176" i="27"/>
  <c r="O280" i="27"/>
  <c r="X280" i="27" s="1"/>
  <c r="V280" i="27"/>
  <c r="L114" i="27"/>
  <c r="U114" i="27" s="1"/>
  <c r="V292" i="27"/>
  <c r="O292" i="27"/>
  <c r="X292" i="27" s="1"/>
  <c r="V89" i="27"/>
  <c r="O89" i="27"/>
  <c r="X89" i="27" s="1"/>
  <c r="O253" i="27"/>
  <c r="X253" i="27" s="1"/>
  <c r="V253" i="27"/>
  <c r="V319" i="27"/>
  <c r="O319" i="27"/>
  <c r="X319" i="27" s="1"/>
  <c r="V97" i="27"/>
  <c r="O97" i="27"/>
  <c r="X97" i="27" s="1"/>
  <c r="O175" i="27"/>
  <c r="X175" i="27" s="1"/>
  <c r="V175" i="27"/>
  <c r="V293" i="27"/>
  <c r="O293" i="27"/>
  <c r="X293" i="27" s="1"/>
  <c r="M6" i="27"/>
  <c r="L6" i="27" s="1"/>
  <c r="U6" i="27" s="1"/>
  <c r="T6" i="27"/>
  <c r="O101" i="27"/>
  <c r="X101" i="27" s="1"/>
  <c r="V101" i="27"/>
  <c r="O140" i="27"/>
  <c r="X140" i="27" s="1"/>
  <c r="V140" i="27"/>
  <c r="V244" i="27"/>
  <c r="O244" i="27"/>
  <c r="X244" i="27" s="1"/>
  <c r="V162" i="27"/>
  <c r="O162" i="27"/>
  <c r="X162" i="27" s="1"/>
  <c r="M62" i="27"/>
  <c r="L62" i="27" s="1"/>
  <c r="U62" i="27" s="1"/>
  <c r="T62" i="27"/>
  <c r="N71" i="27"/>
  <c r="W71" i="27" s="1"/>
  <c r="T241" i="27"/>
  <c r="M241" i="27"/>
  <c r="L241" i="27" s="1"/>
  <c r="U241" i="27" s="1"/>
  <c r="O271" i="27"/>
  <c r="X271" i="27" s="1"/>
  <c r="V271" i="27"/>
  <c r="N227" i="27"/>
  <c r="W227" i="27" s="1"/>
  <c r="O284" i="27"/>
  <c r="X284" i="27" s="1"/>
  <c r="V284" i="27"/>
  <c r="O332" i="27"/>
  <c r="X332" i="27" s="1"/>
  <c r="V332" i="27"/>
  <c r="O45" i="27"/>
  <c r="X45" i="27" s="1"/>
  <c r="V45" i="27"/>
  <c r="O257" i="27"/>
  <c r="X257" i="27" s="1"/>
  <c r="V257" i="27"/>
  <c r="V88" i="27"/>
  <c r="O88" i="27"/>
  <c r="X88" i="27" s="1"/>
  <c r="O124" i="27"/>
  <c r="X124" i="27" s="1"/>
  <c r="V124" i="27"/>
  <c r="L89" i="27"/>
  <c r="U89" i="27" s="1"/>
  <c r="O110" i="27"/>
  <c r="X110" i="27" s="1"/>
  <c r="V110" i="27"/>
  <c r="L253" i="27"/>
  <c r="U253" i="27" s="1"/>
  <c r="O201" i="27"/>
  <c r="X201" i="27" s="1"/>
  <c r="V201" i="27"/>
  <c r="O283" i="27"/>
  <c r="X283" i="27" s="1"/>
  <c r="V283" i="27"/>
  <c r="O362" i="27"/>
  <c r="X362" i="27" s="1"/>
  <c r="V362" i="27"/>
  <c r="V167" i="27"/>
  <c r="O167" i="27"/>
  <c r="X167" i="27" s="1"/>
  <c r="M59" i="27"/>
  <c r="L59" i="27" s="1"/>
  <c r="U59" i="27" s="1"/>
  <c r="T59" i="27"/>
  <c r="L175" i="27"/>
  <c r="U175" i="27" s="1"/>
  <c r="V322" i="27"/>
  <c r="O322" i="27"/>
  <c r="X322" i="27" s="1"/>
  <c r="O335" i="27"/>
  <c r="X335" i="27" s="1"/>
  <c r="V335" i="27"/>
  <c r="O32" i="27"/>
  <c r="X32" i="27" s="1"/>
  <c r="V32" i="27"/>
  <c r="L140" i="27"/>
  <c r="U140" i="27" s="1"/>
  <c r="O219" i="27"/>
  <c r="X219" i="27" s="1"/>
  <c r="V219" i="27"/>
  <c r="O258" i="27"/>
  <c r="X258" i="27" s="1"/>
  <c r="V258" i="27"/>
  <c r="O46" i="27"/>
  <c r="X46" i="27" s="1"/>
  <c r="V46" i="27"/>
  <c r="L149" i="27"/>
  <c r="U149" i="27" s="1"/>
  <c r="L110" i="27"/>
  <c r="U110" i="27" s="1"/>
  <c r="N231" i="27"/>
  <c r="W231" i="27" s="1"/>
  <c r="L245" i="27"/>
  <c r="U245" i="27" s="1"/>
  <c r="L361" i="27"/>
  <c r="U361" i="27" s="1"/>
  <c r="N358" i="27"/>
  <c r="W358" i="27" s="1"/>
  <c r="O111" i="27"/>
  <c r="X111" i="27" s="1"/>
  <c r="V111" i="27"/>
  <c r="L202" i="27"/>
  <c r="U202" i="27" s="1"/>
  <c r="T348" i="27"/>
  <c r="M348" i="27"/>
  <c r="L348" i="27" s="1"/>
  <c r="U348" i="27" s="1"/>
  <c r="O49" i="27"/>
  <c r="X49" i="27" s="1"/>
  <c r="V49" i="27"/>
  <c r="M63" i="27"/>
  <c r="L63" i="27" s="1"/>
  <c r="U63" i="27" s="1"/>
  <c r="T63" i="27"/>
  <c r="N154" i="27"/>
  <c r="W154" i="27" s="1"/>
  <c r="O331" i="27"/>
  <c r="X331" i="27" s="1"/>
  <c r="V331" i="27"/>
  <c r="J58" i="27"/>
  <c r="S58" i="27" s="1"/>
  <c r="O206" i="27"/>
  <c r="X206" i="27" s="1"/>
  <c r="V206" i="27"/>
  <c r="L279" i="27"/>
  <c r="U279" i="27" s="1"/>
  <c r="J10" i="27"/>
  <c r="S10" i="27" s="1"/>
  <c r="V166" i="27"/>
  <c r="O166" i="27"/>
  <c r="X166" i="27" s="1"/>
  <c r="O188" i="27"/>
  <c r="X188" i="27" s="1"/>
  <c r="V188" i="27"/>
  <c r="L150" i="27"/>
  <c r="U150" i="27" s="1"/>
  <c r="J192" i="27"/>
  <c r="S192" i="27" s="1"/>
  <c r="L257" i="27"/>
  <c r="U257" i="27" s="1"/>
  <c r="J357" i="27"/>
  <c r="S357" i="27" s="1"/>
  <c r="I44" i="18"/>
  <c r="N70" i="18"/>
  <c r="W70" i="18" s="1"/>
  <c r="L31" i="18"/>
  <c r="J57" i="18"/>
  <c r="O83" i="18"/>
  <c r="M31" i="18"/>
  <c r="K57" i="18"/>
  <c r="K50" i="18"/>
  <c r="J50" i="18" s="1"/>
  <c r="S50" i="18" s="1"/>
  <c r="R50" i="18"/>
  <c r="K85" i="18"/>
  <c r="J85" i="18" s="1"/>
  <c r="S85" i="18" s="1"/>
  <c r="R46" i="18"/>
  <c r="K46" i="18"/>
  <c r="J18" i="18"/>
  <c r="O18" i="18"/>
  <c r="N18" i="18"/>
  <c r="I18" i="18"/>
  <c r="M18" i="18"/>
  <c r="K18" i="18"/>
  <c r="L18" i="18"/>
  <c r="K59" i="18"/>
  <c r="T59" i="18" s="1"/>
  <c r="R59" i="18"/>
  <c r="K20" i="18"/>
  <c r="J20" i="18" s="1"/>
  <c r="S20" i="18" s="1"/>
  <c r="R20" i="18"/>
  <c r="T24" i="18"/>
  <c r="M70" i="18"/>
  <c r="N31" i="18"/>
  <c r="J44" i="18"/>
  <c r="L57" i="18"/>
  <c r="O70" i="18"/>
  <c r="I83" i="18"/>
  <c r="O31" i="18"/>
  <c r="K44" i="18"/>
  <c r="M57" i="18"/>
  <c r="J83" i="18"/>
  <c r="L44" i="18"/>
  <c r="N57" i="18"/>
  <c r="I70" i="18"/>
  <c r="K83" i="18"/>
  <c r="I31" i="18"/>
  <c r="M44" i="18"/>
  <c r="O57" i="18"/>
  <c r="J70" i="18"/>
  <c r="L83" i="18"/>
  <c r="J31" i="18"/>
  <c r="N44" i="18"/>
  <c r="K70" i="18"/>
  <c r="M83" i="18"/>
  <c r="K89" i="18"/>
  <c r="J89" i="18" s="1"/>
  <c r="S89" i="18" s="1"/>
  <c r="M72" i="18"/>
  <c r="T72" i="18"/>
  <c r="T76" i="18"/>
  <c r="M76" i="18"/>
  <c r="L76" i="18" s="1"/>
  <c r="U76" i="18" s="1"/>
  <c r="R76" i="18"/>
  <c r="J76" i="18"/>
  <c r="S76" i="18" s="1"/>
  <c r="J72" i="18"/>
  <c r="S72" i="18" s="1"/>
  <c r="K63" i="18"/>
  <c r="T33" i="18"/>
  <c r="M33" i="18"/>
  <c r="M37" i="18"/>
  <c r="L37" i="18" s="1"/>
  <c r="U37" i="18" s="1"/>
  <c r="T37" i="18"/>
  <c r="J37" i="18"/>
  <c r="S37" i="18" s="1"/>
  <c r="J33" i="18"/>
  <c r="S33" i="18" s="1"/>
  <c r="O24" i="18"/>
  <c r="X24" i="18" s="1"/>
  <c r="V24" i="18"/>
  <c r="J24" i="18"/>
  <c r="S24" i="18" s="1"/>
  <c r="L24" i="18"/>
  <c r="U24" i="18" s="1"/>
  <c r="U14" i="18"/>
  <c r="O202" i="27" l="1"/>
  <c r="X202" i="27" s="1"/>
  <c r="U68" i="18"/>
  <c r="V16" i="18"/>
  <c r="O345" i="27"/>
  <c r="X345" i="27" s="1"/>
  <c r="W81" i="18"/>
  <c r="O123" i="27"/>
  <c r="X123" i="27" s="1"/>
  <c r="V123" i="27"/>
  <c r="R45" i="18"/>
  <c r="N115" i="27"/>
  <c r="W115" i="27" s="1"/>
  <c r="O296" i="27"/>
  <c r="X296" i="27" s="1"/>
  <c r="R55" i="18"/>
  <c r="X16" i="18"/>
  <c r="L306" i="27"/>
  <c r="U306" i="27" s="1"/>
  <c r="V306" i="27"/>
  <c r="W42" i="18"/>
  <c r="V29" i="18"/>
  <c r="V55" i="18"/>
  <c r="V205" i="27"/>
  <c r="O205" i="27"/>
  <c r="X205" i="27" s="1"/>
  <c r="K75" i="18"/>
  <c r="J75" i="18" s="1"/>
  <c r="R36" i="18"/>
  <c r="N127" i="27"/>
  <c r="W127" i="27" s="1"/>
  <c r="O20" i="27"/>
  <c r="X20" i="27" s="1"/>
  <c r="V345" i="27"/>
  <c r="N232" i="27"/>
  <c r="W232" i="27" s="1"/>
  <c r="S55" i="18"/>
  <c r="W55" i="18"/>
  <c r="O323" i="27"/>
  <c r="X323" i="27" s="1"/>
  <c r="V42" i="18"/>
  <c r="V323" i="27"/>
  <c r="W68" i="18"/>
  <c r="R71" i="18"/>
  <c r="V296" i="27"/>
  <c r="O310" i="27"/>
  <c r="X310" i="27" s="1"/>
  <c r="O297" i="27"/>
  <c r="X297" i="27" s="1"/>
  <c r="V310" i="27"/>
  <c r="R84" i="18"/>
  <c r="T16" i="18"/>
  <c r="S43" i="18"/>
  <c r="S95" i="18"/>
  <c r="S316" i="18"/>
  <c r="S134" i="18"/>
  <c r="S82" i="18"/>
  <c r="S290" i="18"/>
  <c r="R29" i="18"/>
  <c r="S225" i="18"/>
  <c r="R81" i="18"/>
  <c r="S199" i="18"/>
  <c r="T55" i="18"/>
  <c r="R42" i="18"/>
  <c r="S160" i="18"/>
  <c r="S329" i="18"/>
  <c r="W83" i="18"/>
  <c r="S277" i="18"/>
  <c r="S212" i="18"/>
  <c r="S147" i="18"/>
  <c r="S69" i="18"/>
  <c r="S30" i="18"/>
  <c r="S342" i="18"/>
  <c r="S186" i="18"/>
  <c r="S108" i="18"/>
  <c r="R16" i="18"/>
  <c r="R68" i="18"/>
  <c r="S251" i="18"/>
  <c r="K36" i="18"/>
  <c r="V297" i="27"/>
  <c r="R88" i="18"/>
  <c r="N180" i="27"/>
  <c r="W180" i="27" s="1"/>
  <c r="K19" i="18"/>
  <c r="K88" i="18"/>
  <c r="J88" i="18" s="1"/>
  <c r="L20" i="27"/>
  <c r="U20" i="27" s="1"/>
  <c r="R58" i="18"/>
  <c r="K45" i="18"/>
  <c r="K58" i="18"/>
  <c r="M50" i="18"/>
  <c r="O50" i="18" s="1"/>
  <c r="X50" i="18" s="1"/>
  <c r="R49" i="18"/>
  <c r="N331" i="27"/>
  <c r="W331" i="27" s="1"/>
  <c r="O153" i="27"/>
  <c r="X153" i="27" s="1"/>
  <c r="K49" i="18"/>
  <c r="K71" i="18"/>
  <c r="M71" i="18" s="1"/>
  <c r="V153" i="27"/>
  <c r="R44" i="18"/>
  <c r="T50" i="18"/>
  <c r="U70" i="18"/>
  <c r="N280" i="27"/>
  <c r="W280" i="27" s="1"/>
  <c r="N137" i="27"/>
  <c r="W137" i="27" s="1"/>
  <c r="N141" i="27"/>
  <c r="W141" i="27" s="1"/>
  <c r="N32" i="27"/>
  <c r="W32" i="27" s="1"/>
  <c r="N201" i="27"/>
  <c r="W201" i="27" s="1"/>
  <c r="N188" i="27"/>
  <c r="W188" i="27" s="1"/>
  <c r="N361" i="27"/>
  <c r="W361" i="27" s="1"/>
  <c r="N332" i="27"/>
  <c r="W332" i="27" s="1"/>
  <c r="N46" i="27"/>
  <c r="W46" i="27" s="1"/>
  <c r="N349" i="27"/>
  <c r="W349" i="27" s="1"/>
  <c r="N136" i="27"/>
  <c r="W136" i="27" s="1"/>
  <c r="J59" i="18"/>
  <c r="S59" i="18" s="1"/>
  <c r="V31" i="18"/>
  <c r="N271" i="27"/>
  <c r="W271" i="27" s="1"/>
  <c r="J62" i="18"/>
  <c r="S62" i="18" s="1"/>
  <c r="N258" i="27"/>
  <c r="W258" i="27" s="1"/>
  <c r="N89" i="27"/>
  <c r="W89" i="27" s="1"/>
  <c r="N279" i="27"/>
  <c r="W279" i="27" s="1"/>
  <c r="N202" i="27"/>
  <c r="W202" i="27" s="1"/>
  <c r="N149" i="27"/>
  <c r="W149" i="27" s="1"/>
  <c r="R75" i="18"/>
  <c r="N254" i="27"/>
  <c r="W254" i="27" s="1"/>
  <c r="N102" i="27"/>
  <c r="W102" i="27" s="1"/>
  <c r="N37" i="27"/>
  <c r="W37" i="27" s="1"/>
  <c r="O215" i="27"/>
  <c r="X215" i="27" s="1"/>
  <c r="V215" i="27"/>
  <c r="R57" i="18"/>
  <c r="N167" i="27"/>
  <c r="W167" i="27" s="1"/>
  <c r="N293" i="27"/>
  <c r="W293" i="27" s="1"/>
  <c r="N336" i="27"/>
  <c r="W336" i="27" s="1"/>
  <c r="N33" i="27"/>
  <c r="W33" i="27" s="1"/>
  <c r="T31" i="18"/>
  <c r="O214" i="27"/>
  <c r="X214" i="27" s="1"/>
  <c r="V214" i="27"/>
  <c r="M20" i="18"/>
  <c r="L20" i="18" s="1"/>
  <c r="U20" i="18" s="1"/>
  <c r="R23" i="18"/>
  <c r="J23" i="18"/>
  <c r="N362" i="27"/>
  <c r="W362" i="27" s="1"/>
  <c r="N101" i="27"/>
  <c r="W101" i="27" s="1"/>
  <c r="N306" i="27"/>
  <c r="W306" i="27" s="1"/>
  <c r="M59" i="18"/>
  <c r="K84" i="18"/>
  <c r="J84" i="18" s="1"/>
  <c r="N124" i="27"/>
  <c r="W124" i="27" s="1"/>
  <c r="N319" i="27"/>
  <c r="W319" i="27" s="1"/>
  <c r="N266" i="27"/>
  <c r="W266" i="27" s="1"/>
  <c r="N305" i="27"/>
  <c r="W305" i="27" s="1"/>
  <c r="K32" i="18"/>
  <c r="R32" i="18"/>
  <c r="R62" i="18"/>
  <c r="R19" i="18"/>
  <c r="X44" i="18"/>
  <c r="O63" i="27"/>
  <c r="X63" i="27" s="1"/>
  <c r="V63" i="27"/>
  <c r="N322" i="27"/>
  <c r="W322" i="27" s="1"/>
  <c r="N88" i="27"/>
  <c r="W88" i="27" s="1"/>
  <c r="N97" i="27"/>
  <c r="W97" i="27" s="1"/>
  <c r="O85" i="27"/>
  <c r="X85" i="27" s="1"/>
  <c r="V85" i="27"/>
  <c r="V11" i="27"/>
  <c r="O11" i="27"/>
  <c r="X11" i="27" s="1"/>
  <c r="N283" i="27"/>
  <c r="W283" i="27" s="1"/>
  <c r="N45" i="27"/>
  <c r="W45" i="27" s="1"/>
  <c r="N253" i="27"/>
  <c r="W253" i="27" s="1"/>
  <c r="N176" i="27"/>
  <c r="W176" i="27" s="1"/>
  <c r="N24" i="27"/>
  <c r="W24" i="27" s="1"/>
  <c r="N163" i="27"/>
  <c r="W163" i="27" s="1"/>
  <c r="N23" i="27"/>
  <c r="W23" i="27" s="1"/>
  <c r="O58" i="27"/>
  <c r="X58" i="27" s="1"/>
  <c r="V58" i="27"/>
  <c r="N166" i="27"/>
  <c r="W166" i="27" s="1"/>
  <c r="N49" i="27"/>
  <c r="W49" i="27" s="1"/>
  <c r="N335" i="27"/>
  <c r="W335" i="27" s="1"/>
  <c r="O59" i="27"/>
  <c r="X59" i="27" s="1"/>
  <c r="V59" i="27"/>
  <c r="N284" i="27"/>
  <c r="W284" i="27" s="1"/>
  <c r="N162" i="27"/>
  <c r="W162" i="27" s="1"/>
  <c r="L85" i="27"/>
  <c r="U85" i="27" s="1"/>
  <c r="N344" i="27"/>
  <c r="W344" i="27" s="1"/>
  <c r="N114" i="27"/>
  <c r="W114" i="27" s="1"/>
  <c r="V7" i="27"/>
  <c r="O7" i="27"/>
  <c r="X7" i="27" s="1"/>
  <c r="N189" i="27"/>
  <c r="W189" i="27" s="1"/>
  <c r="N98" i="27"/>
  <c r="W98" i="27" s="1"/>
  <c r="O62" i="27"/>
  <c r="X62" i="27" s="1"/>
  <c r="V62" i="27"/>
  <c r="V6" i="27"/>
  <c r="O6" i="27"/>
  <c r="X6" i="27" s="1"/>
  <c r="N111" i="27"/>
  <c r="W111" i="27" s="1"/>
  <c r="N84" i="27"/>
  <c r="W84" i="27" s="1"/>
  <c r="V348" i="27"/>
  <c r="O348" i="27"/>
  <c r="X348" i="27" s="1"/>
  <c r="N219" i="27"/>
  <c r="W219" i="27" s="1"/>
  <c r="N110" i="27"/>
  <c r="W110" i="27" s="1"/>
  <c r="N257" i="27"/>
  <c r="W257" i="27" s="1"/>
  <c r="N175" i="27"/>
  <c r="W175" i="27" s="1"/>
  <c r="N179" i="27"/>
  <c r="W179" i="27" s="1"/>
  <c r="O193" i="27"/>
  <c r="X193" i="27" s="1"/>
  <c r="V193" i="27"/>
  <c r="N270" i="27"/>
  <c r="W270" i="27" s="1"/>
  <c r="N318" i="27"/>
  <c r="W318" i="27" s="1"/>
  <c r="N19" i="27"/>
  <c r="W19" i="27" s="1"/>
  <c r="O357" i="27"/>
  <c r="X357" i="27" s="1"/>
  <c r="V357" i="27"/>
  <c r="N36" i="27"/>
  <c r="W36" i="27" s="1"/>
  <c r="N206" i="27"/>
  <c r="W206" i="27" s="1"/>
  <c r="O241" i="27"/>
  <c r="X241" i="27" s="1"/>
  <c r="V241" i="27"/>
  <c r="N244" i="27"/>
  <c r="W244" i="27" s="1"/>
  <c r="N140" i="27"/>
  <c r="W140" i="27" s="1"/>
  <c r="N292" i="27"/>
  <c r="W292" i="27" s="1"/>
  <c r="N50" i="27"/>
  <c r="W50" i="27" s="1"/>
  <c r="O240" i="27"/>
  <c r="X240" i="27" s="1"/>
  <c r="V240" i="27"/>
  <c r="N245" i="27"/>
  <c r="W245" i="27" s="1"/>
  <c r="N150" i="27"/>
  <c r="W150" i="27" s="1"/>
  <c r="O192" i="27"/>
  <c r="X192" i="27" s="1"/>
  <c r="V192" i="27"/>
  <c r="V10" i="27"/>
  <c r="O10" i="27"/>
  <c r="X10" i="27" s="1"/>
  <c r="N24" i="18"/>
  <c r="W24" i="18" s="1"/>
  <c r="S57" i="18"/>
  <c r="T20" i="18"/>
  <c r="X83" i="18"/>
  <c r="T57" i="18"/>
  <c r="U31" i="18"/>
  <c r="X57" i="18"/>
  <c r="W57" i="18"/>
  <c r="V44" i="18"/>
  <c r="U44" i="18"/>
  <c r="V18" i="18"/>
  <c r="T46" i="18"/>
  <c r="M46" i="18"/>
  <c r="L46" i="18" s="1"/>
  <c r="U46" i="18" s="1"/>
  <c r="W44" i="18"/>
  <c r="R31" i="18"/>
  <c r="R83" i="18"/>
  <c r="T18" i="18"/>
  <c r="R18" i="18"/>
  <c r="S31" i="18"/>
  <c r="X70" i="18"/>
  <c r="W18" i="18"/>
  <c r="J46" i="18"/>
  <c r="S46" i="18" s="1"/>
  <c r="T83" i="18"/>
  <c r="S83" i="18"/>
  <c r="U57" i="18"/>
  <c r="U18" i="18"/>
  <c r="X18" i="18"/>
  <c r="V57" i="18"/>
  <c r="S44" i="18"/>
  <c r="S18" i="18"/>
  <c r="V83" i="18"/>
  <c r="U83" i="18"/>
  <c r="T44" i="18"/>
  <c r="W31" i="18"/>
  <c r="M23" i="18"/>
  <c r="T23" i="18"/>
  <c r="M62" i="18"/>
  <c r="T62" i="18"/>
  <c r="T70" i="18"/>
  <c r="S70" i="18"/>
  <c r="R70" i="18"/>
  <c r="X31" i="18"/>
  <c r="V70" i="18"/>
  <c r="M85" i="18"/>
  <c r="T85" i="18"/>
  <c r="M89" i="18"/>
  <c r="L89" i="18" s="1"/>
  <c r="U89" i="18" s="1"/>
  <c r="T89" i="18"/>
  <c r="O76" i="18"/>
  <c r="X76" i="18" s="1"/>
  <c r="V76" i="18"/>
  <c r="O72" i="18"/>
  <c r="X72" i="18" s="1"/>
  <c r="V72" i="18"/>
  <c r="L72" i="18"/>
  <c r="U72" i="18" s="1"/>
  <c r="M63" i="18"/>
  <c r="T63" i="18"/>
  <c r="J63" i="18"/>
  <c r="S63" i="18" s="1"/>
  <c r="V33" i="18"/>
  <c r="O33" i="18"/>
  <c r="X33" i="18" s="1"/>
  <c r="L33" i="18"/>
  <c r="U33" i="18" s="1"/>
  <c r="V37" i="18"/>
  <c r="O37" i="18"/>
  <c r="X37" i="18" s="1"/>
  <c r="N345" i="27" l="1"/>
  <c r="W345" i="27" s="1"/>
  <c r="M75" i="18"/>
  <c r="V75" i="18" s="1"/>
  <c r="N296" i="27"/>
  <c r="W296" i="27" s="1"/>
  <c r="N123" i="27"/>
  <c r="W123" i="27" s="1"/>
  <c r="N205" i="27"/>
  <c r="W205" i="27" s="1"/>
  <c r="T75" i="18"/>
  <c r="N310" i="27"/>
  <c r="W310" i="27" s="1"/>
  <c r="N20" i="27"/>
  <c r="W20" i="27" s="1"/>
  <c r="N323" i="27"/>
  <c r="W323" i="27" s="1"/>
  <c r="N297" i="27"/>
  <c r="W297" i="27" s="1"/>
  <c r="T45" i="18"/>
  <c r="T49" i="18"/>
  <c r="T88" i="18"/>
  <c r="S88" i="18"/>
  <c r="J36" i="18"/>
  <c r="M88" i="18"/>
  <c r="O88" i="18" s="1"/>
  <c r="T36" i="18"/>
  <c r="M19" i="18"/>
  <c r="L19" i="18" s="1"/>
  <c r="L50" i="18"/>
  <c r="U50" i="18" s="1"/>
  <c r="M36" i="18"/>
  <c r="V50" i="18"/>
  <c r="N215" i="27"/>
  <c r="W215" i="27" s="1"/>
  <c r="T19" i="18"/>
  <c r="S23" i="18"/>
  <c r="N153" i="27"/>
  <c r="W153" i="27" s="1"/>
  <c r="J19" i="18"/>
  <c r="N50" i="18"/>
  <c r="W50" i="18" s="1"/>
  <c r="J49" i="18"/>
  <c r="J58" i="18"/>
  <c r="S58" i="18" s="1"/>
  <c r="T58" i="18"/>
  <c r="M58" i="18"/>
  <c r="L58" i="18" s="1"/>
  <c r="U58" i="18" s="1"/>
  <c r="M45" i="18"/>
  <c r="J45" i="18"/>
  <c r="S45" i="18" s="1"/>
  <c r="J71" i="18"/>
  <c r="M49" i="18"/>
  <c r="V71" i="18"/>
  <c r="O71" i="18"/>
  <c r="T71" i="18"/>
  <c r="N59" i="27"/>
  <c r="W59" i="27" s="1"/>
  <c r="N62" i="27"/>
  <c r="W62" i="27" s="1"/>
  <c r="N10" i="27"/>
  <c r="W10" i="27" s="1"/>
  <c r="S75" i="18"/>
  <c r="N193" i="27"/>
  <c r="W193" i="27" s="1"/>
  <c r="N6" i="27"/>
  <c r="W6" i="27" s="1"/>
  <c r="N7" i="27"/>
  <c r="W7" i="27" s="1"/>
  <c r="L71" i="18"/>
  <c r="U71" i="18" s="1"/>
  <c r="N357" i="27"/>
  <c r="W357" i="27" s="1"/>
  <c r="M84" i="18"/>
  <c r="O59" i="18"/>
  <c r="X59" i="18" s="1"/>
  <c r="V20" i="18"/>
  <c r="O20" i="18"/>
  <c r="X20" i="18" s="1"/>
  <c r="L59" i="18"/>
  <c r="U59" i="18" s="1"/>
  <c r="V59" i="18"/>
  <c r="N348" i="27"/>
  <c r="W348" i="27" s="1"/>
  <c r="L23" i="18"/>
  <c r="T32" i="18"/>
  <c r="J32" i="18"/>
  <c r="M32" i="18"/>
  <c r="T84" i="18"/>
  <c r="N241" i="27"/>
  <c r="W241" i="27" s="1"/>
  <c r="N58" i="27"/>
  <c r="W58" i="27" s="1"/>
  <c r="N240" i="27"/>
  <c r="W240" i="27" s="1"/>
  <c r="N63" i="27"/>
  <c r="W63" i="27" s="1"/>
  <c r="N214" i="27"/>
  <c r="W214" i="27" s="1"/>
  <c r="N192" i="27"/>
  <c r="W192" i="27" s="1"/>
  <c r="N11" i="27"/>
  <c r="W11" i="27" s="1"/>
  <c r="N85" i="27"/>
  <c r="W85" i="27" s="1"/>
  <c r="N37" i="18"/>
  <c r="W37" i="18" s="1"/>
  <c r="N76" i="18"/>
  <c r="W76" i="18" s="1"/>
  <c r="L85" i="18"/>
  <c r="U85" i="18" s="1"/>
  <c r="V85" i="18"/>
  <c r="O85" i="18"/>
  <c r="V23" i="18"/>
  <c r="O23" i="18"/>
  <c r="S84" i="18"/>
  <c r="O46" i="18"/>
  <c r="X46" i="18" s="1"/>
  <c r="V46" i="18"/>
  <c r="O62" i="18"/>
  <c r="V62" i="18"/>
  <c r="L62" i="18"/>
  <c r="O89" i="18"/>
  <c r="X89" i="18" s="1"/>
  <c r="V89" i="18"/>
  <c r="N72" i="18"/>
  <c r="W72" i="18" s="1"/>
  <c r="V63" i="18"/>
  <c r="O63" i="18"/>
  <c r="X63" i="18" s="1"/>
  <c r="L63" i="18"/>
  <c r="U63" i="18" s="1"/>
  <c r="N33" i="18"/>
  <c r="W33" i="18" s="1"/>
  <c r="L75" i="18" l="1"/>
  <c r="U75" i="18" s="1"/>
  <c r="O75" i="18"/>
  <c r="N75" i="18" s="1"/>
  <c r="V19" i="18"/>
  <c r="O19" i="18"/>
  <c r="L88" i="18"/>
  <c r="S36" i="18"/>
  <c r="X71" i="18"/>
  <c r="V88" i="18"/>
  <c r="V36" i="18"/>
  <c r="O36" i="18"/>
  <c r="L36" i="18"/>
  <c r="O58" i="18"/>
  <c r="X58" i="18" s="1"/>
  <c r="N20" i="18"/>
  <c r="W20" i="18" s="1"/>
  <c r="V58" i="18"/>
  <c r="N71" i="18"/>
  <c r="W71" i="18" s="1"/>
  <c r="S71" i="18"/>
  <c r="O49" i="18"/>
  <c r="X49" i="18" s="1"/>
  <c r="S19" i="18"/>
  <c r="S49" i="18"/>
  <c r="L49" i="18"/>
  <c r="O45" i="18"/>
  <c r="V45" i="18"/>
  <c r="L45" i="18"/>
  <c r="V49" i="18"/>
  <c r="N59" i="18"/>
  <c r="W59" i="18" s="1"/>
  <c r="S32" i="18"/>
  <c r="V32" i="18"/>
  <c r="L32" i="18"/>
  <c r="O32" i="18"/>
  <c r="N32" i="18" s="1"/>
  <c r="U23" i="18"/>
  <c r="N23" i="18"/>
  <c r="V84" i="18"/>
  <c r="L84" i="18"/>
  <c r="O84" i="18"/>
  <c r="X88" i="18"/>
  <c r="X62" i="18"/>
  <c r="N62" i="18"/>
  <c r="N63" i="18"/>
  <c r="W63" i="18" s="1"/>
  <c r="X85" i="18"/>
  <c r="N85" i="18"/>
  <c r="W85" i="18" s="1"/>
  <c r="N88" i="18"/>
  <c r="N46" i="18"/>
  <c r="X23" i="18"/>
  <c r="U19" i="18"/>
  <c r="U62" i="18"/>
  <c r="N89" i="18"/>
  <c r="W89" i="18" s="1"/>
  <c r="X75" i="18" l="1"/>
  <c r="N19" i="18"/>
  <c r="W19" i="18" s="1"/>
  <c r="U88" i="18"/>
  <c r="X19" i="18"/>
  <c r="N36" i="18"/>
  <c r="X36" i="18"/>
  <c r="U36" i="18"/>
  <c r="N58" i="18"/>
  <c r="W58" i="18" s="1"/>
  <c r="U49" i="18"/>
  <c r="N49" i="18"/>
  <c r="X45" i="18"/>
  <c r="N45" i="18"/>
  <c r="W45" i="18" s="1"/>
  <c r="U45" i="18"/>
  <c r="X84" i="18"/>
  <c r="N84" i="18"/>
  <c r="W23" i="18"/>
  <c r="X32" i="18"/>
  <c r="U32" i="18"/>
  <c r="U84" i="18"/>
  <c r="W32" i="18"/>
  <c r="W75" i="18"/>
  <c r="W88" i="18"/>
  <c r="W46" i="18"/>
  <c r="W62" i="18"/>
  <c r="N4" i="18"/>
  <c r="L4" i="18"/>
  <c r="I4" i="18"/>
  <c r="E2" i="16"/>
  <c r="F2" i="16"/>
  <c r="G2" i="16"/>
  <c r="H2" i="16"/>
  <c r="I2" i="16"/>
  <c r="J2" i="16"/>
  <c r="D2" i="16"/>
  <c r="W36" i="18" l="1"/>
  <c r="U4" i="18"/>
  <c r="W4" i="18"/>
  <c r="R4" i="18"/>
  <c r="W49" i="18"/>
  <c r="W84" i="18"/>
  <c r="J4" i="18"/>
  <c r="D24" i="25"/>
  <c r="D23" i="25"/>
  <c r="E134" i="6" s="1"/>
  <c r="D22" i="25"/>
  <c r="E132" i="6" s="1"/>
  <c r="D21" i="25"/>
  <c r="D20" i="25"/>
  <c r="E138" i="6" s="1"/>
  <c r="D19" i="25"/>
  <c r="E136" i="6" s="1"/>
  <c r="D18" i="25"/>
  <c r="E133" i="6" s="1"/>
  <c r="D17" i="25"/>
  <c r="E131" i="6" s="1"/>
  <c r="D16" i="25"/>
  <c r="E89" i="6" s="1"/>
  <c r="D15" i="25"/>
  <c r="E87" i="6" s="1"/>
  <c r="D14" i="25"/>
  <c r="D8" i="25"/>
  <c r="D138" i="6" s="1"/>
  <c r="D7" i="25"/>
  <c r="D6" i="25"/>
  <c r="D133" i="6" s="1"/>
  <c r="D3" i="25"/>
  <c r="D87" i="6" s="1"/>
  <c r="D4" i="25"/>
  <c r="D89" i="6" s="1"/>
  <c r="D2" i="25"/>
  <c r="D5" i="25"/>
  <c r="D131" i="6" s="1"/>
  <c r="D12" i="25"/>
  <c r="D11" i="25"/>
  <c r="D134" i="6" s="1"/>
  <c r="D10" i="25"/>
  <c r="D132" i="6" s="1"/>
  <c r="D9" i="25"/>
  <c r="D74" i="17"/>
  <c r="D219" i="17"/>
  <c r="D224" i="17"/>
  <c r="S4" i="18" l="1"/>
  <c r="E116" i="6"/>
  <c r="I2" i="18"/>
  <c r="L2" i="18"/>
  <c r="N2" i="18"/>
  <c r="J2" i="18"/>
  <c r="O2" i="18"/>
  <c r="K2" i="18"/>
  <c r="M2" i="18"/>
  <c r="D136" i="6"/>
  <c r="D25" i="25"/>
  <c r="D116" i="6"/>
  <c r="D13" i="25"/>
  <c r="D57" i="17"/>
  <c r="D58" i="17"/>
  <c r="D59" i="17"/>
  <c r="D60" i="17"/>
  <c r="D56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35" i="17"/>
  <c r="V2" i="18" l="1"/>
  <c r="X2" i="18"/>
  <c r="T2" i="18"/>
  <c r="S2" i="18"/>
  <c r="W2" i="18"/>
  <c r="U2" i="18"/>
  <c r="R2" i="18"/>
  <c r="D61" i="17"/>
  <c r="H353" i="18" l="1"/>
  <c r="H340" i="18"/>
  <c r="H327" i="18"/>
  <c r="H314" i="18"/>
  <c r="H301" i="18"/>
  <c r="H288" i="18"/>
  <c r="H275" i="18"/>
  <c r="H262" i="18"/>
  <c r="H249" i="18"/>
  <c r="H236" i="18"/>
  <c r="H223" i="18"/>
  <c r="H210" i="18"/>
  <c r="H197" i="18"/>
  <c r="H184" i="18"/>
  <c r="H171" i="18"/>
  <c r="H158" i="18"/>
  <c r="H145" i="18"/>
  <c r="H132" i="18"/>
  <c r="H119" i="18"/>
  <c r="H106" i="18"/>
  <c r="H93" i="18"/>
  <c r="H80" i="18"/>
  <c r="H67" i="18"/>
  <c r="H54" i="18"/>
  <c r="H15" i="18"/>
  <c r="H28" i="18"/>
  <c r="Q2" i="18"/>
  <c r="H41" i="18"/>
  <c r="O80" i="18" l="1"/>
  <c r="N80" i="18"/>
  <c r="M80" i="18"/>
  <c r="L80" i="18"/>
  <c r="K80" i="18"/>
  <c r="I80" i="18"/>
  <c r="J80" i="18"/>
  <c r="N184" i="18"/>
  <c r="M184" i="18"/>
  <c r="L184" i="18"/>
  <c r="J184" i="18"/>
  <c r="I184" i="18"/>
  <c r="O184" i="18"/>
  <c r="K184" i="18"/>
  <c r="L288" i="18"/>
  <c r="K288" i="18"/>
  <c r="J288" i="18"/>
  <c r="I288" i="18"/>
  <c r="O288" i="18"/>
  <c r="M288" i="18"/>
  <c r="N288" i="18"/>
  <c r="N67" i="18"/>
  <c r="M67" i="18"/>
  <c r="L67" i="18"/>
  <c r="K67" i="18"/>
  <c r="J67" i="18"/>
  <c r="I67" i="18"/>
  <c r="O67" i="18"/>
  <c r="O93" i="18"/>
  <c r="N93" i="18"/>
  <c r="M93" i="18"/>
  <c r="L93" i="18"/>
  <c r="K93" i="18"/>
  <c r="I93" i="18"/>
  <c r="J93" i="18"/>
  <c r="M197" i="18"/>
  <c r="L197" i="18"/>
  <c r="K197" i="18"/>
  <c r="I197" i="18"/>
  <c r="N197" i="18"/>
  <c r="O197" i="18"/>
  <c r="J197" i="18"/>
  <c r="M171" i="18"/>
  <c r="J171" i="18"/>
  <c r="O171" i="18"/>
  <c r="K171" i="18"/>
  <c r="I171" i="18"/>
  <c r="L171" i="18"/>
  <c r="N171" i="18"/>
  <c r="O106" i="18"/>
  <c r="N106" i="18"/>
  <c r="M106" i="18"/>
  <c r="L106" i="18"/>
  <c r="K106" i="18"/>
  <c r="J106" i="18"/>
  <c r="I106" i="18"/>
  <c r="O210" i="18"/>
  <c r="N210" i="18"/>
  <c r="M210" i="18"/>
  <c r="K210" i="18"/>
  <c r="J210" i="18"/>
  <c r="L210" i="18"/>
  <c r="I210" i="18"/>
  <c r="O301" i="18"/>
  <c r="N301" i="18"/>
  <c r="M301" i="18"/>
  <c r="L301" i="18"/>
  <c r="K301" i="18"/>
  <c r="I301" i="18"/>
  <c r="J301" i="18"/>
  <c r="N119" i="18"/>
  <c r="M119" i="18"/>
  <c r="L119" i="18"/>
  <c r="K119" i="18"/>
  <c r="J119" i="18"/>
  <c r="I119" i="18"/>
  <c r="O119" i="18"/>
  <c r="L223" i="18"/>
  <c r="K223" i="18"/>
  <c r="J223" i="18"/>
  <c r="O223" i="18"/>
  <c r="M223" i="18"/>
  <c r="N223" i="18"/>
  <c r="I223" i="18"/>
  <c r="O314" i="18"/>
  <c r="N314" i="18"/>
  <c r="M314" i="18"/>
  <c r="L314" i="18"/>
  <c r="K314" i="18"/>
  <c r="I314" i="18"/>
  <c r="J314" i="18"/>
  <c r="L275" i="18"/>
  <c r="K275" i="18"/>
  <c r="J275" i="18"/>
  <c r="O275" i="18"/>
  <c r="M275" i="18"/>
  <c r="N275" i="18"/>
  <c r="I275" i="18"/>
  <c r="O41" i="18"/>
  <c r="N41" i="18"/>
  <c r="M41" i="18"/>
  <c r="L41" i="18"/>
  <c r="K41" i="18"/>
  <c r="I41" i="18"/>
  <c r="J41" i="18"/>
  <c r="M28" i="18"/>
  <c r="L28" i="18"/>
  <c r="K28" i="18"/>
  <c r="J28" i="18"/>
  <c r="I28" i="18"/>
  <c r="O28" i="18"/>
  <c r="N28" i="18"/>
  <c r="N132" i="18"/>
  <c r="M132" i="18"/>
  <c r="L132" i="18"/>
  <c r="K132" i="18"/>
  <c r="J132" i="18"/>
  <c r="I132" i="18"/>
  <c r="O132" i="18"/>
  <c r="N236" i="18"/>
  <c r="M236" i="18"/>
  <c r="L236" i="18"/>
  <c r="J236" i="18"/>
  <c r="I236" i="18"/>
  <c r="O236" i="18"/>
  <c r="K236" i="18"/>
  <c r="M327" i="18"/>
  <c r="L327" i="18"/>
  <c r="K327" i="18"/>
  <c r="J327" i="18"/>
  <c r="I327" i="18"/>
  <c r="N327" i="18"/>
  <c r="O327" i="18"/>
  <c r="O15" i="18"/>
  <c r="N15" i="18"/>
  <c r="M15" i="18"/>
  <c r="L15" i="18"/>
  <c r="J15" i="18"/>
  <c r="I15" i="18"/>
  <c r="K15" i="18"/>
  <c r="N145" i="18"/>
  <c r="M145" i="18"/>
  <c r="L145" i="18"/>
  <c r="K145" i="18"/>
  <c r="J145" i="18"/>
  <c r="I145" i="18"/>
  <c r="O145" i="18"/>
  <c r="J249" i="18"/>
  <c r="I249" i="18"/>
  <c r="N249" i="18"/>
  <c r="M249" i="18"/>
  <c r="K249" i="18"/>
  <c r="L249" i="18"/>
  <c r="O249" i="18"/>
  <c r="J340" i="18"/>
  <c r="I340" i="18"/>
  <c r="O340" i="18"/>
  <c r="N340" i="18"/>
  <c r="M340" i="18"/>
  <c r="K340" i="18"/>
  <c r="L340" i="18"/>
  <c r="K54" i="18"/>
  <c r="J54" i="18"/>
  <c r="I54" i="18"/>
  <c r="O54" i="18"/>
  <c r="N54" i="18"/>
  <c r="M54" i="18"/>
  <c r="L54" i="18"/>
  <c r="N158" i="18"/>
  <c r="M158" i="18"/>
  <c r="L158" i="18"/>
  <c r="K158" i="18"/>
  <c r="J158" i="18"/>
  <c r="I158" i="18"/>
  <c r="O158" i="18"/>
  <c r="M262" i="18"/>
  <c r="L262" i="18"/>
  <c r="K262" i="18"/>
  <c r="I262" i="18"/>
  <c r="N262" i="18"/>
  <c r="O262" i="18"/>
  <c r="J262" i="18"/>
  <c r="N353" i="18"/>
  <c r="M353" i="18"/>
  <c r="L353" i="18"/>
  <c r="K353" i="18"/>
  <c r="J353" i="18"/>
  <c r="I353" i="18"/>
  <c r="O353" i="18"/>
  <c r="Q223" i="18"/>
  <c r="Q41" i="18"/>
  <c r="Q28" i="18"/>
  <c r="Q132" i="18"/>
  <c r="Q236" i="18"/>
  <c r="Q353" i="18"/>
  <c r="Q15" i="18"/>
  <c r="Q145" i="18"/>
  <c r="Q249" i="18"/>
  <c r="Q54" i="18"/>
  <c r="Q158" i="18"/>
  <c r="Q262" i="18"/>
  <c r="Q119" i="18"/>
  <c r="Q67" i="18"/>
  <c r="Q171" i="18"/>
  <c r="Q275" i="18"/>
  <c r="Q340" i="18"/>
  <c r="Q80" i="18"/>
  <c r="Q184" i="18"/>
  <c r="Q288" i="18"/>
  <c r="Q301" i="18"/>
  <c r="Q93" i="18"/>
  <c r="Q197" i="18"/>
  <c r="Q314" i="18"/>
  <c r="Q106" i="18"/>
  <c r="Q210" i="18"/>
  <c r="Q327" i="18"/>
  <c r="D151" i="17"/>
  <c r="V15" i="18" l="1"/>
  <c r="S223" i="18"/>
  <c r="U171" i="18"/>
  <c r="W353" i="18"/>
  <c r="X158" i="18"/>
  <c r="V54" i="18"/>
  <c r="V340" i="18"/>
  <c r="V249" i="18"/>
  <c r="U145" i="18"/>
  <c r="W15" i="18"/>
  <c r="V327" i="18"/>
  <c r="X132" i="18"/>
  <c r="X28" i="18"/>
  <c r="T41" i="18"/>
  <c r="X275" i="18"/>
  <c r="V314" i="18"/>
  <c r="T223" i="18"/>
  <c r="W119" i="18"/>
  <c r="R210" i="18"/>
  <c r="S106" i="18"/>
  <c r="R171" i="18"/>
  <c r="R197" i="18"/>
  <c r="V93" i="18"/>
  <c r="V67" i="18"/>
  <c r="U288" i="18"/>
  <c r="S80" i="18"/>
  <c r="T145" i="18"/>
  <c r="V275" i="18"/>
  <c r="R106" i="18"/>
  <c r="S262" i="18"/>
  <c r="R158" i="18"/>
  <c r="W54" i="18"/>
  <c r="W340" i="18"/>
  <c r="W249" i="18"/>
  <c r="V145" i="18"/>
  <c r="X15" i="18"/>
  <c r="T236" i="18"/>
  <c r="R132" i="18"/>
  <c r="R28" i="18"/>
  <c r="U41" i="18"/>
  <c r="S275" i="18"/>
  <c r="W314" i="18"/>
  <c r="U223" i="18"/>
  <c r="S301" i="18"/>
  <c r="U210" i="18"/>
  <c r="T106" i="18"/>
  <c r="T171" i="18"/>
  <c r="T197" i="18"/>
  <c r="W93" i="18"/>
  <c r="W67" i="18"/>
  <c r="T184" i="18"/>
  <c r="R80" i="18"/>
  <c r="T249" i="18"/>
  <c r="U314" i="18"/>
  <c r="T288" i="18"/>
  <c r="X353" i="18"/>
  <c r="X262" i="18"/>
  <c r="S158" i="18"/>
  <c r="X54" i="18"/>
  <c r="X340" i="18"/>
  <c r="R249" i="18"/>
  <c r="W145" i="18"/>
  <c r="X327" i="18"/>
  <c r="X236" i="18"/>
  <c r="S132" i="18"/>
  <c r="S28" i="18"/>
  <c r="V41" i="18"/>
  <c r="T275" i="18"/>
  <c r="X314" i="18"/>
  <c r="X119" i="18"/>
  <c r="R301" i="18"/>
  <c r="S210" i="18"/>
  <c r="U106" i="18"/>
  <c r="X171" i="18"/>
  <c r="U197" i="18"/>
  <c r="X93" i="18"/>
  <c r="W288" i="18"/>
  <c r="X184" i="18"/>
  <c r="T80" i="18"/>
  <c r="U54" i="18"/>
  <c r="R41" i="18"/>
  <c r="U67" i="18"/>
  <c r="R353" i="18"/>
  <c r="W262" i="18"/>
  <c r="T158" i="18"/>
  <c r="R54" i="18"/>
  <c r="R340" i="18"/>
  <c r="S249" i="18"/>
  <c r="T15" i="18"/>
  <c r="W327" i="18"/>
  <c r="R236" i="18"/>
  <c r="T132" i="18"/>
  <c r="T28" i="18"/>
  <c r="W41" i="18"/>
  <c r="U275" i="18"/>
  <c r="R223" i="18"/>
  <c r="R119" i="18"/>
  <c r="T301" i="18"/>
  <c r="T210" i="18"/>
  <c r="V106" i="18"/>
  <c r="S171" i="18"/>
  <c r="V197" i="18"/>
  <c r="X67" i="18"/>
  <c r="V288" i="18"/>
  <c r="R184" i="18"/>
  <c r="U80" i="18"/>
  <c r="T340" i="18"/>
  <c r="W236" i="18"/>
  <c r="X301" i="18"/>
  <c r="W197" i="18"/>
  <c r="S353" i="18"/>
  <c r="R262" i="18"/>
  <c r="U158" i="18"/>
  <c r="S54" i="18"/>
  <c r="S340" i="18"/>
  <c r="X145" i="18"/>
  <c r="R15" i="18"/>
  <c r="R327" i="18"/>
  <c r="S236" i="18"/>
  <c r="U132" i="18"/>
  <c r="U28" i="18"/>
  <c r="X41" i="18"/>
  <c r="S314" i="18"/>
  <c r="W223" i="18"/>
  <c r="S119" i="18"/>
  <c r="U301" i="18"/>
  <c r="V210" i="18"/>
  <c r="W106" i="18"/>
  <c r="V171" i="18"/>
  <c r="S93" i="18"/>
  <c r="R67" i="18"/>
  <c r="X288" i="18"/>
  <c r="S184" i="18"/>
  <c r="V80" i="18"/>
  <c r="V353" i="18"/>
  <c r="U327" i="18"/>
  <c r="V119" i="18"/>
  <c r="U93" i="18"/>
  <c r="T353" i="18"/>
  <c r="T262" i="18"/>
  <c r="V158" i="18"/>
  <c r="T54" i="18"/>
  <c r="X249" i="18"/>
  <c r="R145" i="18"/>
  <c r="S15" i="18"/>
  <c r="S327" i="18"/>
  <c r="U236" i="18"/>
  <c r="V132" i="18"/>
  <c r="V28" i="18"/>
  <c r="R275" i="18"/>
  <c r="R314" i="18"/>
  <c r="V223" i="18"/>
  <c r="T119" i="18"/>
  <c r="V301" i="18"/>
  <c r="W210" i="18"/>
  <c r="X106" i="18"/>
  <c r="S197" i="18"/>
  <c r="R93" i="18"/>
  <c r="S67" i="18"/>
  <c r="R288" i="18"/>
  <c r="U184" i="18"/>
  <c r="W80" i="18"/>
  <c r="V262" i="18"/>
  <c r="W28" i="18"/>
  <c r="W184" i="18"/>
  <c r="U353" i="18"/>
  <c r="U262" i="18"/>
  <c r="W158" i="18"/>
  <c r="U340" i="18"/>
  <c r="U249" i="18"/>
  <c r="S145" i="18"/>
  <c r="U15" i="18"/>
  <c r="T327" i="18"/>
  <c r="V236" i="18"/>
  <c r="W132" i="18"/>
  <c r="S41" i="18"/>
  <c r="W275" i="18"/>
  <c r="T314" i="18"/>
  <c r="X223" i="18"/>
  <c r="U119" i="18"/>
  <c r="W301" i="18"/>
  <c r="X210" i="18"/>
  <c r="W171" i="18"/>
  <c r="X197" i="18"/>
  <c r="T93" i="18"/>
  <c r="T67" i="18"/>
  <c r="S288" i="18"/>
  <c r="V184" i="18"/>
  <c r="X80" i="18"/>
  <c r="G151" i="17"/>
  <c r="H151" i="17"/>
  <c r="F151" i="17"/>
  <c r="E151" i="17"/>
  <c r="H228" i="18"/>
  <c r="Q365" i="18"/>
  <c r="Q363" i="18"/>
  <c r="H362" i="18"/>
  <c r="H361" i="18"/>
  <c r="H360" i="18"/>
  <c r="H359" i="18"/>
  <c r="H358" i="18"/>
  <c r="H357" i="18"/>
  <c r="H356" i="18"/>
  <c r="H355" i="18"/>
  <c r="H354" i="18"/>
  <c r="Q352" i="18"/>
  <c r="Q350" i="18"/>
  <c r="H349" i="18"/>
  <c r="H348" i="18"/>
  <c r="H347" i="18"/>
  <c r="H346" i="18"/>
  <c r="H345" i="18"/>
  <c r="H344" i="18"/>
  <c r="H343" i="18"/>
  <c r="H342" i="18"/>
  <c r="H341" i="18"/>
  <c r="Q339" i="18"/>
  <c r="Q337" i="18"/>
  <c r="H336" i="18"/>
  <c r="H335" i="18"/>
  <c r="H334" i="18"/>
  <c r="H333" i="18"/>
  <c r="H332" i="18"/>
  <c r="H331" i="18"/>
  <c r="H330" i="18"/>
  <c r="H329" i="18"/>
  <c r="H328" i="18"/>
  <c r="Q326" i="18"/>
  <c r="Q324" i="18"/>
  <c r="H323" i="18"/>
  <c r="H322" i="18"/>
  <c r="H321" i="18"/>
  <c r="H320" i="18"/>
  <c r="H319" i="18"/>
  <c r="H318" i="18"/>
  <c r="H317" i="18"/>
  <c r="H316" i="18"/>
  <c r="H315" i="18"/>
  <c r="Q313" i="18"/>
  <c r="Q311" i="18"/>
  <c r="H310" i="18"/>
  <c r="H309" i="18"/>
  <c r="H308" i="18"/>
  <c r="H307" i="18"/>
  <c r="H306" i="18"/>
  <c r="H305" i="18"/>
  <c r="H304" i="18"/>
  <c r="H303" i="18"/>
  <c r="H302" i="18"/>
  <c r="Q300" i="18"/>
  <c r="Q298" i="18"/>
  <c r="H297" i="18"/>
  <c r="H296" i="18"/>
  <c r="H295" i="18"/>
  <c r="H294" i="18"/>
  <c r="H293" i="18"/>
  <c r="H292" i="18"/>
  <c r="H291" i="18"/>
  <c r="H290" i="18"/>
  <c r="H289" i="18"/>
  <c r="Q287" i="18"/>
  <c r="Q285" i="18"/>
  <c r="H284" i="18"/>
  <c r="H283" i="18"/>
  <c r="H282" i="18"/>
  <c r="H281" i="18"/>
  <c r="H280" i="18"/>
  <c r="H279" i="18"/>
  <c r="H278" i="18"/>
  <c r="H277" i="18"/>
  <c r="H276" i="18"/>
  <c r="H7" i="18"/>
  <c r="Q59" i="18"/>
  <c r="Q274" i="18"/>
  <c r="Q272" i="18"/>
  <c r="H271" i="18"/>
  <c r="H270" i="18"/>
  <c r="H269" i="18"/>
  <c r="H268" i="18"/>
  <c r="H267" i="18"/>
  <c r="H266" i="18"/>
  <c r="H265" i="18"/>
  <c r="H264" i="18"/>
  <c r="H263" i="18"/>
  <c r="Q261" i="18"/>
  <c r="Q259" i="18"/>
  <c r="H258" i="18"/>
  <c r="H257" i="18"/>
  <c r="H256" i="18"/>
  <c r="Q256" i="18" s="1"/>
  <c r="H255" i="18"/>
  <c r="Q255" i="18" s="1"/>
  <c r="H254" i="18"/>
  <c r="H253" i="18"/>
  <c r="H252" i="18"/>
  <c r="H251" i="18"/>
  <c r="H250" i="18"/>
  <c r="Q235" i="18"/>
  <c r="Q233" i="18"/>
  <c r="H232" i="18"/>
  <c r="H231" i="18"/>
  <c r="H230" i="18"/>
  <c r="H229" i="18"/>
  <c r="H227" i="18"/>
  <c r="H226" i="18"/>
  <c r="H225" i="18"/>
  <c r="H224" i="18"/>
  <c r="Q20" i="18"/>
  <c r="Q248" i="18"/>
  <c r="Q246" i="18"/>
  <c r="H245" i="18"/>
  <c r="H244" i="18"/>
  <c r="H243" i="18"/>
  <c r="H242" i="18"/>
  <c r="H241" i="18"/>
  <c r="H240" i="18"/>
  <c r="H239" i="18"/>
  <c r="H238" i="18"/>
  <c r="H237" i="18"/>
  <c r="Q222" i="18"/>
  <c r="Q220" i="18"/>
  <c r="H219" i="18"/>
  <c r="H218" i="18"/>
  <c r="H217" i="18"/>
  <c r="H216" i="18"/>
  <c r="H215" i="18"/>
  <c r="H214" i="18"/>
  <c r="H213" i="18"/>
  <c r="H212" i="18"/>
  <c r="H211" i="18"/>
  <c r="Q209" i="18"/>
  <c r="Q207" i="18"/>
  <c r="H206" i="18"/>
  <c r="H205" i="18"/>
  <c r="H204" i="18"/>
  <c r="H203" i="18"/>
  <c r="H202" i="18"/>
  <c r="H201" i="18"/>
  <c r="H200" i="18"/>
  <c r="H199" i="18"/>
  <c r="H198" i="18"/>
  <c r="H189" i="18"/>
  <c r="H188" i="18"/>
  <c r="Q196" i="18"/>
  <c r="Q194" i="18"/>
  <c r="H193" i="18"/>
  <c r="H192" i="18"/>
  <c r="H191" i="18"/>
  <c r="H190" i="18"/>
  <c r="H187" i="18"/>
  <c r="H186" i="18"/>
  <c r="H185" i="18"/>
  <c r="H175" i="18"/>
  <c r="Q183" i="18"/>
  <c r="Q181" i="18"/>
  <c r="H180" i="18"/>
  <c r="H179" i="18"/>
  <c r="H178" i="18"/>
  <c r="H177" i="18"/>
  <c r="H176" i="18"/>
  <c r="H174" i="18"/>
  <c r="H173" i="18"/>
  <c r="H172" i="18"/>
  <c r="Q170" i="18"/>
  <c r="Q168" i="18"/>
  <c r="H167" i="18"/>
  <c r="H166" i="18"/>
  <c r="H165" i="18"/>
  <c r="H164" i="18"/>
  <c r="H163" i="18"/>
  <c r="H162" i="18"/>
  <c r="H161" i="18"/>
  <c r="H160" i="18"/>
  <c r="H159" i="18"/>
  <c r="Q157" i="18"/>
  <c r="Q155" i="18"/>
  <c r="H154" i="18"/>
  <c r="H153" i="18"/>
  <c r="H152" i="18"/>
  <c r="H151" i="18"/>
  <c r="H150" i="18"/>
  <c r="H149" i="18"/>
  <c r="H148" i="18"/>
  <c r="H147" i="18"/>
  <c r="H146" i="18"/>
  <c r="H141" i="18"/>
  <c r="H140" i="18"/>
  <c r="H136" i="18"/>
  <c r="Q144" i="18"/>
  <c r="Q142" i="18"/>
  <c r="H139" i="18"/>
  <c r="H138" i="18"/>
  <c r="H137" i="18"/>
  <c r="H135" i="18"/>
  <c r="H134" i="18"/>
  <c r="H133" i="18"/>
  <c r="Q131" i="18"/>
  <c r="Q129" i="18"/>
  <c r="H128" i="18"/>
  <c r="H127" i="18"/>
  <c r="H126" i="18"/>
  <c r="H125" i="18"/>
  <c r="H124" i="18"/>
  <c r="H123" i="18"/>
  <c r="H122" i="18"/>
  <c r="H121" i="18"/>
  <c r="H120" i="18"/>
  <c r="H110" i="18"/>
  <c r="H111" i="18"/>
  <c r="H114" i="18"/>
  <c r="H115" i="18"/>
  <c r="Q118" i="18"/>
  <c r="Q116" i="18"/>
  <c r="H113" i="18"/>
  <c r="H112" i="18"/>
  <c r="H109" i="18"/>
  <c r="H108" i="18"/>
  <c r="H107" i="18"/>
  <c r="H102" i="18"/>
  <c r="H101" i="18"/>
  <c r="H98" i="18"/>
  <c r="H97" i="18"/>
  <c r="Q105" i="18"/>
  <c r="Q103" i="18"/>
  <c r="H100" i="18"/>
  <c r="H99" i="18"/>
  <c r="H96" i="18"/>
  <c r="H95" i="18"/>
  <c r="H94" i="18"/>
  <c r="Q84" i="18"/>
  <c r="Q85" i="18"/>
  <c r="Q92" i="18"/>
  <c r="Q90" i="18"/>
  <c r="Q89" i="18"/>
  <c r="Q88" i="18"/>
  <c r="Q83" i="18"/>
  <c r="Q79" i="18"/>
  <c r="Q77" i="18"/>
  <c r="Q76" i="18"/>
  <c r="Q75" i="18"/>
  <c r="Q72" i="18"/>
  <c r="Q71" i="18"/>
  <c r="Q70" i="18"/>
  <c r="Q66" i="18"/>
  <c r="Q64" i="18"/>
  <c r="Q63" i="18"/>
  <c r="Q62" i="18"/>
  <c r="Q58" i="18"/>
  <c r="Q57" i="18"/>
  <c r="Q53" i="18"/>
  <c r="Q51" i="18"/>
  <c r="Q50" i="18"/>
  <c r="Q49" i="18"/>
  <c r="Q46" i="18"/>
  <c r="Q45" i="18"/>
  <c r="Q44" i="18"/>
  <c r="Q33" i="18"/>
  <c r="Q32" i="18"/>
  <c r="Q36" i="18"/>
  <c r="Q37" i="18"/>
  <c r="Q35" i="18"/>
  <c r="H9" i="18"/>
  <c r="Q40" i="18"/>
  <c r="Q38" i="18"/>
  <c r="Q34" i="18"/>
  <c r="Q31" i="18"/>
  <c r="Q24" i="18"/>
  <c r="Q23" i="18"/>
  <c r="Q19" i="18"/>
  <c r="Q18" i="18"/>
  <c r="H6" i="18"/>
  <c r="H10" i="18"/>
  <c r="H11" i="18"/>
  <c r="I11" i="18" s="1"/>
  <c r="K11" i="18" s="1"/>
  <c r="M11" i="18" s="1"/>
  <c r="O11" i="18" s="1"/>
  <c r="Q12" i="18"/>
  <c r="J172" i="18" l="1"/>
  <c r="I172" i="18"/>
  <c r="O172" i="18"/>
  <c r="N172" i="18"/>
  <c r="M172" i="18"/>
  <c r="K172" i="18"/>
  <c r="L172" i="18"/>
  <c r="I107" i="18"/>
  <c r="O107" i="18"/>
  <c r="N107" i="18"/>
  <c r="M107" i="18"/>
  <c r="L107" i="18"/>
  <c r="K107" i="18"/>
  <c r="J107" i="18"/>
  <c r="M211" i="18"/>
  <c r="L211" i="18"/>
  <c r="K211" i="18"/>
  <c r="J211" i="18"/>
  <c r="I211" i="18"/>
  <c r="N211" i="18"/>
  <c r="O211" i="18"/>
  <c r="M341" i="18"/>
  <c r="L341" i="18"/>
  <c r="K341" i="18"/>
  <c r="J341" i="18"/>
  <c r="I341" i="18"/>
  <c r="N341" i="18"/>
  <c r="O341" i="18"/>
  <c r="L224" i="18"/>
  <c r="K224" i="18"/>
  <c r="J224" i="18"/>
  <c r="I224" i="18"/>
  <c r="O224" i="18"/>
  <c r="M224" i="18"/>
  <c r="N224" i="18"/>
  <c r="I302" i="18"/>
  <c r="O302" i="18"/>
  <c r="N302" i="18"/>
  <c r="J302" i="18"/>
  <c r="M302" i="18"/>
  <c r="L302" i="18"/>
  <c r="K302" i="18"/>
  <c r="L146" i="18"/>
  <c r="K146" i="18"/>
  <c r="J146" i="18"/>
  <c r="I146" i="18"/>
  <c r="M146" i="18"/>
  <c r="O146" i="18"/>
  <c r="N146" i="18"/>
  <c r="O250" i="18"/>
  <c r="N250" i="18"/>
  <c r="M250" i="18"/>
  <c r="L250" i="18"/>
  <c r="K250" i="18"/>
  <c r="J250" i="18"/>
  <c r="I250" i="18"/>
  <c r="K276" i="18"/>
  <c r="J276" i="18"/>
  <c r="I276" i="18"/>
  <c r="O276" i="18"/>
  <c r="N276" i="18"/>
  <c r="L276" i="18"/>
  <c r="M276" i="18"/>
  <c r="O120" i="18"/>
  <c r="N120" i="18"/>
  <c r="M120" i="18"/>
  <c r="L120" i="18"/>
  <c r="K120" i="18"/>
  <c r="I120" i="18"/>
  <c r="J120" i="18"/>
  <c r="L354" i="18"/>
  <c r="K354" i="18"/>
  <c r="J354" i="18"/>
  <c r="I354" i="18"/>
  <c r="M354" i="18"/>
  <c r="O354" i="18"/>
  <c r="N354" i="18"/>
  <c r="O185" i="18"/>
  <c r="N185" i="18"/>
  <c r="M185" i="18"/>
  <c r="L185" i="18"/>
  <c r="K185" i="18"/>
  <c r="I185" i="18"/>
  <c r="J185" i="18"/>
  <c r="K159" i="18"/>
  <c r="J159" i="18"/>
  <c r="I159" i="18"/>
  <c r="O159" i="18"/>
  <c r="L159" i="18"/>
  <c r="N159" i="18"/>
  <c r="M159" i="18"/>
  <c r="J289" i="18"/>
  <c r="I289" i="18"/>
  <c r="K289" i="18"/>
  <c r="O289" i="18"/>
  <c r="N289" i="18"/>
  <c r="M289" i="18"/>
  <c r="L289" i="18"/>
  <c r="J94" i="18"/>
  <c r="I94" i="18"/>
  <c r="K94" i="18"/>
  <c r="O94" i="18"/>
  <c r="N94" i="18"/>
  <c r="M94" i="18"/>
  <c r="L94" i="18"/>
  <c r="O198" i="18"/>
  <c r="N198" i="18"/>
  <c r="M198" i="18"/>
  <c r="L198" i="18"/>
  <c r="K198" i="18"/>
  <c r="J198" i="18"/>
  <c r="I198" i="18"/>
  <c r="N328" i="18"/>
  <c r="M328" i="18"/>
  <c r="L328" i="18"/>
  <c r="K328" i="18"/>
  <c r="J328" i="18"/>
  <c r="O328" i="18"/>
  <c r="I328" i="18"/>
  <c r="O315" i="18"/>
  <c r="N315" i="18"/>
  <c r="M315" i="18"/>
  <c r="L315" i="18"/>
  <c r="K315" i="18"/>
  <c r="J315" i="18"/>
  <c r="I315" i="18"/>
  <c r="M263" i="18"/>
  <c r="L263" i="18"/>
  <c r="K263" i="18"/>
  <c r="J263" i="18"/>
  <c r="N263" i="18"/>
  <c r="I263" i="18"/>
  <c r="O263" i="18"/>
  <c r="N133" i="18"/>
  <c r="M133" i="18"/>
  <c r="L133" i="18"/>
  <c r="K133" i="18"/>
  <c r="J133" i="18"/>
  <c r="O133" i="18"/>
  <c r="I133" i="18"/>
  <c r="J237" i="18"/>
  <c r="I237" i="18"/>
  <c r="K237" i="18"/>
  <c r="O237" i="18"/>
  <c r="N237" i="18"/>
  <c r="M237" i="18"/>
  <c r="L237" i="18"/>
  <c r="I10" i="18"/>
  <c r="I6" i="18"/>
  <c r="R6" i="18" s="1"/>
  <c r="Q202" i="18"/>
  <c r="I202" i="18"/>
  <c r="Q304" i="18"/>
  <c r="N304" i="18"/>
  <c r="M304" i="18"/>
  <c r="L304" i="18"/>
  <c r="K304" i="18"/>
  <c r="J304" i="18"/>
  <c r="I304" i="18"/>
  <c r="O304" i="18"/>
  <c r="Q109" i="18"/>
  <c r="N109" i="18"/>
  <c r="M109" i="18"/>
  <c r="L109" i="18"/>
  <c r="K109" i="18"/>
  <c r="J109" i="18"/>
  <c r="I109" i="18"/>
  <c r="O109" i="18"/>
  <c r="Q110" i="18"/>
  <c r="I110" i="18"/>
  <c r="Q127" i="18"/>
  <c r="I127" i="18"/>
  <c r="Q176" i="18"/>
  <c r="I176" i="18"/>
  <c r="Q213" i="18"/>
  <c r="N213" i="18"/>
  <c r="M213" i="18"/>
  <c r="L213" i="18"/>
  <c r="J213" i="18"/>
  <c r="I213" i="18"/>
  <c r="O213" i="18"/>
  <c r="K213" i="18"/>
  <c r="Q244" i="18"/>
  <c r="I244" i="18"/>
  <c r="Q227" i="18"/>
  <c r="I227" i="18"/>
  <c r="Q305" i="18"/>
  <c r="I305" i="18"/>
  <c r="Q323" i="18"/>
  <c r="I323" i="18"/>
  <c r="Q343" i="18"/>
  <c r="I343" i="18"/>
  <c r="O343" i="18"/>
  <c r="N343" i="18"/>
  <c r="M343" i="18"/>
  <c r="L343" i="18"/>
  <c r="J343" i="18"/>
  <c r="K343" i="18"/>
  <c r="Q361" i="18"/>
  <c r="I361" i="18"/>
  <c r="Q137" i="18"/>
  <c r="I137" i="18"/>
  <c r="Q174" i="18"/>
  <c r="L174" i="18"/>
  <c r="K174" i="18"/>
  <c r="J174" i="18"/>
  <c r="O174" i="18"/>
  <c r="M174" i="18"/>
  <c r="N174" i="18"/>
  <c r="I174" i="18"/>
  <c r="Q322" i="18"/>
  <c r="I322" i="18"/>
  <c r="Q128" i="18"/>
  <c r="I128" i="18"/>
  <c r="Q148" i="18"/>
  <c r="M148" i="18"/>
  <c r="L148" i="18"/>
  <c r="K148" i="18"/>
  <c r="J148" i="18"/>
  <c r="I148" i="18"/>
  <c r="N148" i="18"/>
  <c r="O148" i="18"/>
  <c r="Q166" i="18"/>
  <c r="I166" i="18"/>
  <c r="Q188" i="18"/>
  <c r="I188" i="18"/>
  <c r="Q214" i="18"/>
  <c r="I214" i="18"/>
  <c r="Q245" i="18"/>
  <c r="I245" i="18"/>
  <c r="Q252" i="18"/>
  <c r="O252" i="18"/>
  <c r="N252" i="18"/>
  <c r="L252" i="18"/>
  <c r="K252" i="18"/>
  <c r="I252" i="18"/>
  <c r="M252" i="18"/>
  <c r="J252" i="18"/>
  <c r="Q270" i="18"/>
  <c r="I270" i="18"/>
  <c r="Q278" i="18"/>
  <c r="K278" i="18"/>
  <c r="J278" i="18"/>
  <c r="I278" i="18"/>
  <c r="O278" i="18"/>
  <c r="N278" i="18"/>
  <c r="L278" i="18"/>
  <c r="M278" i="18"/>
  <c r="Q296" i="18"/>
  <c r="I296" i="18"/>
  <c r="Q306" i="18"/>
  <c r="I306" i="18"/>
  <c r="Q344" i="18"/>
  <c r="I344" i="18"/>
  <c r="Q362" i="18"/>
  <c r="I362" i="18"/>
  <c r="Q226" i="18"/>
  <c r="J226" i="18"/>
  <c r="I226" i="18"/>
  <c r="N226" i="18"/>
  <c r="M226" i="18"/>
  <c r="K226" i="18"/>
  <c r="L226" i="18"/>
  <c r="O226" i="18"/>
  <c r="Q167" i="18"/>
  <c r="I167" i="18"/>
  <c r="Q189" i="18"/>
  <c r="I189" i="18"/>
  <c r="Q205" i="18"/>
  <c r="I205" i="18"/>
  <c r="Q215" i="18"/>
  <c r="I215" i="18"/>
  <c r="Q253" i="18"/>
  <c r="I253" i="18"/>
  <c r="Q271" i="18"/>
  <c r="I271" i="18"/>
  <c r="Q279" i="18"/>
  <c r="I279" i="18"/>
  <c r="Q297" i="18"/>
  <c r="I297" i="18"/>
  <c r="Q317" i="18"/>
  <c r="O317" i="18"/>
  <c r="N317" i="18"/>
  <c r="M317" i="18"/>
  <c r="L317" i="18"/>
  <c r="K317" i="18"/>
  <c r="J317" i="18"/>
  <c r="I317" i="18"/>
  <c r="Q335" i="18"/>
  <c r="I335" i="18"/>
  <c r="Q345" i="18"/>
  <c r="I345" i="18"/>
  <c r="Q228" i="18"/>
  <c r="I228" i="18"/>
  <c r="Q111" i="18"/>
  <c r="I111" i="18"/>
  <c r="Q332" i="18"/>
  <c r="I332" i="18"/>
  <c r="Q149" i="18"/>
  <c r="I149" i="18"/>
  <c r="Q150" i="18"/>
  <c r="I150" i="18"/>
  <c r="Q179" i="18"/>
  <c r="I179" i="18"/>
  <c r="Q206" i="18"/>
  <c r="I206" i="18"/>
  <c r="Q239" i="18"/>
  <c r="L239" i="18"/>
  <c r="K239" i="18"/>
  <c r="J239" i="18"/>
  <c r="O239" i="18"/>
  <c r="M239" i="18"/>
  <c r="N239" i="18"/>
  <c r="I239" i="18"/>
  <c r="Q231" i="18"/>
  <c r="I231" i="18"/>
  <c r="Q254" i="18"/>
  <c r="I254" i="18"/>
  <c r="Q280" i="18"/>
  <c r="I280" i="18"/>
  <c r="Q318" i="18"/>
  <c r="I318" i="18"/>
  <c r="Q336" i="18"/>
  <c r="I336" i="18"/>
  <c r="Q356" i="18"/>
  <c r="L356" i="18"/>
  <c r="K356" i="18"/>
  <c r="J356" i="18"/>
  <c r="I356" i="18"/>
  <c r="O356" i="18"/>
  <c r="M356" i="18"/>
  <c r="N356" i="18"/>
  <c r="Q175" i="18"/>
  <c r="I175" i="18"/>
  <c r="Q284" i="18"/>
  <c r="I284" i="18"/>
  <c r="Q97" i="18"/>
  <c r="I97" i="18"/>
  <c r="Q187" i="18"/>
  <c r="M187" i="18"/>
  <c r="L187" i="18"/>
  <c r="K187" i="18"/>
  <c r="I187" i="18"/>
  <c r="N187" i="18"/>
  <c r="O187" i="18"/>
  <c r="J187" i="18"/>
  <c r="Q98" i="18"/>
  <c r="I98" i="18"/>
  <c r="Q122" i="18"/>
  <c r="L122" i="18"/>
  <c r="K122" i="18"/>
  <c r="J122" i="18"/>
  <c r="I122" i="18"/>
  <c r="O122" i="18"/>
  <c r="M122" i="18"/>
  <c r="N122" i="18"/>
  <c r="Q101" i="18"/>
  <c r="I101" i="18"/>
  <c r="Q123" i="18"/>
  <c r="I123" i="18"/>
  <c r="Q136" i="18"/>
  <c r="I136" i="18"/>
  <c r="Q161" i="18"/>
  <c r="M161" i="18"/>
  <c r="L161" i="18"/>
  <c r="K161" i="18"/>
  <c r="J161" i="18"/>
  <c r="I161" i="18"/>
  <c r="N161" i="18"/>
  <c r="O161" i="18"/>
  <c r="Q180" i="18"/>
  <c r="I180" i="18"/>
  <c r="Q240" i="18"/>
  <c r="I240" i="18"/>
  <c r="Q232" i="18"/>
  <c r="I232" i="18"/>
  <c r="Q265" i="18"/>
  <c r="K265" i="18"/>
  <c r="J265" i="18"/>
  <c r="I265" i="18"/>
  <c r="O265" i="18"/>
  <c r="N265" i="18"/>
  <c r="L265" i="18"/>
  <c r="M265" i="18"/>
  <c r="Q291" i="18"/>
  <c r="K291" i="18"/>
  <c r="J291" i="18"/>
  <c r="I291" i="18"/>
  <c r="O291" i="18"/>
  <c r="N291" i="18"/>
  <c r="L291" i="18"/>
  <c r="M291" i="18"/>
  <c r="Q309" i="18"/>
  <c r="I309" i="18"/>
  <c r="Q319" i="18"/>
  <c r="I319" i="18"/>
  <c r="Q357" i="18"/>
  <c r="I357" i="18"/>
  <c r="Q102" i="18"/>
  <c r="I102" i="18"/>
  <c r="Q124" i="18"/>
  <c r="I124" i="18"/>
  <c r="Q192" i="18"/>
  <c r="I192" i="18"/>
  <c r="Q200" i="18"/>
  <c r="K200" i="18"/>
  <c r="J200" i="18"/>
  <c r="I200" i="18"/>
  <c r="O200" i="18"/>
  <c r="N200" i="18"/>
  <c r="L200" i="18"/>
  <c r="M200" i="18"/>
  <c r="Q218" i="18"/>
  <c r="I218" i="18"/>
  <c r="Q241" i="18"/>
  <c r="I241" i="18"/>
  <c r="Q266" i="18"/>
  <c r="I266" i="18"/>
  <c r="Q292" i="18"/>
  <c r="I292" i="18"/>
  <c r="Q310" i="18"/>
  <c r="I310" i="18"/>
  <c r="Q330" i="18"/>
  <c r="L330" i="18"/>
  <c r="K330" i="18"/>
  <c r="J330" i="18"/>
  <c r="I330" i="18"/>
  <c r="O330" i="18"/>
  <c r="M330" i="18"/>
  <c r="N330" i="18"/>
  <c r="Q348" i="18"/>
  <c r="I348" i="18"/>
  <c r="Q358" i="18"/>
  <c r="I358" i="18"/>
  <c r="Q154" i="18"/>
  <c r="I154" i="18"/>
  <c r="Q258" i="18"/>
  <c r="I258" i="18"/>
  <c r="Q96" i="18"/>
  <c r="O96" i="18"/>
  <c r="N96" i="18"/>
  <c r="M96" i="18"/>
  <c r="L96" i="18"/>
  <c r="K96" i="18"/>
  <c r="J96" i="18"/>
  <c r="I96" i="18"/>
  <c r="Q115" i="18"/>
  <c r="I115" i="18"/>
  <c r="Q140" i="18"/>
  <c r="I140" i="18"/>
  <c r="Q162" i="18"/>
  <c r="I162" i="18"/>
  <c r="Q114" i="18"/>
  <c r="I114" i="18"/>
  <c r="Q135" i="18"/>
  <c r="L135" i="18"/>
  <c r="K135" i="18"/>
  <c r="J135" i="18"/>
  <c r="I135" i="18"/>
  <c r="O135" i="18"/>
  <c r="M135" i="18"/>
  <c r="N135" i="18"/>
  <c r="Q141" i="18"/>
  <c r="I141" i="18"/>
  <c r="Q153" i="18"/>
  <c r="I153" i="18"/>
  <c r="Q163" i="18"/>
  <c r="I163" i="18"/>
  <c r="Q193" i="18"/>
  <c r="I193" i="18"/>
  <c r="Q201" i="18"/>
  <c r="I201" i="18"/>
  <c r="Q219" i="18"/>
  <c r="I219" i="18"/>
  <c r="Q257" i="18"/>
  <c r="I257" i="18"/>
  <c r="Q267" i="18"/>
  <c r="I267" i="18"/>
  <c r="Q283" i="18"/>
  <c r="I283" i="18"/>
  <c r="Q293" i="18"/>
  <c r="I293" i="18"/>
  <c r="Q331" i="18"/>
  <c r="I331" i="18"/>
  <c r="Q349" i="18"/>
  <c r="I349" i="18"/>
  <c r="Q7" i="18"/>
  <c r="I7" i="18"/>
  <c r="Q11" i="18"/>
  <c r="Q100" i="18"/>
  <c r="Q133" i="18"/>
  <c r="Q177" i="18"/>
  <c r="Q211" i="18"/>
  <c r="Q347" i="18"/>
  <c r="Q21" i="18"/>
  <c r="Q55" i="18"/>
  <c r="Q151" i="18"/>
  <c r="Q186" i="18"/>
  <c r="Q47" i="18"/>
  <c r="Q56" i="18"/>
  <c r="Q65" i="18"/>
  <c r="Q74" i="18"/>
  <c r="Q104" i="18"/>
  <c r="Q126" i="18"/>
  <c r="Q152" i="18"/>
  <c r="Q169" i="18"/>
  <c r="Q204" i="18"/>
  <c r="Q221" i="18"/>
  <c r="Q243" i="18"/>
  <c r="Q225" i="18"/>
  <c r="Q234" i="18"/>
  <c r="Q273" i="18"/>
  <c r="Q289" i="18"/>
  <c r="Q315" i="18"/>
  <c r="Q341" i="18"/>
  <c r="Q91" i="18"/>
  <c r="Q178" i="18"/>
  <c r="Q212" i="18"/>
  <c r="Q264" i="18"/>
  <c r="Q86" i="18"/>
  <c r="Q112" i="18"/>
  <c r="Q190" i="18"/>
  <c r="Q281" i="18"/>
  <c r="Q290" i="18"/>
  <c r="Q307" i="18"/>
  <c r="Q316" i="18"/>
  <c r="Q333" i="18"/>
  <c r="Q342" i="18"/>
  <c r="Q359" i="18"/>
  <c r="Q81" i="18"/>
  <c r="Q321" i="18"/>
  <c r="Q73" i="18"/>
  <c r="Q108" i="18"/>
  <c r="Q242" i="18"/>
  <c r="Q14" i="18"/>
  <c r="Q39" i="18"/>
  <c r="Q68" i="18"/>
  <c r="Q87" i="18"/>
  <c r="Q94" i="18"/>
  <c r="Q113" i="18"/>
  <c r="Q120" i="18"/>
  <c r="Q138" i="18"/>
  <c r="Q146" i="18"/>
  <c r="Q172" i="18"/>
  <c r="Q191" i="18"/>
  <c r="Q198" i="18"/>
  <c r="Q237" i="18"/>
  <c r="Q250" i="18"/>
  <c r="Q282" i="18"/>
  <c r="Q299" i="18"/>
  <c r="Q308" i="18"/>
  <c r="Q325" i="18"/>
  <c r="Q334" i="18"/>
  <c r="Q351" i="18"/>
  <c r="Q360" i="18"/>
  <c r="Q195" i="18"/>
  <c r="Q312" i="18"/>
  <c r="Q338" i="18"/>
  <c r="Q364" i="18"/>
  <c r="Q134" i="18"/>
  <c r="Q160" i="18"/>
  <c r="Q203" i="18"/>
  <c r="Q224" i="18"/>
  <c r="Q16" i="18"/>
  <c r="Q26" i="18"/>
  <c r="Q42" i="18"/>
  <c r="Q60" i="18"/>
  <c r="Q69" i="18"/>
  <c r="Q95" i="18"/>
  <c r="Q121" i="18"/>
  <c r="Q139" i="18"/>
  <c r="Q147" i="18"/>
  <c r="Q164" i="18"/>
  <c r="Q173" i="18"/>
  <c r="Q182" i="18"/>
  <c r="Q199" i="18"/>
  <c r="Q216" i="18"/>
  <c r="Q238" i="18"/>
  <c r="Q229" i="18"/>
  <c r="Q251" i="18"/>
  <c r="Q268" i="18"/>
  <c r="Q107" i="18"/>
  <c r="Q159" i="18"/>
  <c r="Q295" i="18"/>
  <c r="Q82" i="18"/>
  <c r="Q125" i="18"/>
  <c r="Q17" i="18"/>
  <c r="Q9" i="18"/>
  <c r="Q43" i="18"/>
  <c r="Q61" i="18"/>
  <c r="Q78" i="18"/>
  <c r="Q117" i="18"/>
  <c r="Q130" i="18"/>
  <c r="Q156" i="18"/>
  <c r="Q165" i="18"/>
  <c r="Q208" i="18"/>
  <c r="Q217" i="18"/>
  <c r="Q247" i="18"/>
  <c r="Q230" i="18"/>
  <c r="Q260" i="18"/>
  <c r="Q269" i="18"/>
  <c r="Q276" i="18"/>
  <c r="Q302" i="18"/>
  <c r="Q328" i="18"/>
  <c r="Q354" i="18"/>
  <c r="Q30" i="18"/>
  <c r="Q185" i="18"/>
  <c r="Q263" i="18"/>
  <c r="Q286" i="18"/>
  <c r="Q48" i="18"/>
  <c r="Q29" i="18"/>
  <c r="Q22" i="18"/>
  <c r="Q52" i="18"/>
  <c r="Q99" i="18"/>
  <c r="Q143" i="18"/>
  <c r="Q277" i="18"/>
  <c r="Q294" i="18"/>
  <c r="Q303" i="18"/>
  <c r="Q320" i="18"/>
  <c r="Q329" i="18"/>
  <c r="Q346" i="18"/>
  <c r="Q355" i="18"/>
  <c r="Q6" i="18"/>
  <c r="Q25" i="18"/>
  <c r="Q27" i="18"/>
  <c r="Q10" i="18"/>
  <c r="K6" i="18" l="1"/>
  <c r="J6" i="18" s="1"/>
  <c r="S6" i="18" s="1"/>
  <c r="X263" i="18"/>
  <c r="S107" i="18"/>
  <c r="S133" i="18"/>
  <c r="R263" i="18"/>
  <c r="S315" i="18"/>
  <c r="X328" i="18"/>
  <c r="S198" i="18"/>
  <c r="V94" i="18"/>
  <c r="V289" i="18"/>
  <c r="W159" i="18"/>
  <c r="R185" i="18"/>
  <c r="X354" i="18"/>
  <c r="R120" i="18"/>
  <c r="U276" i="18"/>
  <c r="S250" i="18"/>
  <c r="X146" i="18"/>
  <c r="U302" i="18"/>
  <c r="V224" i="18"/>
  <c r="W341" i="18"/>
  <c r="W211" i="18"/>
  <c r="T107" i="18"/>
  <c r="T172" i="18"/>
  <c r="U94" i="18"/>
  <c r="T302" i="18"/>
  <c r="T133" i="18"/>
  <c r="W263" i="18"/>
  <c r="T315" i="18"/>
  <c r="S328" i="18"/>
  <c r="T198" i="18"/>
  <c r="W94" i="18"/>
  <c r="W289" i="18"/>
  <c r="U159" i="18"/>
  <c r="T185" i="18"/>
  <c r="V354" i="18"/>
  <c r="T120" i="18"/>
  <c r="W276" i="18"/>
  <c r="T250" i="18"/>
  <c r="V146" i="18"/>
  <c r="V302" i="18"/>
  <c r="X224" i="18"/>
  <c r="R341" i="18"/>
  <c r="R211" i="18"/>
  <c r="U107" i="18"/>
  <c r="V172" i="18"/>
  <c r="R315" i="18"/>
  <c r="X211" i="18"/>
  <c r="U133" i="18"/>
  <c r="S263" i="18"/>
  <c r="U315" i="18"/>
  <c r="T328" i="18"/>
  <c r="U198" i="18"/>
  <c r="X94" i="18"/>
  <c r="X289" i="18"/>
  <c r="X159" i="18"/>
  <c r="U185" i="18"/>
  <c r="R354" i="18"/>
  <c r="U120" i="18"/>
  <c r="X276" i="18"/>
  <c r="U250" i="18"/>
  <c r="R146" i="18"/>
  <c r="S302" i="18"/>
  <c r="R224" i="18"/>
  <c r="S341" i="18"/>
  <c r="S211" i="18"/>
  <c r="V107" i="18"/>
  <c r="W172" i="18"/>
  <c r="U289" i="18"/>
  <c r="W354" i="18"/>
  <c r="R250" i="18"/>
  <c r="X341" i="18"/>
  <c r="V133" i="18"/>
  <c r="T263" i="18"/>
  <c r="V315" i="18"/>
  <c r="U328" i="18"/>
  <c r="V198" i="18"/>
  <c r="T94" i="18"/>
  <c r="T289" i="18"/>
  <c r="R159" i="18"/>
  <c r="V185" i="18"/>
  <c r="S354" i="18"/>
  <c r="V120" i="18"/>
  <c r="R276" i="18"/>
  <c r="V250" i="18"/>
  <c r="S146" i="18"/>
  <c r="W302" i="18"/>
  <c r="S224" i="18"/>
  <c r="T341" i="18"/>
  <c r="T211" i="18"/>
  <c r="W107" i="18"/>
  <c r="X172" i="18"/>
  <c r="R328" i="18"/>
  <c r="S185" i="18"/>
  <c r="W146" i="18"/>
  <c r="W133" i="18"/>
  <c r="U263" i="18"/>
  <c r="W315" i="18"/>
  <c r="V328" i="18"/>
  <c r="W198" i="18"/>
  <c r="R94" i="18"/>
  <c r="R289" i="18"/>
  <c r="S159" i="18"/>
  <c r="W185" i="18"/>
  <c r="T354" i="18"/>
  <c r="W120" i="18"/>
  <c r="S276" i="18"/>
  <c r="W250" i="18"/>
  <c r="T146" i="18"/>
  <c r="X302" i="18"/>
  <c r="T224" i="18"/>
  <c r="U341" i="18"/>
  <c r="U211" i="18"/>
  <c r="X107" i="18"/>
  <c r="R172" i="18"/>
  <c r="R198" i="18"/>
  <c r="V159" i="18"/>
  <c r="S120" i="18"/>
  <c r="V276" i="18"/>
  <c r="W224" i="18"/>
  <c r="V263" i="18"/>
  <c r="X315" i="18"/>
  <c r="W328" i="18"/>
  <c r="X198" i="18"/>
  <c r="S94" i="18"/>
  <c r="S289" i="18"/>
  <c r="T159" i="18"/>
  <c r="X185" i="18"/>
  <c r="U354" i="18"/>
  <c r="X120" i="18"/>
  <c r="T276" i="18"/>
  <c r="X250" i="18"/>
  <c r="U146" i="18"/>
  <c r="R302" i="18"/>
  <c r="U224" i="18"/>
  <c r="V341" i="18"/>
  <c r="V211" i="18"/>
  <c r="R107" i="18"/>
  <c r="S172" i="18"/>
  <c r="X133" i="18"/>
  <c r="U172" i="18"/>
  <c r="R133" i="18"/>
  <c r="V237" i="18"/>
  <c r="X237" i="18"/>
  <c r="W237" i="18"/>
  <c r="T237" i="18"/>
  <c r="R237" i="18"/>
  <c r="S237" i="18"/>
  <c r="K10" i="18"/>
  <c r="R10" i="18"/>
  <c r="U237" i="18"/>
  <c r="K349" i="18"/>
  <c r="J349" i="18" s="1"/>
  <c r="S349" i="18" s="1"/>
  <c r="R349" i="18"/>
  <c r="K267" i="18"/>
  <c r="R267" i="18"/>
  <c r="K193" i="18"/>
  <c r="J193" i="18" s="1"/>
  <c r="S193" i="18" s="1"/>
  <c r="R193" i="18"/>
  <c r="W135" i="18"/>
  <c r="K114" i="18"/>
  <c r="R114" i="18"/>
  <c r="R96" i="18"/>
  <c r="K258" i="18"/>
  <c r="J258" i="18" s="1"/>
  <c r="S258" i="18" s="1"/>
  <c r="R258" i="18"/>
  <c r="K348" i="18"/>
  <c r="R348" i="18"/>
  <c r="U330" i="18"/>
  <c r="K241" i="18"/>
  <c r="J241" i="18" s="1"/>
  <c r="S241" i="18" s="1"/>
  <c r="R241" i="18"/>
  <c r="R200" i="18"/>
  <c r="K102" i="18"/>
  <c r="R102" i="18"/>
  <c r="V291" i="18"/>
  <c r="V265" i="18"/>
  <c r="K232" i="18"/>
  <c r="R232" i="18"/>
  <c r="R161" i="18"/>
  <c r="K123" i="18"/>
  <c r="R123" i="18"/>
  <c r="S122" i="18"/>
  <c r="W187" i="18"/>
  <c r="K284" i="18"/>
  <c r="J284" i="18" s="1"/>
  <c r="S284" i="18" s="1"/>
  <c r="R284" i="18"/>
  <c r="X356" i="18"/>
  <c r="K318" i="18"/>
  <c r="R318" i="18"/>
  <c r="R239" i="18"/>
  <c r="K206" i="18"/>
  <c r="J206" i="18" s="1"/>
  <c r="S206" i="18" s="1"/>
  <c r="R206" i="18"/>
  <c r="K332" i="18"/>
  <c r="J332" i="18" s="1"/>
  <c r="S332" i="18" s="1"/>
  <c r="R332" i="18"/>
  <c r="K335" i="18"/>
  <c r="R335" i="18"/>
  <c r="X317" i="18"/>
  <c r="K253" i="18"/>
  <c r="J253" i="18" s="1"/>
  <c r="R253" i="18"/>
  <c r="K167" i="18"/>
  <c r="J167" i="18" s="1"/>
  <c r="S167" i="18" s="1"/>
  <c r="R167" i="18"/>
  <c r="S226" i="18"/>
  <c r="K296" i="18"/>
  <c r="J296" i="18" s="1"/>
  <c r="R296" i="18"/>
  <c r="T278" i="18"/>
  <c r="U252" i="18"/>
  <c r="K188" i="18"/>
  <c r="R188" i="18"/>
  <c r="T148" i="18"/>
  <c r="R174" i="18"/>
  <c r="K137" i="18"/>
  <c r="R137" i="18"/>
  <c r="T343" i="18"/>
  <c r="K323" i="18"/>
  <c r="R323" i="18"/>
  <c r="T213" i="18"/>
  <c r="K176" i="18"/>
  <c r="J176" i="18" s="1"/>
  <c r="S176" i="18" s="1"/>
  <c r="R176" i="18"/>
  <c r="S109" i="18"/>
  <c r="S304" i="18"/>
  <c r="V135" i="18"/>
  <c r="S96" i="18"/>
  <c r="S200" i="18"/>
  <c r="U291" i="18"/>
  <c r="U265" i="18"/>
  <c r="S161" i="18"/>
  <c r="T122" i="18"/>
  <c r="R187" i="18"/>
  <c r="R356" i="18"/>
  <c r="W239" i="18"/>
  <c r="W252" i="18"/>
  <c r="U148" i="18"/>
  <c r="W174" i="18"/>
  <c r="S343" i="18"/>
  <c r="X213" i="18"/>
  <c r="T109" i="18"/>
  <c r="T304" i="18"/>
  <c r="K331" i="18"/>
  <c r="R331" i="18"/>
  <c r="R257" i="18"/>
  <c r="K257" i="18"/>
  <c r="K163" i="18"/>
  <c r="J163" i="18" s="1"/>
  <c r="S163" i="18" s="1"/>
  <c r="R163" i="18"/>
  <c r="X135" i="18"/>
  <c r="R162" i="18"/>
  <c r="K162" i="18"/>
  <c r="T96" i="18"/>
  <c r="K154" i="18"/>
  <c r="J154" i="18" s="1"/>
  <c r="S154" i="18" s="1"/>
  <c r="R154" i="18"/>
  <c r="W330" i="18"/>
  <c r="K310" i="18"/>
  <c r="J310" i="18" s="1"/>
  <c r="S310" i="18" s="1"/>
  <c r="R310" i="18"/>
  <c r="K218" i="18"/>
  <c r="R218" i="18"/>
  <c r="T200" i="18"/>
  <c r="K357" i="18"/>
  <c r="R357" i="18"/>
  <c r="W291" i="18"/>
  <c r="W265" i="18"/>
  <c r="K240" i="18"/>
  <c r="R240" i="18"/>
  <c r="T161" i="18"/>
  <c r="K101" i="18"/>
  <c r="R101" i="18"/>
  <c r="U122" i="18"/>
  <c r="T187" i="18"/>
  <c r="K175" i="18"/>
  <c r="R175" i="18"/>
  <c r="S356" i="18"/>
  <c r="K280" i="18"/>
  <c r="R280" i="18"/>
  <c r="V239" i="18"/>
  <c r="K179" i="18"/>
  <c r="R179" i="18"/>
  <c r="K111" i="18"/>
  <c r="R111" i="18"/>
  <c r="R317" i="18"/>
  <c r="K297" i="18"/>
  <c r="R297" i="18"/>
  <c r="K215" i="18"/>
  <c r="J215" i="18" s="1"/>
  <c r="S215" i="18" s="1"/>
  <c r="R215" i="18"/>
  <c r="X226" i="18"/>
  <c r="K362" i="18"/>
  <c r="R362" i="18"/>
  <c r="V278" i="18"/>
  <c r="R270" i="18"/>
  <c r="K270" i="18"/>
  <c r="X252" i="18"/>
  <c r="K166" i="18"/>
  <c r="R166" i="18"/>
  <c r="V148" i="18"/>
  <c r="V174" i="18"/>
  <c r="U343" i="18"/>
  <c r="K305" i="18"/>
  <c r="J305" i="18" s="1"/>
  <c r="R305" i="18"/>
  <c r="R213" i="18"/>
  <c r="K127" i="18"/>
  <c r="R127" i="18"/>
  <c r="U109" i="18"/>
  <c r="U304" i="18"/>
  <c r="R135" i="18"/>
  <c r="U96" i="18"/>
  <c r="V330" i="18"/>
  <c r="X291" i="18"/>
  <c r="X265" i="18"/>
  <c r="U161" i="18"/>
  <c r="U187" i="18"/>
  <c r="T356" i="18"/>
  <c r="X239" i="18"/>
  <c r="S317" i="18"/>
  <c r="U226" i="18"/>
  <c r="U278" i="18"/>
  <c r="X174" i="18"/>
  <c r="V343" i="18"/>
  <c r="S213" i="18"/>
  <c r="V109" i="18"/>
  <c r="V304" i="18"/>
  <c r="K293" i="18"/>
  <c r="J293" i="18" s="1"/>
  <c r="S293" i="18" s="1"/>
  <c r="R293" i="18"/>
  <c r="K219" i="18"/>
  <c r="J219" i="18" s="1"/>
  <c r="S219" i="18" s="1"/>
  <c r="R219" i="18"/>
  <c r="K153" i="18"/>
  <c r="R153" i="18"/>
  <c r="S135" i="18"/>
  <c r="K140" i="18"/>
  <c r="J140" i="18" s="1"/>
  <c r="R140" i="18"/>
  <c r="V96" i="18"/>
  <c r="X330" i="18"/>
  <c r="K292" i="18"/>
  <c r="R292" i="18"/>
  <c r="V200" i="18"/>
  <c r="K192" i="18"/>
  <c r="R192" i="18"/>
  <c r="K319" i="18"/>
  <c r="J319" i="18" s="1"/>
  <c r="S319" i="18" s="1"/>
  <c r="R319" i="18"/>
  <c r="R291" i="18"/>
  <c r="R265" i="18"/>
  <c r="K180" i="18"/>
  <c r="J180" i="18" s="1"/>
  <c r="S180" i="18" s="1"/>
  <c r="R180" i="18"/>
  <c r="V161" i="18"/>
  <c r="W122" i="18"/>
  <c r="K98" i="18"/>
  <c r="R98" i="18"/>
  <c r="V187" i="18"/>
  <c r="U356" i="18"/>
  <c r="K254" i="18"/>
  <c r="R254" i="18"/>
  <c r="S239" i="18"/>
  <c r="K150" i="18"/>
  <c r="J150" i="18" s="1"/>
  <c r="S150" i="18" s="1"/>
  <c r="R150" i="18"/>
  <c r="K228" i="18"/>
  <c r="R228" i="18"/>
  <c r="T317" i="18"/>
  <c r="K279" i="18"/>
  <c r="J279" i="18" s="1"/>
  <c r="R279" i="18"/>
  <c r="R205" i="18"/>
  <c r="K205" i="18"/>
  <c r="T226" i="18"/>
  <c r="K344" i="18"/>
  <c r="R344" i="18"/>
  <c r="W278" i="18"/>
  <c r="S252" i="18"/>
  <c r="K245" i="18"/>
  <c r="J245" i="18" s="1"/>
  <c r="S245" i="18" s="1"/>
  <c r="R245" i="18"/>
  <c r="X148" i="18"/>
  <c r="K128" i="18"/>
  <c r="J128" i="18" s="1"/>
  <c r="S128" i="18" s="1"/>
  <c r="R128" i="18"/>
  <c r="S174" i="18"/>
  <c r="W343" i="18"/>
  <c r="K227" i="18"/>
  <c r="R227" i="18"/>
  <c r="U213" i="18"/>
  <c r="K110" i="18"/>
  <c r="R110" i="18"/>
  <c r="W109" i="18"/>
  <c r="W304" i="18"/>
  <c r="T135" i="18"/>
  <c r="W96" i="18"/>
  <c r="R330" i="18"/>
  <c r="U200" i="18"/>
  <c r="S291" i="18"/>
  <c r="S265" i="18"/>
  <c r="V122" i="18"/>
  <c r="T239" i="18"/>
  <c r="U317" i="18"/>
  <c r="V226" i="18"/>
  <c r="X278" i="18"/>
  <c r="V252" i="18"/>
  <c r="W148" i="18"/>
  <c r="T174" i="18"/>
  <c r="X343" i="18"/>
  <c r="V213" i="18"/>
  <c r="K283" i="18"/>
  <c r="R283" i="18"/>
  <c r="K201" i="18"/>
  <c r="R201" i="18"/>
  <c r="K141" i="18"/>
  <c r="J141" i="18" s="1"/>
  <c r="S141" i="18" s="1"/>
  <c r="R141" i="18"/>
  <c r="U135" i="18"/>
  <c r="R115" i="18"/>
  <c r="K115" i="18"/>
  <c r="J115" i="18" s="1"/>
  <c r="S115" i="18" s="1"/>
  <c r="X96" i="18"/>
  <c r="K358" i="18"/>
  <c r="J358" i="18" s="1"/>
  <c r="S358" i="18" s="1"/>
  <c r="R358" i="18"/>
  <c r="S330" i="18"/>
  <c r="K266" i="18"/>
  <c r="R266" i="18"/>
  <c r="W200" i="18"/>
  <c r="K124" i="18"/>
  <c r="J124" i="18" s="1"/>
  <c r="S124" i="18" s="1"/>
  <c r="R124" i="18"/>
  <c r="R309" i="18"/>
  <c r="K309" i="18"/>
  <c r="T291" i="18"/>
  <c r="T265" i="18"/>
  <c r="X161" i="18"/>
  <c r="K136" i="18"/>
  <c r="R136" i="18"/>
  <c r="X122" i="18"/>
  <c r="S187" i="18"/>
  <c r="K97" i="18"/>
  <c r="R97" i="18"/>
  <c r="W356" i="18"/>
  <c r="R336" i="18"/>
  <c r="K336" i="18"/>
  <c r="K231" i="18"/>
  <c r="R231" i="18"/>
  <c r="U239" i="18"/>
  <c r="K149" i="18"/>
  <c r="R149" i="18"/>
  <c r="K345" i="18"/>
  <c r="J345" i="18" s="1"/>
  <c r="S345" i="18" s="1"/>
  <c r="R345" i="18"/>
  <c r="V317" i="18"/>
  <c r="K271" i="18"/>
  <c r="R271" i="18"/>
  <c r="K189" i="18"/>
  <c r="J189" i="18" s="1"/>
  <c r="S189" i="18" s="1"/>
  <c r="R189" i="18"/>
  <c r="W226" i="18"/>
  <c r="K306" i="18"/>
  <c r="J306" i="18" s="1"/>
  <c r="S306" i="18" s="1"/>
  <c r="R306" i="18"/>
  <c r="R278" i="18"/>
  <c r="R252" i="18"/>
  <c r="K214" i="18"/>
  <c r="R214" i="18"/>
  <c r="R148" i="18"/>
  <c r="K322" i="18"/>
  <c r="R322" i="18"/>
  <c r="U174" i="18"/>
  <c r="K361" i="18"/>
  <c r="R361" i="18"/>
  <c r="R343" i="18"/>
  <c r="K244" i="18"/>
  <c r="R244" i="18"/>
  <c r="W213" i="18"/>
  <c r="X109" i="18"/>
  <c r="X304" i="18"/>
  <c r="K202" i="18"/>
  <c r="J202" i="18" s="1"/>
  <c r="S202" i="18" s="1"/>
  <c r="R202" i="18"/>
  <c r="T330" i="18"/>
  <c r="X200" i="18"/>
  <c r="W161" i="18"/>
  <c r="R122" i="18"/>
  <c r="X187" i="18"/>
  <c r="V356" i="18"/>
  <c r="W317" i="18"/>
  <c r="R226" i="18"/>
  <c r="S278" i="18"/>
  <c r="T252" i="18"/>
  <c r="S148" i="18"/>
  <c r="R109" i="18"/>
  <c r="R304" i="18"/>
  <c r="R11" i="18"/>
  <c r="T6" i="18"/>
  <c r="M6" i="18"/>
  <c r="K7" i="18"/>
  <c r="R7" i="18"/>
  <c r="T10" i="18" l="1"/>
  <c r="M10" i="18"/>
  <c r="L10" i="18" s="1"/>
  <c r="U10" i="18" s="1"/>
  <c r="J10" i="18"/>
  <c r="S10" i="18" s="1"/>
  <c r="J257" i="18"/>
  <c r="J110" i="18"/>
  <c r="S110" i="18" s="1"/>
  <c r="J283" i="18"/>
  <c r="J335" i="18"/>
  <c r="S335" i="18" s="1"/>
  <c r="J348" i="18"/>
  <c r="J153" i="18"/>
  <c r="J270" i="18"/>
  <c r="S270" i="18" s="1"/>
  <c r="J322" i="18"/>
  <c r="S322" i="18" s="1"/>
  <c r="J205" i="18"/>
  <c r="J357" i="18"/>
  <c r="J97" i="18"/>
  <c r="S97" i="18" s="1"/>
  <c r="J201" i="18"/>
  <c r="J127" i="18"/>
  <c r="J166" i="18"/>
  <c r="J179" i="18"/>
  <c r="J101" i="18"/>
  <c r="S101" i="18" s="1"/>
  <c r="J218" i="18"/>
  <c r="J244" i="18"/>
  <c r="J231" i="18"/>
  <c r="J192" i="18"/>
  <c r="J162" i="18"/>
  <c r="J114" i="18"/>
  <c r="T271" i="18"/>
  <c r="M271" i="18"/>
  <c r="T336" i="18"/>
  <c r="M336" i="18"/>
  <c r="L336" i="18" s="1"/>
  <c r="U336" i="18" s="1"/>
  <c r="T228" i="18"/>
  <c r="M228" i="18"/>
  <c r="L228" i="18" s="1"/>
  <c r="U228" i="18" s="1"/>
  <c r="M254" i="18"/>
  <c r="T254" i="18"/>
  <c r="M362" i="18"/>
  <c r="L362" i="18" s="1"/>
  <c r="U362" i="18" s="1"/>
  <c r="T362" i="18"/>
  <c r="T297" i="18"/>
  <c r="M297" i="18"/>
  <c r="L297" i="18" s="1"/>
  <c r="U297" i="18" s="1"/>
  <c r="M179" i="18"/>
  <c r="T179" i="18"/>
  <c r="T323" i="18"/>
  <c r="M323" i="18"/>
  <c r="M318" i="18"/>
  <c r="T318" i="18"/>
  <c r="M102" i="18"/>
  <c r="L102" i="18" s="1"/>
  <c r="U102" i="18" s="1"/>
  <c r="T102" i="18"/>
  <c r="T232" i="18"/>
  <c r="M232" i="18"/>
  <c r="L232" i="18" s="1"/>
  <c r="U232" i="18" s="1"/>
  <c r="M361" i="18"/>
  <c r="T361" i="18"/>
  <c r="M322" i="18"/>
  <c r="T322" i="18"/>
  <c r="T201" i="18"/>
  <c r="M201" i="18"/>
  <c r="M227" i="18"/>
  <c r="T227" i="18"/>
  <c r="S140" i="18"/>
  <c r="M153" i="18"/>
  <c r="T153" i="18"/>
  <c r="T101" i="18"/>
  <c r="M101" i="18"/>
  <c r="L101" i="18" s="1"/>
  <c r="M188" i="18"/>
  <c r="L188" i="18" s="1"/>
  <c r="T188" i="18"/>
  <c r="S253" i="18"/>
  <c r="J123" i="18"/>
  <c r="T123" i="18"/>
  <c r="M123" i="18"/>
  <c r="T348" i="18"/>
  <c r="M348" i="18"/>
  <c r="M114" i="18"/>
  <c r="T114" i="18"/>
  <c r="M267" i="18"/>
  <c r="T267" i="18"/>
  <c r="T214" i="18"/>
  <c r="M214" i="18"/>
  <c r="S279" i="18"/>
  <c r="T193" i="18"/>
  <c r="M193" i="18"/>
  <c r="L193" i="18" s="1"/>
  <c r="U193" i="18" s="1"/>
  <c r="M150" i="18"/>
  <c r="T150" i="18"/>
  <c r="M310" i="18"/>
  <c r="T310" i="18"/>
  <c r="T163" i="18"/>
  <c r="M163" i="18"/>
  <c r="L163" i="18" s="1"/>
  <c r="U163" i="18" s="1"/>
  <c r="T167" i="18"/>
  <c r="M167" i="18"/>
  <c r="L167" i="18" s="1"/>
  <c r="U167" i="18" s="1"/>
  <c r="T206" i="18"/>
  <c r="M206" i="18"/>
  <c r="L206" i="18" s="1"/>
  <c r="U206" i="18" s="1"/>
  <c r="M202" i="18"/>
  <c r="T202" i="18"/>
  <c r="M189" i="18"/>
  <c r="T189" i="18"/>
  <c r="T128" i="18"/>
  <c r="M128" i="18"/>
  <c r="L128" i="18" s="1"/>
  <c r="U128" i="18" s="1"/>
  <c r="M127" i="18"/>
  <c r="T127" i="18"/>
  <c r="M111" i="18"/>
  <c r="L111" i="18" s="1"/>
  <c r="U111" i="18" s="1"/>
  <c r="T111" i="18"/>
  <c r="M257" i="18"/>
  <c r="T257" i="18"/>
  <c r="M137" i="18"/>
  <c r="T137" i="18"/>
  <c r="J188" i="18"/>
  <c r="M335" i="18"/>
  <c r="T335" i="18"/>
  <c r="J267" i="18"/>
  <c r="S267" i="18" s="1"/>
  <c r="T344" i="18"/>
  <c r="M344" i="18"/>
  <c r="S305" i="18"/>
  <c r="M124" i="18"/>
  <c r="T124" i="18"/>
  <c r="M279" i="18"/>
  <c r="T279" i="18"/>
  <c r="J175" i="18"/>
  <c r="T175" i="18"/>
  <c r="M175" i="18"/>
  <c r="M331" i="18"/>
  <c r="T331" i="18"/>
  <c r="J361" i="18"/>
  <c r="T345" i="18"/>
  <c r="M345" i="18"/>
  <c r="L345" i="18" s="1"/>
  <c r="U345" i="18" s="1"/>
  <c r="J136" i="18"/>
  <c r="T136" i="18"/>
  <c r="M136" i="18"/>
  <c r="M309" i="18"/>
  <c r="T309" i="18"/>
  <c r="T358" i="18"/>
  <c r="M358" i="18"/>
  <c r="L358" i="18" s="1"/>
  <c r="U358" i="18" s="1"/>
  <c r="J227" i="18"/>
  <c r="T205" i="18"/>
  <c r="M205" i="18"/>
  <c r="T319" i="18"/>
  <c r="M319" i="18"/>
  <c r="L319" i="18" s="1"/>
  <c r="U319" i="18" s="1"/>
  <c r="M140" i="18"/>
  <c r="T140" i="18"/>
  <c r="T166" i="18"/>
  <c r="M166" i="18"/>
  <c r="L166" i="18" s="1"/>
  <c r="M215" i="18"/>
  <c r="T215" i="18"/>
  <c r="J111" i="18"/>
  <c r="S111" i="18" s="1"/>
  <c r="T280" i="18"/>
  <c r="M280" i="18"/>
  <c r="J137" i="18"/>
  <c r="S137" i="18" s="1"/>
  <c r="M296" i="18"/>
  <c r="T296" i="18"/>
  <c r="J318" i="18"/>
  <c r="M284" i="18"/>
  <c r="L284" i="18" s="1"/>
  <c r="U284" i="18" s="1"/>
  <c r="T284" i="18"/>
  <c r="M241" i="18"/>
  <c r="T241" i="18"/>
  <c r="M115" i="18"/>
  <c r="T115" i="18"/>
  <c r="T240" i="18"/>
  <c r="M240" i="18"/>
  <c r="M176" i="18"/>
  <c r="T176" i="18"/>
  <c r="J214" i="18"/>
  <c r="J271" i="18"/>
  <c r="S271" i="18" s="1"/>
  <c r="T231" i="18"/>
  <c r="M231" i="18"/>
  <c r="T97" i="18"/>
  <c r="M97" i="18"/>
  <c r="L97" i="18" s="1"/>
  <c r="J309" i="18"/>
  <c r="M110" i="18"/>
  <c r="T110" i="18"/>
  <c r="J344" i="18"/>
  <c r="J228" i="18"/>
  <c r="S228" i="18" s="1"/>
  <c r="J254" i="18"/>
  <c r="S254" i="18" s="1"/>
  <c r="T98" i="18"/>
  <c r="M98" i="18"/>
  <c r="L98" i="18" s="1"/>
  <c r="U98" i="18" s="1"/>
  <c r="T180" i="18"/>
  <c r="M180" i="18"/>
  <c r="L180" i="18" s="1"/>
  <c r="U180" i="18" s="1"/>
  <c r="J292" i="18"/>
  <c r="T292" i="18"/>
  <c r="M292" i="18"/>
  <c r="J297" i="18"/>
  <c r="S297" i="18" s="1"/>
  <c r="J280" i="18"/>
  <c r="S280" i="18" s="1"/>
  <c r="J240" i="18"/>
  <c r="J323" i="18"/>
  <c r="S323" i="18" s="1"/>
  <c r="T253" i="18"/>
  <c r="M253" i="18"/>
  <c r="T258" i="18"/>
  <c r="M258" i="18"/>
  <c r="L258" i="18" s="1"/>
  <c r="U258" i="18" s="1"/>
  <c r="M245" i="18"/>
  <c r="L245" i="18" s="1"/>
  <c r="U245" i="18" s="1"/>
  <c r="T245" i="18"/>
  <c r="T192" i="18"/>
  <c r="M192" i="18"/>
  <c r="M270" i="18"/>
  <c r="T270" i="18"/>
  <c r="M293" i="18"/>
  <c r="L293" i="18" s="1"/>
  <c r="U293" i="18" s="1"/>
  <c r="T293" i="18"/>
  <c r="M305" i="18"/>
  <c r="T305" i="18"/>
  <c r="M162" i="18"/>
  <c r="T162" i="18"/>
  <c r="S296" i="18"/>
  <c r="T244" i="18"/>
  <c r="M244" i="18"/>
  <c r="T306" i="18"/>
  <c r="M306" i="18"/>
  <c r="L306" i="18" s="1"/>
  <c r="U306" i="18" s="1"/>
  <c r="J149" i="18"/>
  <c r="T149" i="18"/>
  <c r="M149" i="18"/>
  <c r="J336" i="18"/>
  <c r="S336" i="18" s="1"/>
  <c r="J266" i="18"/>
  <c r="M266" i="18"/>
  <c r="T266" i="18"/>
  <c r="T141" i="18"/>
  <c r="M141" i="18"/>
  <c r="M283" i="18"/>
  <c r="T283" i="18"/>
  <c r="J98" i="18"/>
  <c r="S98" i="18" s="1"/>
  <c r="T219" i="18"/>
  <c r="M219" i="18"/>
  <c r="L219" i="18" s="1"/>
  <c r="U219" i="18" s="1"/>
  <c r="J362" i="18"/>
  <c r="S362" i="18" s="1"/>
  <c r="M357" i="18"/>
  <c r="T357" i="18"/>
  <c r="T218" i="18"/>
  <c r="M218" i="18"/>
  <c r="T154" i="18"/>
  <c r="M154" i="18"/>
  <c r="L154" i="18" s="1"/>
  <c r="U154" i="18" s="1"/>
  <c r="J331" i="18"/>
  <c r="T332" i="18"/>
  <c r="M332" i="18"/>
  <c r="L332" i="18" s="1"/>
  <c r="U332" i="18" s="1"/>
  <c r="J232" i="18"/>
  <c r="S232" i="18" s="1"/>
  <c r="J102" i="18"/>
  <c r="S102" i="18" s="1"/>
  <c r="T349" i="18"/>
  <c r="M349" i="18"/>
  <c r="L349" i="18" s="1"/>
  <c r="U349" i="18" s="1"/>
  <c r="J7" i="18"/>
  <c r="M7" i="18"/>
  <c r="T7" i="18"/>
  <c r="L6" i="18"/>
  <c r="O6" i="18"/>
  <c r="V6" i="18"/>
  <c r="T11" i="18"/>
  <c r="J11" i="18"/>
  <c r="O10" i="18"/>
  <c r="V10" i="18" l="1"/>
  <c r="S153" i="18"/>
  <c r="S357" i="18"/>
  <c r="S283" i="18"/>
  <c r="S244" i="18"/>
  <c r="S114" i="18"/>
  <c r="S348" i="18"/>
  <c r="S166" i="18"/>
  <c r="S257" i="18"/>
  <c r="S179" i="18"/>
  <c r="S218" i="18"/>
  <c r="S192" i="18"/>
  <c r="S127" i="18"/>
  <c r="S205" i="18"/>
  <c r="L110" i="18"/>
  <c r="U110" i="18" s="1"/>
  <c r="L309" i="18"/>
  <c r="U309" i="18" s="1"/>
  <c r="S201" i="18"/>
  <c r="L218" i="18"/>
  <c r="S162" i="18"/>
  <c r="L162" i="18"/>
  <c r="L149" i="18"/>
  <c r="U149" i="18" s="1"/>
  <c r="L296" i="18"/>
  <c r="L175" i="18"/>
  <c r="U175" i="18" s="1"/>
  <c r="L153" i="18"/>
  <c r="X6" i="18"/>
  <c r="L231" i="18"/>
  <c r="S231" i="18"/>
  <c r="L283" i="18"/>
  <c r="L279" i="18"/>
  <c r="L123" i="18"/>
  <c r="U123" i="18" s="1"/>
  <c r="U6" i="18"/>
  <c r="L240" i="18"/>
  <c r="U240" i="18" s="1"/>
  <c r="L335" i="18"/>
  <c r="L179" i="18"/>
  <c r="L114" i="18"/>
  <c r="L266" i="18"/>
  <c r="U266" i="18" s="1"/>
  <c r="L270" i="18"/>
  <c r="U270" i="18" s="1"/>
  <c r="L292" i="18"/>
  <c r="L140" i="18"/>
  <c r="U140" i="18" s="1"/>
  <c r="L253" i="18"/>
  <c r="U253" i="18" s="1"/>
  <c r="L136" i="18"/>
  <c r="U136" i="18" s="1"/>
  <c r="L344" i="18"/>
  <c r="L357" i="18"/>
  <c r="L192" i="18"/>
  <c r="L318" i="18"/>
  <c r="N6" i="18"/>
  <c r="L176" i="18"/>
  <c r="U176" i="18" s="1"/>
  <c r="V176" i="18"/>
  <c r="O176" i="18"/>
  <c r="X176" i="18" s="1"/>
  <c r="S318" i="18"/>
  <c r="O205" i="18"/>
  <c r="V205" i="18"/>
  <c r="O348" i="18"/>
  <c r="V348" i="18"/>
  <c r="U101" i="18"/>
  <c r="V323" i="18"/>
  <c r="O323" i="18"/>
  <c r="X323" i="18" s="1"/>
  <c r="V254" i="18"/>
  <c r="O254" i="18"/>
  <c r="X254" i="18" s="1"/>
  <c r="S331" i="18"/>
  <c r="V192" i="18"/>
  <c r="O192" i="18"/>
  <c r="L205" i="18"/>
  <c r="O331" i="18"/>
  <c r="N331" i="18" s="1"/>
  <c r="V331" i="18"/>
  <c r="O335" i="18"/>
  <c r="V335" i="18"/>
  <c r="V257" i="18"/>
  <c r="O257" i="18"/>
  <c r="O189" i="18"/>
  <c r="X189" i="18" s="1"/>
  <c r="V189" i="18"/>
  <c r="O206" i="18"/>
  <c r="X206" i="18" s="1"/>
  <c r="V206" i="18"/>
  <c r="O193" i="18"/>
  <c r="X193" i="18" s="1"/>
  <c r="V193" i="18"/>
  <c r="O101" i="18"/>
  <c r="N101" i="18" s="1"/>
  <c r="V101" i="18"/>
  <c r="O297" i="18"/>
  <c r="X297" i="18" s="1"/>
  <c r="V297" i="18"/>
  <c r="O271" i="18"/>
  <c r="X271" i="18" s="1"/>
  <c r="V271" i="18"/>
  <c r="V349" i="18"/>
  <c r="O349" i="18"/>
  <c r="X349" i="18" s="1"/>
  <c r="V266" i="18"/>
  <c r="O266" i="18"/>
  <c r="N266" i="18" s="1"/>
  <c r="S149" i="18"/>
  <c r="V305" i="18"/>
  <c r="O305" i="18"/>
  <c r="O231" i="18"/>
  <c r="N231" i="18" s="1"/>
  <c r="V231" i="18"/>
  <c r="L115" i="18"/>
  <c r="U115" i="18" s="1"/>
  <c r="V115" i="18"/>
  <c r="O115" i="18"/>
  <c r="X115" i="18" s="1"/>
  <c r="S136" i="18"/>
  <c r="V127" i="18"/>
  <c r="O127" i="18"/>
  <c r="L189" i="18"/>
  <c r="U189" i="18" s="1"/>
  <c r="L310" i="18"/>
  <c r="U310" i="18" s="1"/>
  <c r="V310" i="18"/>
  <c r="O310" i="18"/>
  <c r="X310" i="18" s="1"/>
  <c r="L267" i="18"/>
  <c r="U267" i="18" s="1"/>
  <c r="O267" i="18"/>
  <c r="X267" i="18" s="1"/>
  <c r="V267" i="18"/>
  <c r="O361" i="18"/>
  <c r="V361" i="18"/>
  <c r="O102" i="18"/>
  <c r="X102" i="18" s="1"/>
  <c r="V102" i="18"/>
  <c r="O228" i="18"/>
  <c r="X228" i="18" s="1"/>
  <c r="V228" i="18"/>
  <c r="L271" i="18"/>
  <c r="U271" i="18" s="1"/>
  <c r="V253" i="18"/>
  <c r="O253" i="18"/>
  <c r="V292" i="18"/>
  <c r="O292" i="18"/>
  <c r="O110" i="18"/>
  <c r="V110" i="18"/>
  <c r="O296" i="18"/>
  <c r="V296" i="18"/>
  <c r="V215" i="18"/>
  <c r="O215" i="18"/>
  <c r="X215" i="18" s="1"/>
  <c r="O344" i="18"/>
  <c r="V344" i="18"/>
  <c r="S188" i="18"/>
  <c r="U188" i="18"/>
  <c r="O227" i="18"/>
  <c r="V227" i="18"/>
  <c r="O154" i="18"/>
  <c r="X154" i="18" s="1"/>
  <c r="V154" i="18"/>
  <c r="V98" i="18"/>
  <c r="O98" i="18"/>
  <c r="X98" i="18" s="1"/>
  <c r="V357" i="18"/>
  <c r="O357" i="18"/>
  <c r="O283" i="18"/>
  <c r="N283" i="18" s="1"/>
  <c r="V283" i="18"/>
  <c r="S266" i="18"/>
  <c r="V306" i="18"/>
  <c r="O306" i="18"/>
  <c r="X306" i="18" s="1"/>
  <c r="L305" i="18"/>
  <c r="S309" i="18"/>
  <c r="O240" i="18"/>
  <c r="V240" i="18"/>
  <c r="L241" i="18"/>
  <c r="U241" i="18" s="1"/>
  <c r="V241" i="18"/>
  <c r="O241" i="18"/>
  <c r="X241" i="18" s="1"/>
  <c r="L215" i="18"/>
  <c r="U215" i="18" s="1"/>
  <c r="O140" i="18"/>
  <c r="V140" i="18"/>
  <c r="S227" i="18"/>
  <c r="V309" i="18"/>
  <c r="O309" i="18"/>
  <c r="N309" i="18" s="1"/>
  <c r="V345" i="18"/>
  <c r="O345" i="18"/>
  <c r="X345" i="18" s="1"/>
  <c r="O175" i="18"/>
  <c r="V175" i="18"/>
  <c r="O279" i="18"/>
  <c r="V279" i="18"/>
  <c r="V128" i="18"/>
  <c r="O128" i="18"/>
  <c r="X128" i="18" s="1"/>
  <c r="V167" i="18"/>
  <c r="O167" i="18"/>
  <c r="X167" i="18" s="1"/>
  <c r="V123" i="18"/>
  <c r="O123" i="18"/>
  <c r="N123" i="18" s="1"/>
  <c r="O188" i="18"/>
  <c r="V188" i="18"/>
  <c r="U97" i="18"/>
  <c r="U166" i="18"/>
  <c r="L137" i="18"/>
  <c r="U137" i="18" s="1"/>
  <c r="O137" i="18"/>
  <c r="X137" i="18" s="1"/>
  <c r="V137" i="18"/>
  <c r="V111" i="18"/>
  <c r="O111" i="18"/>
  <c r="X111" i="18" s="1"/>
  <c r="V214" i="18"/>
  <c r="O214" i="18"/>
  <c r="L227" i="18"/>
  <c r="L322" i="18"/>
  <c r="O322" i="18"/>
  <c r="V322" i="18"/>
  <c r="O318" i="18"/>
  <c r="V318" i="18"/>
  <c r="O362" i="18"/>
  <c r="X362" i="18" s="1"/>
  <c r="V362" i="18"/>
  <c r="O245" i="18"/>
  <c r="X245" i="18" s="1"/>
  <c r="V245" i="18"/>
  <c r="O319" i="18"/>
  <c r="X319" i="18" s="1"/>
  <c r="V319" i="18"/>
  <c r="O202" i="18"/>
  <c r="X202" i="18" s="1"/>
  <c r="V202" i="18"/>
  <c r="O163" i="18"/>
  <c r="X163" i="18" s="1"/>
  <c r="V163" i="18"/>
  <c r="O150" i="18"/>
  <c r="X150" i="18" s="1"/>
  <c r="V150" i="18"/>
  <c r="O114" i="18"/>
  <c r="V114" i="18"/>
  <c r="V201" i="18"/>
  <c r="O201" i="18"/>
  <c r="N201" i="18" s="1"/>
  <c r="O232" i="18"/>
  <c r="X232" i="18" s="1"/>
  <c r="V232" i="18"/>
  <c r="L254" i="18"/>
  <c r="U254" i="18" s="1"/>
  <c r="V336" i="18"/>
  <c r="O336" i="18"/>
  <c r="X336" i="18" s="1"/>
  <c r="V332" i="18"/>
  <c r="O332" i="18"/>
  <c r="X332" i="18" s="1"/>
  <c r="V218" i="18"/>
  <c r="O218" i="18"/>
  <c r="O219" i="18"/>
  <c r="X219" i="18" s="1"/>
  <c r="V219" i="18"/>
  <c r="L141" i="18"/>
  <c r="U141" i="18" s="1"/>
  <c r="O141" i="18"/>
  <c r="X141" i="18" s="1"/>
  <c r="V141" i="18"/>
  <c r="L244" i="18"/>
  <c r="V244" i="18"/>
  <c r="O244" i="18"/>
  <c r="V270" i="18"/>
  <c r="O270" i="18"/>
  <c r="S292" i="18"/>
  <c r="O97" i="18"/>
  <c r="V97" i="18"/>
  <c r="S214" i="18"/>
  <c r="O280" i="18"/>
  <c r="X280" i="18" s="1"/>
  <c r="V280" i="18"/>
  <c r="V166" i="18"/>
  <c r="O166" i="18"/>
  <c r="S361" i="18"/>
  <c r="O149" i="18"/>
  <c r="V149" i="18"/>
  <c r="O162" i="18"/>
  <c r="V162" i="18"/>
  <c r="V293" i="18"/>
  <c r="O293" i="18"/>
  <c r="X293" i="18" s="1"/>
  <c r="V258" i="18"/>
  <c r="O258" i="18"/>
  <c r="X258" i="18" s="1"/>
  <c r="S240" i="18"/>
  <c r="O180" i="18"/>
  <c r="X180" i="18" s="1"/>
  <c r="V180" i="18"/>
  <c r="S344" i="18"/>
  <c r="O284" i="18"/>
  <c r="X284" i="18" s="1"/>
  <c r="V284" i="18"/>
  <c r="L280" i="18"/>
  <c r="U280" i="18" s="1"/>
  <c r="V358" i="18"/>
  <c r="O358" i="18"/>
  <c r="X358" i="18" s="1"/>
  <c r="V136" i="18"/>
  <c r="O136" i="18"/>
  <c r="N136" i="18" s="1"/>
  <c r="L331" i="18"/>
  <c r="S175" i="18"/>
  <c r="L124" i="18"/>
  <c r="U124" i="18" s="1"/>
  <c r="O124" i="18"/>
  <c r="X124" i="18" s="1"/>
  <c r="V124" i="18"/>
  <c r="L257" i="18"/>
  <c r="L127" i="18"/>
  <c r="L202" i="18"/>
  <c r="U202" i="18" s="1"/>
  <c r="L150" i="18"/>
  <c r="U150" i="18" s="1"/>
  <c r="L214" i="18"/>
  <c r="L348" i="18"/>
  <c r="S123" i="18"/>
  <c r="O153" i="18"/>
  <c r="V153" i="18"/>
  <c r="L201" i="18"/>
  <c r="L361" i="18"/>
  <c r="L323" i="18"/>
  <c r="U323" i="18" s="1"/>
  <c r="O179" i="18"/>
  <c r="V179" i="18"/>
  <c r="S7" i="18"/>
  <c r="X10" i="18"/>
  <c r="S11" i="18"/>
  <c r="V11" i="18"/>
  <c r="X11" i="18"/>
  <c r="N10" i="18"/>
  <c r="L11" i="18"/>
  <c r="O7" i="18"/>
  <c r="N7" i="18" s="1"/>
  <c r="U296" i="18" l="1"/>
  <c r="U218" i="18"/>
  <c r="U283" i="18"/>
  <c r="U344" i="18"/>
  <c r="N188" i="18"/>
  <c r="W188" i="18" s="1"/>
  <c r="N358" i="18"/>
  <c r="W358" i="18" s="1"/>
  <c r="U162" i="18"/>
  <c r="U192" i="18"/>
  <c r="N206" i="18"/>
  <c r="W206" i="18" s="1"/>
  <c r="U357" i="18"/>
  <c r="N323" i="18"/>
  <c r="W323" i="18" s="1"/>
  <c r="N319" i="18"/>
  <c r="W319" i="18" s="1"/>
  <c r="N332" i="18"/>
  <c r="W332" i="18" s="1"/>
  <c r="N154" i="18"/>
  <c r="W154" i="18" s="1"/>
  <c r="U335" i="18"/>
  <c r="N227" i="18"/>
  <c r="W227" i="18" s="1"/>
  <c r="N344" i="18"/>
  <c r="W344" i="18" s="1"/>
  <c r="N348" i="18"/>
  <c r="W348" i="18" s="1"/>
  <c r="N322" i="18"/>
  <c r="N270" i="18"/>
  <c r="W270" i="18" s="1"/>
  <c r="N150" i="18"/>
  <c r="W150" i="18" s="1"/>
  <c r="N175" i="18"/>
  <c r="W175" i="18" s="1"/>
  <c r="U279" i="18"/>
  <c r="N179" i="18"/>
  <c r="W179" i="18" s="1"/>
  <c r="N253" i="18"/>
  <c r="W253" i="18" s="1"/>
  <c r="N335" i="18"/>
  <c r="W335" i="18" s="1"/>
  <c r="N214" i="18"/>
  <c r="N240" i="18"/>
  <c r="W240" i="18" s="1"/>
  <c r="U114" i="18"/>
  <c r="U231" i="18"/>
  <c r="N97" i="18"/>
  <c r="W97" i="18" s="1"/>
  <c r="N153" i="18"/>
  <c r="W153" i="18" s="1"/>
  <c r="N166" i="18"/>
  <c r="N244" i="18"/>
  <c r="W244" i="18" s="1"/>
  <c r="N318" i="18"/>
  <c r="U179" i="18"/>
  <c r="N128" i="18"/>
  <c r="W128" i="18" s="1"/>
  <c r="N140" i="18"/>
  <c r="U318" i="18"/>
  <c r="N110" i="18"/>
  <c r="W110" i="18" s="1"/>
  <c r="N361" i="18"/>
  <c r="W361" i="18" s="1"/>
  <c r="N305" i="18"/>
  <c r="N192" i="18"/>
  <c r="N205" i="18"/>
  <c r="U292" i="18"/>
  <c r="N149" i="18"/>
  <c r="N218" i="18"/>
  <c r="W218" i="18" s="1"/>
  <c r="W6" i="18"/>
  <c r="N293" i="18"/>
  <c r="W293" i="18" s="1"/>
  <c r="N111" i="18"/>
  <c r="W111" i="18" s="1"/>
  <c r="U153" i="18"/>
  <c r="N292" i="18"/>
  <c r="W292" i="18" s="1"/>
  <c r="N258" i="18"/>
  <c r="W258" i="18" s="1"/>
  <c r="N310" i="18"/>
  <c r="W310" i="18" s="1"/>
  <c r="N271" i="18"/>
  <c r="W271" i="18" s="1"/>
  <c r="N254" i="18"/>
  <c r="W254" i="18" s="1"/>
  <c r="N141" i="18"/>
  <c r="W141" i="18" s="1"/>
  <c r="N202" i="18"/>
  <c r="W202" i="18" s="1"/>
  <c r="N228" i="18"/>
  <c r="W228" i="18" s="1"/>
  <c r="N297" i="18"/>
  <c r="W297" i="18" s="1"/>
  <c r="N362" i="18"/>
  <c r="W362" i="18" s="1"/>
  <c r="N219" i="18"/>
  <c r="W219" i="18" s="1"/>
  <c r="N215" i="18"/>
  <c r="W215" i="18" s="1"/>
  <c r="N267" i="18"/>
  <c r="W267" i="18" s="1"/>
  <c r="W331" i="18"/>
  <c r="U227" i="18"/>
  <c r="N306" i="18"/>
  <c r="W306" i="18" s="1"/>
  <c r="X357" i="18"/>
  <c r="X296" i="18"/>
  <c r="X331" i="18"/>
  <c r="N176" i="18"/>
  <c r="W176" i="18" s="1"/>
  <c r="X127" i="18"/>
  <c r="W201" i="18"/>
  <c r="X318" i="18"/>
  <c r="X279" i="18"/>
  <c r="W309" i="18"/>
  <c r="X140" i="18"/>
  <c r="X292" i="18"/>
  <c r="W101" i="18"/>
  <c r="X114" i="18"/>
  <c r="U322" i="18"/>
  <c r="U201" i="18"/>
  <c r="N180" i="18"/>
  <c r="W180" i="18" s="1"/>
  <c r="X270" i="18"/>
  <c r="X201" i="18"/>
  <c r="X214" i="18"/>
  <c r="N137" i="18"/>
  <c r="W137" i="18" s="1"/>
  <c r="X188" i="18"/>
  <c r="N167" i="18"/>
  <c r="W167" i="18" s="1"/>
  <c r="X309" i="18"/>
  <c r="X240" i="18"/>
  <c r="N357" i="18"/>
  <c r="X227" i="18"/>
  <c r="X361" i="18"/>
  <c r="N349" i="18"/>
  <c r="W349" i="18" s="1"/>
  <c r="U205" i="18"/>
  <c r="U244" i="18"/>
  <c r="X149" i="18"/>
  <c r="X166" i="18"/>
  <c r="N336" i="18"/>
  <c r="W336" i="18" s="1"/>
  <c r="W123" i="18"/>
  <c r="W231" i="18"/>
  <c r="X101" i="18"/>
  <c r="N189" i="18"/>
  <c r="W189" i="18" s="1"/>
  <c r="X205" i="18"/>
  <c r="U348" i="18"/>
  <c r="X162" i="18"/>
  <c r="U214" i="18"/>
  <c r="X218" i="18"/>
  <c r="X153" i="18"/>
  <c r="U127" i="18"/>
  <c r="U331" i="18"/>
  <c r="X123" i="18"/>
  <c r="X175" i="18"/>
  <c r="N241" i="18"/>
  <c r="W241" i="18" s="1"/>
  <c r="N98" i="18"/>
  <c r="W98" i="18" s="1"/>
  <c r="X231" i="18"/>
  <c r="X266" i="18"/>
  <c r="X335" i="18"/>
  <c r="W136" i="18"/>
  <c r="X257" i="18"/>
  <c r="X192" i="18"/>
  <c r="X179" i="18"/>
  <c r="N162" i="18"/>
  <c r="N245" i="18"/>
  <c r="W245" i="18" s="1"/>
  <c r="X322" i="18"/>
  <c r="W283" i="18"/>
  <c r="X344" i="18"/>
  <c r="X253" i="18"/>
  <c r="W266" i="18"/>
  <c r="N193" i="18"/>
  <c r="W193" i="18" s="1"/>
  <c r="X348" i="18"/>
  <c r="U361" i="18"/>
  <c r="U257" i="18"/>
  <c r="X136" i="18"/>
  <c r="X244" i="18"/>
  <c r="N124" i="18"/>
  <c r="W124" i="18" s="1"/>
  <c r="N284" i="18"/>
  <c r="W284" i="18" s="1"/>
  <c r="N280" i="18"/>
  <c r="W280" i="18" s="1"/>
  <c r="X97" i="18"/>
  <c r="N232" i="18"/>
  <c r="W232" i="18" s="1"/>
  <c r="N114" i="18"/>
  <c r="N163" i="18"/>
  <c r="W163" i="18" s="1"/>
  <c r="N279" i="18"/>
  <c r="N345" i="18"/>
  <c r="W345" i="18" s="1"/>
  <c r="U305" i="18"/>
  <c r="X283" i="18"/>
  <c r="N296" i="18"/>
  <c r="X110" i="18"/>
  <c r="N102" i="18"/>
  <c r="W102" i="18" s="1"/>
  <c r="N127" i="18"/>
  <c r="N115" i="18"/>
  <c r="W115" i="18" s="1"/>
  <c r="X305" i="18"/>
  <c r="N257" i="18"/>
  <c r="W10" i="18"/>
  <c r="N11" i="18"/>
  <c r="W11" i="18" s="1"/>
  <c r="U11" i="18"/>
  <c r="W322" i="18" l="1"/>
  <c r="W318" i="18"/>
  <c r="W205" i="18"/>
  <c r="W140" i="18"/>
  <c r="W192" i="18"/>
  <c r="W166" i="18"/>
  <c r="W214" i="18"/>
  <c r="W149" i="18"/>
  <c r="W305" i="18"/>
  <c r="W127" i="18"/>
  <c r="W279" i="18"/>
  <c r="W257" i="18"/>
  <c r="W357" i="18"/>
  <c r="W296" i="18"/>
  <c r="W114" i="18"/>
  <c r="W162" i="18"/>
  <c r="H13" i="18" l="1"/>
  <c r="H4" i="18"/>
  <c r="H3" i="18"/>
  <c r="Q3" i="18" l="1"/>
  <c r="L3" i="18"/>
  <c r="M3" i="18"/>
  <c r="O3" i="18"/>
  <c r="I3" i="18"/>
  <c r="J3" i="18"/>
  <c r="K3" i="18"/>
  <c r="N3" i="18"/>
  <c r="Q8" i="18"/>
  <c r="Q4" i="18"/>
  <c r="Q13" i="18"/>
  <c r="D248" i="17"/>
  <c r="D231" i="17"/>
  <c r="D212" i="17"/>
  <c r="D187" i="17"/>
  <c r="D170" i="17"/>
  <c r="D134" i="17"/>
  <c r="D110" i="17"/>
  <c r="D104" i="17"/>
  <c r="D98" i="17"/>
  <c r="D92" i="17"/>
  <c r="D86" i="17"/>
  <c r="D80" i="17"/>
  <c r="D66" i="17"/>
  <c r="D55" i="17"/>
  <c r="D43" i="17"/>
  <c r="D37" i="17"/>
  <c r="D31" i="17"/>
  <c r="D25" i="17"/>
  <c r="D19" i="17"/>
  <c r="D13" i="17"/>
  <c r="D7" i="17"/>
  <c r="T3" i="18" l="1"/>
  <c r="S3" i="18"/>
  <c r="R3" i="18"/>
  <c r="X3" i="18"/>
  <c r="V3" i="18"/>
  <c r="U3" i="18"/>
  <c r="W3" i="18"/>
  <c r="C14" i="26" l="1"/>
  <c r="C13" i="26"/>
  <c r="C12" i="26"/>
  <c r="C11" i="26"/>
  <c r="C10" i="26"/>
  <c r="C9" i="26"/>
  <c r="C8" i="26"/>
  <c r="C7" i="26"/>
  <c r="C6" i="26"/>
  <c r="C5" i="26"/>
  <c r="C4" i="26"/>
  <c r="C3" i="26"/>
  <c r="C2" i="26"/>
  <c r="H5" i="18" l="1"/>
  <c r="J5" i="18" l="1"/>
  <c r="K5" i="18"/>
  <c r="L5" i="18"/>
  <c r="M5" i="18"/>
  <c r="N5" i="18"/>
  <c r="O5" i="18"/>
  <c r="I5" i="18"/>
  <c r="Q5" i="18"/>
  <c r="V5" i="18" l="1"/>
  <c r="U5" i="18"/>
  <c r="X5" i="18"/>
  <c r="T5" i="18"/>
  <c r="R5" i="18"/>
  <c r="W5" i="18"/>
  <c r="S5" i="18"/>
  <c r="D259" i="17" l="1"/>
  <c r="D206" i="17"/>
  <c r="D196" i="17"/>
  <c r="D181" i="17"/>
  <c r="D164" i="17"/>
  <c r="D128" i="17"/>
  <c r="D119" i="17"/>
  <c r="D50" i="17"/>
  <c r="V7" i="18"/>
  <c r="L7" i="18"/>
  <c r="U7" i="18" l="1"/>
  <c r="X7" i="18"/>
  <c r="W7" i="18"/>
  <c r="AE365" i="27" l="1"/>
  <c r="AE364" i="27"/>
  <c r="AE363" i="27"/>
  <c r="AE362" i="27"/>
  <c r="AE361" i="27"/>
  <c r="AE360" i="27"/>
  <c r="AE359" i="27"/>
  <c r="AE358" i="27"/>
  <c r="AE357" i="27"/>
  <c r="AE356" i="27"/>
  <c r="AE355" i="27"/>
  <c r="AE354" i="27"/>
  <c r="AE353" i="27"/>
  <c r="AE352" i="27"/>
  <c r="AE351" i="27"/>
  <c r="AE350" i="27"/>
  <c r="AD350" i="27"/>
  <c r="AE349" i="27"/>
  <c r="AD349" i="27"/>
  <c r="AE348" i="27"/>
  <c r="AD348" i="27"/>
  <c r="AE347" i="27"/>
  <c r="AD347" i="27"/>
  <c r="AE346" i="27"/>
  <c r="AD346" i="27"/>
  <c r="AE345" i="27"/>
  <c r="AD345" i="27"/>
  <c r="AE344" i="27"/>
  <c r="AD344" i="27"/>
  <c r="AE343" i="27"/>
  <c r="AD343" i="27"/>
  <c r="AE342" i="27"/>
  <c r="AD342" i="27"/>
  <c r="AE341" i="27"/>
  <c r="AD341" i="27"/>
  <c r="AE340" i="27"/>
  <c r="AD340" i="27"/>
  <c r="AE339" i="27"/>
  <c r="AD339" i="27"/>
  <c r="AE338" i="27"/>
  <c r="AD338" i="27"/>
  <c r="AE337" i="27"/>
  <c r="AD337" i="27"/>
  <c r="AE336" i="27"/>
  <c r="AD336" i="27"/>
  <c r="AE335" i="27"/>
  <c r="AD335" i="27"/>
  <c r="AE334" i="27"/>
  <c r="AD334" i="27"/>
  <c r="AE333" i="27"/>
  <c r="AD333" i="27"/>
  <c r="AE332" i="27"/>
  <c r="AD332" i="27"/>
  <c r="AE331" i="27"/>
  <c r="AD331" i="27"/>
  <c r="AE330" i="27"/>
  <c r="AD330" i="27"/>
  <c r="AE329" i="27"/>
  <c r="AD329" i="27"/>
  <c r="AE328" i="27"/>
  <c r="AD328" i="27"/>
  <c r="AE327" i="27"/>
  <c r="AD327" i="27"/>
  <c r="AE326" i="27"/>
  <c r="AD326" i="27"/>
  <c r="AE325" i="27"/>
  <c r="AD325" i="27"/>
  <c r="AE324" i="27"/>
  <c r="AD324" i="27"/>
  <c r="AE323" i="27"/>
  <c r="AD323" i="27"/>
  <c r="AE322" i="27"/>
  <c r="AD322" i="27"/>
  <c r="AE321" i="27"/>
  <c r="AD321" i="27"/>
  <c r="AE320" i="27"/>
  <c r="AD320" i="27"/>
  <c r="AE319" i="27"/>
  <c r="AD319" i="27"/>
  <c r="AE318" i="27"/>
  <c r="AD318" i="27"/>
  <c r="AE317" i="27"/>
  <c r="AD317" i="27"/>
  <c r="AE316" i="27"/>
  <c r="AD316" i="27"/>
  <c r="AE315" i="27"/>
  <c r="AD315" i="27"/>
  <c r="AE314" i="27"/>
  <c r="AD314" i="27"/>
  <c r="Z314" i="27"/>
  <c r="AE313" i="27"/>
  <c r="AD313" i="27"/>
  <c r="Z313" i="27"/>
  <c r="AE312" i="27"/>
  <c r="AD312" i="27"/>
  <c r="Z312" i="27"/>
  <c r="AE311" i="27"/>
  <c r="AD311" i="27"/>
  <c r="AE310" i="27"/>
  <c r="AD310" i="27"/>
  <c r="AE309" i="27"/>
  <c r="AD309" i="27"/>
  <c r="AE308" i="27"/>
  <c r="AD308" i="27"/>
  <c r="AE307" i="27"/>
  <c r="AD307" i="27"/>
  <c r="AE306" i="27"/>
  <c r="AD306" i="27"/>
  <c r="AE305" i="27"/>
  <c r="AD305" i="27"/>
  <c r="AE304" i="27"/>
  <c r="AD304" i="27"/>
  <c r="AE303" i="27"/>
  <c r="AD303" i="27"/>
  <c r="AE302" i="27"/>
  <c r="AD302" i="27"/>
  <c r="AE301" i="27"/>
  <c r="AD301" i="27"/>
  <c r="AE300" i="27"/>
  <c r="AD300" i="27"/>
  <c r="AE299" i="27"/>
  <c r="AD299" i="27"/>
  <c r="AE298" i="27"/>
  <c r="AD298" i="27"/>
  <c r="AE297" i="27"/>
  <c r="AD297" i="27"/>
  <c r="AE296" i="27"/>
  <c r="AD296" i="27"/>
  <c r="AE295" i="27"/>
  <c r="AD295" i="27"/>
  <c r="AE294" i="27"/>
  <c r="AD294" i="27"/>
  <c r="AE293" i="27"/>
  <c r="AD293" i="27"/>
  <c r="AE292" i="27"/>
  <c r="AD292" i="27"/>
  <c r="AE291" i="27"/>
  <c r="AD291" i="27"/>
  <c r="AE290" i="27"/>
  <c r="AD290" i="27"/>
  <c r="AE289" i="27"/>
  <c r="AD289" i="27"/>
  <c r="AE288" i="27"/>
  <c r="AD288" i="27"/>
  <c r="AE287" i="27"/>
  <c r="AD287" i="27"/>
  <c r="AE286" i="27"/>
  <c r="AD286" i="27"/>
  <c r="AE285" i="27"/>
  <c r="AD285" i="27"/>
  <c r="AE284" i="27"/>
  <c r="AD284" i="27"/>
  <c r="AE283" i="27"/>
  <c r="AD283" i="27"/>
  <c r="AE282" i="27"/>
  <c r="AD282" i="27"/>
  <c r="AE281" i="27"/>
  <c r="AD281" i="27"/>
  <c r="AE280" i="27"/>
  <c r="AD280" i="27"/>
  <c r="AE279" i="27"/>
  <c r="AD279" i="27"/>
  <c r="AE278" i="27"/>
  <c r="AD278" i="27"/>
  <c r="AE277" i="27"/>
  <c r="AD277" i="27"/>
  <c r="AE276" i="27"/>
  <c r="AD276" i="27"/>
  <c r="AE275" i="27"/>
  <c r="AD275" i="27"/>
  <c r="AE274" i="27"/>
  <c r="AD274" i="27"/>
  <c r="AE273" i="27"/>
  <c r="AD273" i="27"/>
  <c r="AE272" i="27"/>
  <c r="AD272" i="27"/>
  <c r="AE271" i="27"/>
  <c r="AD271" i="27"/>
  <c r="AE270" i="27"/>
  <c r="AD270" i="27"/>
  <c r="AE269" i="27"/>
  <c r="AD269" i="27"/>
  <c r="AE268" i="27"/>
  <c r="AD268" i="27"/>
  <c r="AE267" i="27"/>
  <c r="AD267" i="27"/>
  <c r="AE266" i="27"/>
  <c r="AD266" i="27"/>
  <c r="AE265" i="27"/>
  <c r="AD265" i="27"/>
  <c r="AE264" i="27"/>
  <c r="AD264" i="27"/>
  <c r="AE263" i="27"/>
  <c r="AD263" i="27"/>
  <c r="AE262" i="27"/>
  <c r="AD262" i="27"/>
  <c r="AE261" i="27"/>
  <c r="AD261" i="27"/>
  <c r="AE260" i="27"/>
  <c r="AD260" i="27"/>
  <c r="AE259" i="27"/>
  <c r="AD259" i="27"/>
  <c r="AE258" i="27"/>
  <c r="AD258" i="27"/>
  <c r="AE257" i="27"/>
  <c r="AD257" i="27"/>
  <c r="AE256" i="27"/>
  <c r="AD256" i="27"/>
  <c r="AE255" i="27"/>
  <c r="AD255" i="27"/>
  <c r="Y255" i="27"/>
  <c r="AE254" i="27"/>
  <c r="AD254" i="27"/>
  <c r="AE253" i="27"/>
  <c r="AD253" i="27"/>
  <c r="AE252" i="27"/>
  <c r="AD252" i="27"/>
  <c r="AE251" i="27"/>
  <c r="AD251" i="27"/>
  <c r="AE250" i="27"/>
  <c r="AD250" i="27"/>
  <c r="Y250" i="27"/>
  <c r="AE249" i="27"/>
  <c r="AD249" i="27"/>
  <c r="Y249" i="27"/>
  <c r="AE248" i="27"/>
  <c r="AD248" i="27"/>
  <c r="AE247" i="27"/>
  <c r="AD247" i="27"/>
  <c r="AE246" i="27"/>
  <c r="AD246" i="27"/>
  <c r="AE245" i="27"/>
  <c r="AD245" i="27"/>
  <c r="AE244" i="27"/>
  <c r="AD244" i="27"/>
  <c r="AE243" i="27"/>
  <c r="AD243" i="27"/>
  <c r="AE242" i="27"/>
  <c r="AD242" i="27"/>
  <c r="AE241" i="27"/>
  <c r="AD241" i="27"/>
  <c r="AE240" i="27"/>
  <c r="AD240" i="27"/>
  <c r="AE239" i="27"/>
  <c r="AD239" i="27"/>
  <c r="AE238" i="27"/>
  <c r="AD238" i="27"/>
  <c r="AE237" i="27"/>
  <c r="AD237" i="27"/>
  <c r="AE236" i="27"/>
  <c r="AD236" i="27"/>
  <c r="AE235" i="27"/>
  <c r="AD235" i="27"/>
  <c r="AE234" i="27"/>
  <c r="AD234" i="27"/>
  <c r="AE233" i="27"/>
  <c r="AD233" i="27"/>
  <c r="AE232" i="27"/>
  <c r="AD232" i="27"/>
  <c r="AE231" i="27"/>
  <c r="AD231" i="27"/>
  <c r="AE230" i="27"/>
  <c r="AD230" i="27"/>
  <c r="AE229" i="27"/>
  <c r="AD229" i="27"/>
  <c r="AE228" i="27"/>
  <c r="AD228" i="27"/>
  <c r="AE227" i="27"/>
  <c r="AD227" i="27"/>
  <c r="AE226" i="27"/>
  <c r="AD226" i="27"/>
  <c r="AE225" i="27"/>
  <c r="AD225" i="27"/>
  <c r="AE224" i="27"/>
  <c r="AD224" i="27"/>
  <c r="AE223" i="27"/>
  <c r="AD223" i="27"/>
  <c r="AE222" i="27"/>
  <c r="AD222" i="27"/>
  <c r="AE221" i="27"/>
  <c r="AD221" i="27"/>
  <c r="AE220" i="27"/>
  <c r="AD220" i="27"/>
  <c r="AE219" i="27"/>
  <c r="AD219" i="27"/>
  <c r="AE218" i="27"/>
  <c r="AD218" i="27"/>
  <c r="AE217" i="27"/>
  <c r="AD217" i="27"/>
  <c r="AE216" i="27"/>
  <c r="AD216" i="27"/>
  <c r="AE215" i="27"/>
  <c r="AD215" i="27"/>
  <c r="AE214" i="27"/>
  <c r="AD214" i="27"/>
  <c r="AE213" i="27"/>
  <c r="AD213" i="27"/>
  <c r="AE212" i="27"/>
  <c r="AD212" i="27"/>
  <c r="AE211" i="27"/>
  <c r="AD211" i="27"/>
  <c r="AE210" i="27"/>
  <c r="AD210" i="27"/>
  <c r="AE209" i="27"/>
  <c r="AD209" i="27"/>
  <c r="AE208" i="27"/>
  <c r="AD208" i="27"/>
  <c r="AE207" i="27"/>
  <c r="AD207" i="27"/>
  <c r="AE206" i="27"/>
  <c r="AD206" i="27"/>
  <c r="AE205" i="27"/>
  <c r="AD205" i="27"/>
  <c r="AE204" i="27"/>
  <c r="AD204" i="27"/>
  <c r="AE203" i="27"/>
  <c r="AD203" i="27"/>
  <c r="AE202" i="27"/>
  <c r="AD202" i="27"/>
  <c r="AE201" i="27"/>
  <c r="AD201" i="27"/>
  <c r="AE200" i="27"/>
  <c r="AD200" i="27"/>
  <c r="AE199" i="27"/>
  <c r="AD199" i="27"/>
  <c r="AE198" i="27"/>
  <c r="AD198" i="27"/>
  <c r="AE197" i="27"/>
  <c r="AD197" i="27"/>
  <c r="AE196" i="27"/>
  <c r="AD196" i="27"/>
  <c r="AE195" i="27"/>
  <c r="AD195" i="27"/>
  <c r="AE194" i="27"/>
  <c r="AD194" i="27"/>
  <c r="AE193" i="27"/>
  <c r="AD193" i="27"/>
  <c r="AE192" i="27"/>
  <c r="AD192" i="27"/>
  <c r="AE191" i="27"/>
  <c r="AD191" i="27"/>
  <c r="AE190" i="27"/>
  <c r="AD190" i="27"/>
  <c r="AE189" i="27"/>
  <c r="AD189" i="27"/>
  <c r="AE188" i="27"/>
  <c r="AD188" i="27"/>
  <c r="AE187" i="27"/>
  <c r="AD187" i="27"/>
  <c r="AE186" i="27"/>
  <c r="AD186" i="27"/>
  <c r="AE185" i="27"/>
  <c r="AD185" i="27"/>
  <c r="AE184" i="27"/>
  <c r="AD184" i="27"/>
  <c r="AE183" i="27"/>
  <c r="AD183" i="27"/>
  <c r="AE182" i="27"/>
  <c r="AD182" i="27"/>
  <c r="AE181" i="27"/>
  <c r="AD181" i="27"/>
  <c r="AE180" i="27"/>
  <c r="AD180" i="27"/>
  <c r="AE179" i="27"/>
  <c r="AD179" i="27"/>
  <c r="AE178" i="27"/>
  <c r="AD178" i="27"/>
  <c r="AE177" i="27"/>
  <c r="AD177" i="27"/>
  <c r="AE176" i="27"/>
  <c r="AD176" i="27"/>
  <c r="AE175" i="27"/>
  <c r="AD175" i="27"/>
  <c r="AC175" i="27"/>
  <c r="AE174" i="27"/>
  <c r="AD174" i="27"/>
  <c r="AE173" i="27"/>
  <c r="AD173" i="27"/>
  <c r="AE172" i="27"/>
  <c r="AD172" i="27"/>
  <c r="AE171" i="27"/>
  <c r="AD171" i="27"/>
  <c r="AE170" i="27"/>
  <c r="AD170" i="27"/>
  <c r="AE169" i="27"/>
  <c r="AD169" i="27"/>
  <c r="AE168" i="27"/>
  <c r="AD168" i="27"/>
  <c r="AE167" i="27"/>
  <c r="AD167" i="27"/>
  <c r="AE166" i="27"/>
  <c r="AD166" i="27"/>
  <c r="AE165" i="27"/>
  <c r="AD165" i="27"/>
  <c r="AE164" i="27"/>
  <c r="AD164" i="27"/>
  <c r="AE163" i="27"/>
  <c r="AD163" i="27"/>
  <c r="AC163" i="27"/>
  <c r="AE162" i="27"/>
  <c r="AD162" i="27"/>
  <c r="AE161" i="27"/>
  <c r="AD161" i="27"/>
  <c r="AE160" i="27"/>
  <c r="AD160" i="27"/>
  <c r="AE159" i="27"/>
  <c r="AD159" i="27"/>
  <c r="AC159" i="27"/>
  <c r="AE158" i="27"/>
  <c r="AD158" i="27"/>
  <c r="AE157" i="27"/>
  <c r="AD157" i="27"/>
  <c r="AE156" i="27"/>
  <c r="AD156" i="27"/>
  <c r="AE155" i="27"/>
  <c r="AD155" i="27"/>
  <c r="AC155" i="27"/>
  <c r="AE154" i="27"/>
  <c r="AD154" i="27"/>
  <c r="AE153" i="27"/>
  <c r="AD153" i="27"/>
  <c r="AE152" i="27"/>
  <c r="AD152" i="27"/>
  <c r="AE151" i="27"/>
  <c r="AD151" i="27"/>
  <c r="AC151" i="27"/>
  <c r="AE150" i="27"/>
  <c r="AD150" i="27"/>
  <c r="AE149" i="27"/>
  <c r="AD149" i="27"/>
  <c r="AE148" i="27"/>
  <c r="AD148" i="27"/>
  <c r="AE147" i="27"/>
  <c r="AD147" i="27"/>
  <c r="AC147" i="27"/>
  <c r="AE146" i="27"/>
  <c r="AD146" i="27"/>
  <c r="AC146" i="27"/>
  <c r="AE145" i="27"/>
  <c r="AD145" i="27"/>
  <c r="AC145" i="27"/>
  <c r="AE144" i="27"/>
  <c r="AD144" i="27"/>
  <c r="AC144" i="27"/>
  <c r="AE143" i="27"/>
  <c r="AD143" i="27"/>
  <c r="AC143" i="27"/>
  <c r="AE142" i="27"/>
  <c r="AD142" i="27"/>
  <c r="AC142" i="27"/>
  <c r="AE141" i="27"/>
  <c r="AD141" i="27"/>
  <c r="AC141" i="27"/>
  <c r="AE140" i="27"/>
  <c r="AD140" i="27"/>
  <c r="AC140" i="27"/>
  <c r="AE139" i="27"/>
  <c r="AD139" i="27"/>
  <c r="AC139" i="27"/>
  <c r="AE138" i="27"/>
  <c r="AD138" i="27"/>
  <c r="AC138" i="27"/>
  <c r="AE137" i="27"/>
  <c r="AD137" i="27"/>
  <c r="AC137" i="27"/>
  <c r="AE136" i="27"/>
  <c r="AD136" i="27"/>
  <c r="AC136" i="27"/>
  <c r="AE135" i="27"/>
  <c r="AD135" i="27"/>
  <c r="AC135" i="27"/>
  <c r="AE134" i="27"/>
  <c r="AC134" i="27"/>
  <c r="AE133" i="27"/>
  <c r="AC133" i="27"/>
  <c r="AE132" i="27"/>
  <c r="AC132" i="27"/>
  <c r="AE131" i="27"/>
  <c r="AC131" i="27"/>
  <c r="AE130" i="27"/>
  <c r="AC130" i="27"/>
  <c r="AE129" i="27"/>
  <c r="AC129" i="27"/>
  <c r="AE128" i="27"/>
  <c r="AC128" i="27"/>
  <c r="AE127" i="27"/>
  <c r="AC127" i="27"/>
  <c r="AE126" i="27"/>
  <c r="AC126" i="27"/>
  <c r="AE125" i="27"/>
  <c r="AC125" i="27"/>
  <c r="AE124" i="27"/>
  <c r="AC124" i="27"/>
  <c r="AE123" i="27"/>
  <c r="AC123" i="27"/>
  <c r="AE122" i="27"/>
  <c r="AC122" i="27"/>
  <c r="AE121" i="27"/>
  <c r="AC121" i="27"/>
  <c r="AE120" i="27"/>
  <c r="AC120" i="27"/>
  <c r="AE119" i="27"/>
  <c r="AC119" i="27"/>
  <c r="AE118" i="27"/>
  <c r="AC118" i="27"/>
  <c r="AE117" i="27"/>
  <c r="AC117" i="27"/>
  <c r="AE116" i="27"/>
  <c r="AC116" i="27"/>
  <c r="AE115" i="27"/>
  <c r="AC115" i="27"/>
  <c r="AE114" i="27"/>
  <c r="AC114" i="27"/>
  <c r="AE113" i="27"/>
  <c r="AC113" i="27"/>
  <c r="AE112" i="27"/>
  <c r="AC112" i="27"/>
  <c r="AE111" i="27"/>
  <c r="AC111" i="27"/>
  <c r="AE110" i="27"/>
  <c r="AC110" i="27"/>
  <c r="AE109" i="27"/>
  <c r="AC109" i="27"/>
  <c r="AE108" i="27"/>
  <c r="AC108" i="27"/>
  <c r="AE107" i="27"/>
  <c r="AC107" i="27"/>
  <c r="AE106" i="27"/>
  <c r="AC106" i="27"/>
  <c r="AE105" i="27"/>
  <c r="AC105" i="27"/>
  <c r="AE104" i="27"/>
  <c r="AC104" i="27"/>
  <c r="AE103" i="27"/>
  <c r="AC103" i="27"/>
  <c r="AE102" i="27"/>
  <c r="AC102" i="27"/>
  <c r="AE101" i="27"/>
  <c r="AC101" i="27"/>
  <c r="AE100" i="27"/>
  <c r="AC100" i="27"/>
  <c r="AE99" i="27"/>
  <c r="AC99" i="27"/>
  <c r="AE98" i="27"/>
  <c r="AC98" i="27"/>
  <c r="AE97" i="27"/>
  <c r="AC97" i="27"/>
  <c r="AE96" i="27"/>
  <c r="AC96" i="27"/>
  <c r="AE95" i="27"/>
  <c r="AC95" i="27"/>
  <c r="AE94" i="27"/>
  <c r="AC94" i="27"/>
  <c r="AE93" i="27"/>
  <c r="AC93" i="27"/>
  <c r="AE92" i="27"/>
  <c r="AC92" i="27"/>
  <c r="AE91" i="27"/>
  <c r="AC91" i="27"/>
  <c r="AE90" i="27"/>
  <c r="AC90" i="27"/>
  <c r="AE89" i="27"/>
  <c r="AC89" i="27"/>
  <c r="AE88" i="27"/>
  <c r="AC88" i="27"/>
  <c r="AE87" i="27"/>
  <c r="AC87" i="27"/>
  <c r="AE86" i="27"/>
  <c r="AC86" i="27"/>
  <c r="AE85" i="27"/>
  <c r="AC85" i="27"/>
  <c r="AE84" i="27"/>
  <c r="AC84" i="27"/>
  <c r="AE83" i="27"/>
  <c r="AC83" i="27"/>
  <c r="AE82" i="27"/>
  <c r="AC82" i="27"/>
  <c r="AE81" i="27"/>
  <c r="AC81" i="27"/>
  <c r="AE80" i="27"/>
  <c r="AC80" i="27"/>
  <c r="AE79" i="27"/>
  <c r="AC79" i="27"/>
  <c r="AE78" i="27"/>
  <c r="AC78" i="27"/>
  <c r="AE77" i="27"/>
  <c r="AC77" i="27"/>
  <c r="AE76" i="27"/>
  <c r="AC76" i="27"/>
  <c r="AE75" i="27"/>
  <c r="AC75" i="27"/>
  <c r="AE74" i="27"/>
  <c r="AC74" i="27"/>
  <c r="AE73" i="27"/>
  <c r="AC73" i="27"/>
  <c r="AE72" i="27"/>
  <c r="AC72" i="27"/>
  <c r="AE71" i="27"/>
  <c r="AC71" i="27"/>
  <c r="AE70" i="27"/>
  <c r="AC70" i="27"/>
  <c r="AE69" i="27"/>
  <c r="AC69" i="27"/>
  <c r="AE68" i="27"/>
  <c r="AC68" i="27"/>
  <c r="AE67" i="27"/>
  <c r="AC67" i="27"/>
  <c r="AE66" i="27"/>
  <c r="AC66" i="27"/>
  <c r="AE65" i="27"/>
  <c r="AC65" i="27"/>
  <c r="AE64" i="27"/>
  <c r="AC64" i="27"/>
  <c r="AE63" i="27"/>
  <c r="AC63" i="27"/>
  <c r="AE62" i="27"/>
  <c r="AC62" i="27"/>
  <c r="AE61" i="27"/>
  <c r="AC61" i="27"/>
  <c r="AE60" i="27"/>
  <c r="AC60" i="27"/>
  <c r="AE59" i="27"/>
  <c r="AC59" i="27"/>
  <c r="AE58" i="27"/>
  <c r="AC58" i="27"/>
  <c r="AE57" i="27"/>
  <c r="AC57" i="27"/>
  <c r="AE56" i="27"/>
  <c r="AC56" i="27"/>
  <c r="AE55" i="27"/>
  <c r="AC55" i="27"/>
  <c r="AE54" i="27"/>
  <c r="AC54" i="27"/>
  <c r="AE53" i="27"/>
  <c r="AC53" i="27"/>
  <c r="AE52" i="27"/>
  <c r="AC52" i="27"/>
  <c r="AE51" i="27"/>
  <c r="AC51" i="27"/>
  <c r="AE50" i="27"/>
  <c r="AC50" i="27"/>
  <c r="AE49" i="27"/>
  <c r="AC49" i="27"/>
  <c r="AE48" i="27"/>
  <c r="AC48" i="27"/>
  <c r="AE47" i="27"/>
  <c r="AC47" i="27"/>
  <c r="AE46" i="27"/>
  <c r="AC46" i="27"/>
  <c r="AE45" i="27"/>
  <c r="AC45" i="27"/>
  <c r="AE44" i="27"/>
  <c r="AC44" i="27"/>
  <c r="AE43" i="27"/>
  <c r="AC43" i="27"/>
  <c r="AE42" i="27"/>
  <c r="AC42" i="27"/>
  <c r="AE41" i="27"/>
  <c r="AC41" i="27"/>
  <c r="AE40" i="27"/>
  <c r="AC40" i="27"/>
  <c r="AE39" i="27"/>
  <c r="AC39" i="27"/>
  <c r="AE38" i="27"/>
  <c r="AC38" i="27"/>
  <c r="AE37" i="27"/>
  <c r="AC37" i="27"/>
  <c r="AE36" i="27"/>
  <c r="AC36" i="27"/>
  <c r="AE35" i="27"/>
  <c r="AC35" i="27"/>
  <c r="AE34" i="27"/>
  <c r="AC34" i="27"/>
  <c r="AE33" i="27"/>
  <c r="AC33" i="27"/>
  <c r="AE32" i="27"/>
  <c r="AC32" i="27"/>
  <c r="AE31" i="27"/>
  <c r="AC31" i="27"/>
  <c r="AE30" i="27"/>
  <c r="AC30" i="27"/>
  <c r="AE29" i="27"/>
  <c r="AC29" i="27"/>
  <c r="AE28" i="27"/>
  <c r="AC28" i="27"/>
  <c r="AE27" i="27"/>
  <c r="AC27" i="27"/>
  <c r="AE26" i="27"/>
  <c r="AC26" i="27"/>
  <c r="AE25" i="27"/>
  <c r="AC25" i="27"/>
  <c r="AE24" i="27"/>
  <c r="AC24" i="27"/>
  <c r="AE23" i="27"/>
  <c r="AC23" i="27"/>
  <c r="AE22" i="27"/>
  <c r="AC22" i="27"/>
  <c r="AE21" i="27"/>
  <c r="AC21" i="27"/>
  <c r="AE20" i="27"/>
  <c r="AC20" i="27"/>
  <c r="AE19" i="27"/>
  <c r="AC19" i="27"/>
  <c r="AE18" i="27"/>
  <c r="AC18" i="27"/>
  <c r="AE17" i="27"/>
  <c r="AC17" i="27"/>
  <c r="AE16" i="27"/>
  <c r="AC16" i="27"/>
  <c r="AE15" i="27"/>
  <c r="AC15" i="27"/>
  <c r="AE14" i="27"/>
  <c r="AC14" i="27"/>
  <c r="AE13" i="27"/>
  <c r="AC13" i="27"/>
  <c r="AE12" i="27"/>
  <c r="AC12" i="27"/>
  <c r="AE11" i="27"/>
  <c r="AC11" i="27"/>
  <c r="AE10" i="27"/>
  <c r="AC10" i="27"/>
  <c r="AE9" i="27"/>
  <c r="AC9" i="27"/>
  <c r="AE8" i="27"/>
  <c r="AC8" i="27"/>
  <c r="AE7" i="27"/>
  <c r="AC7" i="27"/>
  <c r="AE6" i="27"/>
  <c r="AC6" i="27"/>
  <c r="AE5" i="27"/>
  <c r="AC5" i="27"/>
  <c r="AE4" i="27"/>
  <c r="AC4" i="27"/>
  <c r="AE3" i="27"/>
  <c r="AC3" i="27"/>
  <c r="AE2" i="27"/>
  <c r="AC2" i="27"/>
  <c r="AC365" i="18"/>
  <c r="AC364" i="18"/>
  <c r="AC363" i="18"/>
  <c r="AC360" i="18"/>
  <c r="AC359" i="18"/>
  <c r="AC356" i="18"/>
  <c r="AE337" i="18"/>
  <c r="AE334" i="18"/>
  <c r="AE333" i="18"/>
  <c r="Y255" i="18"/>
  <c r="Y250" i="18"/>
  <c r="Y249" i="18"/>
  <c r="AE230" i="18"/>
  <c r="AE229" i="18"/>
  <c r="AE213" i="18"/>
  <c r="AE212" i="18"/>
  <c r="AE211" i="18"/>
  <c r="AE210" i="18"/>
  <c r="AE209" i="18"/>
  <c r="AE208" i="18"/>
  <c r="AE207" i="18"/>
  <c r="AE204" i="18"/>
  <c r="AE203" i="18"/>
  <c r="AE187" i="18"/>
  <c r="AE186" i="18"/>
  <c r="AE185" i="18"/>
  <c r="AE184" i="18"/>
  <c r="AE183" i="18"/>
  <c r="AE182" i="18"/>
  <c r="AE181" i="18"/>
  <c r="AE178" i="18"/>
  <c r="AE177" i="18"/>
  <c r="AE174" i="18"/>
  <c r="AE173" i="18"/>
  <c r="AE172" i="18"/>
  <c r="AE171" i="18"/>
  <c r="AE170" i="18"/>
  <c r="AE169" i="18"/>
  <c r="AE168" i="18"/>
  <c r="AE148" i="18"/>
  <c r="AE147" i="18"/>
  <c r="AE146" i="18"/>
  <c r="AE145" i="18"/>
  <c r="AE144" i="18"/>
  <c r="AE143" i="18"/>
  <c r="AE142" i="18"/>
  <c r="AE139" i="18"/>
  <c r="AE138" i="18"/>
  <c r="AE113" i="18"/>
  <c r="AE112" i="18"/>
  <c r="AE109" i="18"/>
  <c r="AE108" i="18"/>
  <c r="AE107" i="18"/>
  <c r="AE106" i="18"/>
  <c r="AE105" i="18"/>
  <c r="AE104" i="18"/>
  <c r="AE103" i="18"/>
  <c r="AE100" i="18"/>
  <c r="AE99" i="18"/>
  <c r="AA83" i="18"/>
  <c r="AA82" i="18"/>
  <c r="AA81" i="18"/>
  <c r="AF80" i="18"/>
  <c r="AA80" i="18"/>
  <c r="AA79" i="18"/>
  <c r="AA78" i="18"/>
  <c r="AF77" i="18"/>
  <c r="AA77" i="18"/>
  <c r="AA74" i="18"/>
  <c r="AA73" i="18"/>
  <c r="AA64" i="18"/>
  <c r="AF56" i="18"/>
  <c r="AF53" i="18"/>
  <c r="AF52" i="18"/>
  <c r="AF48" i="18"/>
  <c r="AA48" i="18"/>
  <c r="AA47" i="18"/>
  <c r="AA44" i="18"/>
  <c r="AA43" i="18"/>
  <c r="AA42" i="18"/>
  <c r="AA41" i="18"/>
  <c r="AA40" i="18"/>
  <c r="AA39" i="18"/>
  <c r="AA38" i="18"/>
  <c r="AA31" i="18"/>
  <c r="AA30" i="18"/>
  <c r="AF29" i="18"/>
  <c r="AA29" i="18"/>
  <c r="AF28" i="18"/>
  <c r="AA28" i="18"/>
  <c r="AA27" i="18"/>
  <c r="AA26" i="18"/>
  <c r="AA25" i="18"/>
  <c r="AA22" i="18"/>
  <c r="AF21" i="18"/>
  <c r="AA21" i="18"/>
  <c r="AA18" i="18"/>
  <c r="AA17" i="18"/>
  <c r="AA16" i="18"/>
  <c r="AA15" i="18"/>
  <c r="AA14" i="18"/>
  <c r="AA13" i="18"/>
  <c r="AA12" i="18"/>
  <c r="AF5" i="18"/>
  <c r="AA51" i="18" l="1"/>
  <c r="AA52" i="18"/>
  <c r="AA53" i="18"/>
  <c r="AA54" i="18"/>
  <c r="AA55" i="18"/>
  <c r="AA56" i="18"/>
  <c r="AA57" i="18"/>
  <c r="AE164" i="18"/>
  <c r="AE165" i="18"/>
  <c r="AA2" i="18"/>
  <c r="AA3" i="18"/>
  <c r="AA4" i="18"/>
  <c r="AA5" i="18"/>
  <c r="AF12" i="18"/>
  <c r="AF13" i="18"/>
  <c r="AF16" i="18"/>
  <c r="AF40" i="18"/>
  <c r="AF44" i="18"/>
  <c r="AF64" i="18"/>
  <c r="AF68" i="18"/>
  <c r="AF69" i="18"/>
  <c r="AE151" i="18"/>
  <c r="AE152" i="18"/>
  <c r="AE155" i="18"/>
  <c r="AE156" i="18"/>
  <c r="AE157" i="18"/>
  <c r="AE158" i="18"/>
  <c r="AE159" i="18"/>
  <c r="AE160" i="18"/>
  <c r="AE161" i="18"/>
  <c r="AF8" i="18"/>
  <c r="AF60" i="18"/>
  <c r="AF61" i="18"/>
  <c r="AE90" i="18"/>
  <c r="AE91" i="18"/>
  <c r="AE92" i="18"/>
  <c r="AE93" i="18"/>
  <c r="AE94" i="18"/>
  <c r="AE95" i="18"/>
  <c r="AE96" i="18"/>
  <c r="AE125" i="18"/>
  <c r="AE126" i="18"/>
  <c r="AE129" i="18"/>
  <c r="AE130" i="18"/>
  <c r="AE131" i="18"/>
  <c r="AE132" i="18"/>
  <c r="AE133" i="18"/>
  <c r="AE134" i="18"/>
  <c r="AE135" i="18"/>
  <c r="AE242" i="18"/>
  <c r="AE243" i="18"/>
  <c r="AA65" i="18"/>
  <c r="AA66" i="18"/>
  <c r="AA67" i="18"/>
  <c r="AA68" i="18"/>
  <c r="AA69" i="18"/>
  <c r="AA70" i="18"/>
  <c r="AE116" i="18"/>
  <c r="AE117" i="18"/>
  <c r="AE118" i="18"/>
  <c r="AE119" i="18"/>
  <c r="AE120" i="18"/>
  <c r="AE121" i="18"/>
  <c r="AE122" i="18"/>
  <c r="AE216" i="18"/>
  <c r="AE217" i="18"/>
  <c r="AE220" i="18"/>
  <c r="AE221" i="18"/>
  <c r="AE255" i="18"/>
  <c r="AE256" i="18"/>
  <c r="AA8" i="18"/>
  <c r="AA9" i="18"/>
  <c r="AA34" i="18"/>
  <c r="AA35" i="18"/>
  <c r="AA60" i="18"/>
  <c r="AA61" i="18"/>
  <c r="AE86" i="18"/>
  <c r="AE87" i="18"/>
  <c r="AE190" i="18"/>
  <c r="AE191" i="18"/>
  <c r="AE194" i="18"/>
  <c r="AE195" i="18"/>
  <c r="AE196" i="18"/>
  <c r="AE197" i="18"/>
  <c r="AE198" i="18"/>
  <c r="AE199" i="18"/>
  <c r="AE200" i="18"/>
  <c r="AE329" i="18"/>
  <c r="AE330" i="18"/>
  <c r="AE222" i="18"/>
  <c r="AE223" i="18"/>
  <c r="AE224" i="18"/>
  <c r="AE225" i="18"/>
  <c r="AE226" i="18"/>
  <c r="AE233" i="18"/>
  <c r="AE234" i="18"/>
  <c r="AE235" i="18"/>
  <c r="AE236" i="18"/>
  <c r="AE237" i="18"/>
  <c r="AE238" i="18"/>
  <c r="AE239" i="18"/>
  <c r="AE246" i="18"/>
  <c r="AE247" i="18"/>
  <c r="AE248" i="18"/>
  <c r="AE249" i="18"/>
  <c r="AE250" i="18"/>
  <c r="AE251" i="18"/>
  <c r="AE252" i="18"/>
  <c r="AE259" i="18"/>
  <c r="AE260" i="18"/>
  <c r="AE261" i="18"/>
  <c r="AE262" i="18"/>
  <c r="AE263" i="18"/>
  <c r="AE264" i="18"/>
  <c r="AE265" i="18"/>
  <c r="AE272" i="18"/>
  <c r="AD2" i="27"/>
  <c r="AD3" i="27"/>
  <c r="AD4" i="27"/>
  <c r="AD5" i="27"/>
  <c r="AD6" i="27"/>
  <c r="AD7" i="27"/>
  <c r="AD8" i="27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47" i="27"/>
  <c r="AD48" i="27"/>
  <c r="AD49" i="27"/>
  <c r="AF181" i="18"/>
  <c r="AF182" i="18"/>
  <c r="AF183" i="18"/>
  <c r="AF184" i="18"/>
  <c r="AF185" i="18"/>
  <c r="AF186" i="18"/>
  <c r="AF187" i="18"/>
  <c r="AF190" i="18"/>
  <c r="AF191" i="18"/>
  <c r="AF194" i="18"/>
  <c r="AF195" i="18"/>
  <c r="AF196" i="18"/>
  <c r="AF197" i="18"/>
  <c r="AF198" i="18"/>
  <c r="AF199" i="18"/>
  <c r="AF200" i="18"/>
  <c r="AF203" i="18"/>
  <c r="AF204" i="18"/>
  <c r="AF207" i="18"/>
  <c r="AF208" i="18"/>
  <c r="AF209" i="18"/>
  <c r="AF210" i="18"/>
  <c r="AF211" i="18"/>
  <c r="AF212" i="18"/>
  <c r="AF213" i="18"/>
  <c r="AF216" i="18"/>
  <c r="AF217" i="18"/>
  <c r="AF220" i="18"/>
  <c r="AF221" i="18"/>
  <c r="AF222" i="18"/>
  <c r="AF223" i="18"/>
  <c r="AF224" i="18"/>
  <c r="AF225" i="18"/>
  <c r="AF226" i="18"/>
  <c r="AF229" i="18"/>
  <c r="AF230" i="18"/>
  <c r="AB59" i="27"/>
  <c r="AB66" i="27"/>
  <c r="AB74" i="27"/>
  <c r="AB82" i="27"/>
  <c r="AB90" i="27"/>
  <c r="AB98" i="27"/>
  <c r="AB110" i="27"/>
  <c r="AB129" i="27"/>
  <c r="AB147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66" i="27"/>
  <c r="AD67" i="27"/>
  <c r="AD68" i="27"/>
  <c r="AD69" i="27"/>
  <c r="AD70" i="27"/>
  <c r="AD71" i="27"/>
  <c r="AD72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09" i="27"/>
  <c r="AD110" i="27"/>
  <c r="AD111" i="27"/>
  <c r="AD112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F2" i="27"/>
  <c r="AF6" i="27"/>
  <c r="AF10" i="27"/>
  <c r="AF14" i="27"/>
  <c r="AF22" i="27"/>
  <c r="AF26" i="27"/>
  <c r="AF30" i="27"/>
  <c r="AF38" i="27"/>
  <c r="AF42" i="27"/>
  <c r="AF46" i="27"/>
  <c r="AF54" i="27"/>
  <c r="AB163" i="27"/>
  <c r="AC167" i="27"/>
  <c r="AC171" i="27"/>
  <c r="AC179" i="27"/>
  <c r="AC183" i="27"/>
  <c r="AC187" i="27"/>
  <c r="AC191" i="27"/>
  <c r="AC195" i="27"/>
  <c r="AA315" i="27"/>
  <c r="AA316" i="27"/>
  <c r="AA317" i="27"/>
  <c r="AA318" i="27"/>
  <c r="AA319" i="27"/>
  <c r="AA320" i="27"/>
  <c r="AA321" i="27"/>
  <c r="AA322" i="27"/>
  <c r="AA323" i="27"/>
  <c r="AA324" i="27"/>
  <c r="AA325" i="27"/>
  <c r="AA326" i="27"/>
  <c r="AA327" i="27"/>
  <c r="AA328" i="27"/>
  <c r="AA329" i="27"/>
  <c r="AA330" i="27"/>
  <c r="AA331" i="27"/>
  <c r="AA332" i="27"/>
  <c r="AA333" i="27"/>
  <c r="AA334" i="27"/>
  <c r="AA335" i="27"/>
  <c r="AA336" i="27"/>
  <c r="AA337" i="27"/>
  <c r="AA338" i="27"/>
  <c r="AA339" i="27"/>
  <c r="AA340" i="27"/>
  <c r="AA341" i="27"/>
  <c r="AA342" i="27"/>
  <c r="AA343" i="27"/>
  <c r="AA344" i="27"/>
  <c r="AA345" i="27"/>
  <c r="AA346" i="27"/>
  <c r="AA347" i="27"/>
  <c r="AA348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D351" i="27"/>
  <c r="AD352" i="27"/>
  <c r="AD353" i="27"/>
  <c r="AD354" i="27"/>
  <c r="AD355" i="27"/>
  <c r="AD356" i="27"/>
  <c r="AD357" i="27"/>
  <c r="AD358" i="27"/>
  <c r="AD359" i="27"/>
  <c r="AD360" i="27"/>
  <c r="AD361" i="27"/>
  <c r="AD362" i="27"/>
  <c r="AD363" i="27"/>
  <c r="AD364" i="27"/>
  <c r="AD365" i="27"/>
  <c r="Z2" i="18"/>
  <c r="Z3" i="18"/>
  <c r="Z4" i="18"/>
  <c r="Z5" i="18"/>
  <c r="Z8" i="18"/>
  <c r="Z9" i="18"/>
  <c r="Z12" i="18"/>
  <c r="Z13" i="18"/>
  <c r="Z14" i="18"/>
  <c r="Z15" i="18"/>
  <c r="Z16" i="18"/>
  <c r="Z17" i="18"/>
  <c r="Z18" i="18"/>
  <c r="Z21" i="18"/>
  <c r="Z22" i="18"/>
  <c r="Z25" i="18"/>
  <c r="Z26" i="18"/>
  <c r="Z27" i="18"/>
  <c r="Z28" i="18"/>
  <c r="Z29" i="18"/>
  <c r="Z30" i="18"/>
  <c r="Z31" i="18"/>
  <c r="Z34" i="18"/>
  <c r="Z35" i="18"/>
  <c r="Z38" i="18"/>
  <c r="Z39" i="18"/>
  <c r="Z40" i="18"/>
  <c r="Z41" i="18"/>
  <c r="Z42" i="18"/>
  <c r="Z43" i="18"/>
  <c r="Z44" i="18"/>
  <c r="Z47" i="18"/>
  <c r="Z48" i="18"/>
  <c r="Z51" i="18"/>
  <c r="Z52" i="18"/>
  <c r="Z53" i="18"/>
  <c r="Z54" i="18"/>
  <c r="Z55" i="18"/>
  <c r="Z56" i="18"/>
  <c r="Z57" i="18"/>
  <c r="Z60" i="18"/>
  <c r="Z61" i="18"/>
  <c r="Z64" i="18"/>
  <c r="Z65" i="18"/>
  <c r="Z66" i="18"/>
  <c r="Z67" i="18"/>
  <c r="Z68" i="18"/>
  <c r="Z69" i="18"/>
  <c r="Z70" i="18"/>
  <c r="Z73" i="18"/>
  <c r="Z74" i="18"/>
  <c r="Z77" i="18"/>
  <c r="Z78" i="18"/>
  <c r="Z79" i="18"/>
  <c r="Z80" i="18"/>
  <c r="Z81" i="18"/>
  <c r="Z82" i="18"/>
  <c r="Z83" i="18"/>
  <c r="AF86" i="18"/>
  <c r="AF87" i="18"/>
  <c r="AF90" i="18"/>
  <c r="AF91" i="18"/>
  <c r="AF92" i="18"/>
  <c r="AF93" i="18"/>
  <c r="AF94" i="18"/>
  <c r="AF95" i="18"/>
  <c r="AF96" i="18"/>
  <c r="AF99" i="18"/>
  <c r="AF100" i="18"/>
  <c r="AF103" i="18"/>
  <c r="AF104" i="18"/>
  <c r="AF105" i="18"/>
  <c r="AF106" i="18"/>
  <c r="AF107" i="18"/>
  <c r="AF108" i="18"/>
  <c r="AF109" i="18"/>
  <c r="AF112" i="18"/>
  <c r="AF113" i="18"/>
  <c r="AF116" i="18"/>
  <c r="AF117" i="18"/>
  <c r="AF118" i="18"/>
  <c r="AF119" i="18"/>
  <c r="AF120" i="18"/>
  <c r="AF121" i="18"/>
  <c r="AF122" i="18"/>
  <c r="AF125" i="18"/>
  <c r="AF126" i="18"/>
  <c r="AF129" i="18"/>
  <c r="AF130" i="18"/>
  <c r="AF131" i="18"/>
  <c r="AF132" i="18"/>
  <c r="AF133" i="18"/>
  <c r="AF134" i="18"/>
  <c r="AF135" i="18"/>
  <c r="AF138" i="18"/>
  <c r="AF139" i="18"/>
  <c r="AF142" i="18"/>
  <c r="AF143" i="18"/>
  <c r="AF144" i="18"/>
  <c r="AF145" i="18"/>
  <c r="AF146" i="18"/>
  <c r="AF147" i="18"/>
  <c r="AF148" i="18"/>
  <c r="AF151" i="18"/>
  <c r="AF152" i="18"/>
  <c r="AF155" i="18"/>
  <c r="AF156" i="18"/>
  <c r="AF157" i="18"/>
  <c r="AF158" i="18"/>
  <c r="AF159" i="18"/>
  <c r="AF160" i="18"/>
  <c r="AF161" i="18"/>
  <c r="AF164" i="18"/>
  <c r="AF165" i="18"/>
  <c r="AF168" i="18"/>
  <c r="AF169" i="18"/>
  <c r="AF170" i="18"/>
  <c r="AF171" i="18"/>
  <c r="AF172" i="18"/>
  <c r="AF173" i="18"/>
  <c r="AF174" i="18"/>
  <c r="AF177" i="18"/>
  <c r="AF178" i="18"/>
  <c r="AC2" i="18"/>
  <c r="AC3" i="18"/>
  <c r="AC4" i="18"/>
  <c r="AC5" i="18"/>
  <c r="AC8" i="18"/>
  <c r="AC9" i="18"/>
  <c r="AC12" i="18"/>
  <c r="AC13" i="18"/>
  <c r="AC14" i="18"/>
  <c r="AC15" i="18"/>
  <c r="AC16" i="18"/>
  <c r="AC17" i="18"/>
  <c r="AC18" i="18"/>
  <c r="AC21" i="18"/>
  <c r="AC22" i="18"/>
  <c r="AC25" i="18"/>
  <c r="AC26" i="18"/>
  <c r="AC27" i="18"/>
  <c r="AC28" i="18"/>
  <c r="AC29" i="18"/>
  <c r="AC30" i="18"/>
  <c r="AC31" i="18"/>
  <c r="AC34" i="18"/>
  <c r="AC35" i="18"/>
  <c r="AC38" i="18"/>
  <c r="AC39" i="18"/>
  <c r="AC40" i="18"/>
  <c r="AC41" i="18"/>
  <c r="AC42" i="18"/>
  <c r="AC43" i="18"/>
  <c r="AC44" i="18"/>
  <c r="AC47" i="18"/>
  <c r="AC48" i="18"/>
  <c r="AC51" i="18"/>
  <c r="AC52" i="18"/>
  <c r="AC53" i="18"/>
  <c r="AC54" i="18"/>
  <c r="AC55" i="18"/>
  <c r="AC56" i="18"/>
  <c r="AC57" i="18"/>
  <c r="AC60" i="18"/>
  <c r="AC61" i="18"/>
  <c r="AC64" i="18"/>
  <c r="AC65" i="18"/>
  <c r="AC66" i="18"/>
  <c r="AC67" i="18"/>
  <c r="AC68" i="18"/>
  <c r="AC69" i="18"/>
  <c r="AC70" i="18"/>
  <c r="AC73" i="18"/>
  <c r="AC74" i="18"/>
  <c r="AC77" i="18"/>
  <c r="AC78" i="18"/>
  <c r="AC79" i="18"/>
  <c r="AC80" i="18"/>
  <c r="AC81" i="18"/>
  <c r="AC82" i="18"/>
  <c r="AC83" i="18"/>
  <c r="AA86" i="18"/>
  <c r="AA87" i="18"/>
  <c r="AA90" i="18"/>
  <c r="AA91" i="18"/>
  <c r="AA92" i="18"/>
  <c r="AA93" i="18"/>
  <c r="AA94" i="18"/>
  <c r="AA95" i="18"/>
  <c r="AA96" i="18"/>
  <c r="AA99" i="18"/>
  <c r="AA100" i="18"/>
  <c r="AA103" i="18"/>
  <c r="AA104" i="18"/>
  <c r="AA105" i="18"/>
  <c r="AA106" i="18"/>
  <c r="AA107" i="18"/>
  <c r="AA108" i="18"/>
  <c r="AA109" i="18"/>
  <c r="AA112" i="18"/>
  <c r="AA113" i="18"/>
  <c r="AA116" i="18"/>
  <c r="AA117" i="18"/>
  <c r="AA118" i="18"/>
  <c r="AA119" i="18"/>
  <c r="AA120" i="18"/>
  <c r="AA121" i="18"/>
  <c r="AA122" i="18"/>
  <c r="AD2" i="18"/>
  <c r="AD3" i="18"/>
  <c r="AD4" i="18"/>
  <c r="AD5" i="18"/>
  <c r="AD8" i="18"/>
  <c r="AD9" i="18"/>
  <c r="AD12" i="18"/>
  <c r="AD13" i="18"/>
  <c r="AD14" i="18"/>
  <c r="AD15" i="18"/>
  <c r="AD16" i="18"/>
  <c r="AD17" i="18"/>
  <c r="AD18" i="18"/>
  <c r="AD21" i="18"/>
  <c r="AD22" i="18"/>
  <c r="AD25" i="18"/>
  <c r="AD26" i="18"/>
  <c r="AD27" i="18"/>
  <c r="AD28" i="18"/>
  <c r="AD29" i="18"/>
  <c r="AD30" i="18"/>
  <c r="AD31" i="18"/>
  <c r="AD34" i="18"/>
  <c r="AD35" i="18"/>
  <c r="AD38" i="18"/>
  <c r="AD39" i="18"/>
  <c r="AD40" i="18"/>
  <c r="AD41" i="18"/>
  <c r="AD42" i="18"/>
  <c r="AD43" i="18"/>
  <c r="AD44" i="18"/>
  <c r="AD47" i="18"/>
  <c r="AD48" i="18"/>
  <c r="AD51" i="18"/>
  <c r="AD52" i="18"/>
  <c r="AD53" i="18"/>
  <c r="AD54" i="18"/>
  <c r="AD55" i="18"/>
  <c r="AD56" i="18"/>
  <c r="AD57" i="18"/>
  <c r="AD60" i="18"/>
  <c r="AD61" i="18"/>
  <c r="AF4" i="18"/>
  <c r="Z2" i="27"/>
  <c r="Z3" i="27"/>
  <c r="Z4" i="27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Z133" i="27"/>
  <c r="Z134" i="27"/>
  <c r="Z135" i="27"/>
  <c r="Z136" i="27"/>
  <c r="Z137" i="27"/>
  <c r="Z138" i="27"/>
  <c r="Z139" i="27"/>
  <c r="Z140" i="27"/>
  <c r="Z141" i="27"/>
  <c r="Z142" i="27"/>
  <c r="Z143" i="27"/>
  <c r="Z144" i="27"/>
  <c r="Z145" i="27"/>
  <c r="Z146" i="27"/>
  <c r="Z147" i="27"/>
  <c r="Z148" i="27"/>
  <c r="Z149" i="27"/>
  <c r="Z150" i="27"/>
  <c r="Z151" i="27"/>
  <c r="Z152" i="27"/>
  <c r="Z153" i="27"/>
  <c r="Z154" i="27"/>
  <c r="Z155" i="27"/>
  <c r="Z156" i="27"/>
  <c r="Z157" i="27"/>
  <c r="Z158" i="27"/>
  <c r="Z159" i="27"/>
  <c r="Z160" i="27"/>
  <c r="Z161" i="27"/>
  <c r="Z162" i="27"/>
  <c r="Z163" i="27"/>
  <c r="Z164" i="27"/>
  <c r="Z165" i="27"/>
  <c r="Z166" i="27"/>
  <c r="Z167" i="27"/>
  <c r="Z168" i="27"/>
  <c r="Z169" i="27"/>
  <c r="Z170" i="27"/>
  <c r="Z171" i="27"/>
  <c r="Z172" i="27"/>
  <c r="Z173" i="27"/>
  <c r="Z174" i="27"/>
  <c r="Z175" i="27"/>
  <c r="Z176" i="27"/>
  <c r="Z177" i="27"/>
  <c r="Z178" i="27"/>
  <c r="Z179" i="27"/>
  <c r="Z180" i="27"/>
  <c r="Z181" i="27"/>
  <c r="Z182" i="27"/>
  <c r="Z183" i="27"/>
  <c r="Z184" i="27"/>
  <c r="Z185" i="27"/>
  <c r="Z186" i="27"/>
  <c r="Z187" i="27"/>
  <c r="Z188" i="27"/>
  <c r="Z189" i="27"/>
  <c r="Z190" i="27"/>
  <c r="Z191" i="27"/>
  <c r="Z192" i="27"/>
  <c r="Z193" i="27"/>
  <c r="Z194" i="27"/>
  <c r="Z195" i="27"/>
  <c r="Z196" i="27"/>
  <c r="Z197" i="27"/>
  <c r="Z198" i="27"/>
  <c r="Z199" i="27"/>
  <c r="Z200" i="27"/>
  <c r="Z201" i="27"/>
  <c r="Z202" i="27"/>
  <c r="Z203" i="27"/>
  <c r="Z204" i="27"/>
  <c r="Z205" i="27"/>
  <c r="Z206" i="27"/>
  <c r="Z207" i="27"/>
  <c r="Z208" i="27"/>
  <c r="Z209" i="27"/>
  <c r="Z210" i="27"/>
  <c r="Z211" i="27"/>
  <c r="Z212" i="27"/>
  <c r="Z213" i="27"/>
  <c r="Z214" i="27"/>
  <c r="Z215" i="27"/>
  <c r="Z216" i="27"/>
  <c r="Z217" i="27"/>
  <c r="Z218" i="27"/>
  <c r="Z219" i="27"/>
  <c r="Z220" i="27"/>
  <c r="Z221" i="27"/>
  <c r="Z222" i="27"/>
  <c r="Z223" i="27"/>
  <c r="Z224" i="27"/>
  <c r="Z225" i="27"/>
  <c r="Z226" i="27"/>
  <c r="Z227" i="27"/>
  <c r="Z228" i="27"/>
  <c r="Z229" i="27"/>
  <c r="Z230" i="27"/>
  <c r="Z231" i="27"/>
  <c r="Z232" i="27"/>
  <c r="Z233" i="27"/>
  <c r="Z234" i="27"/>
  <c r="Z235" i="27"/>
  <c r="Z236" i="27"/>
  <c r="Z237" i="27"/>
  <c r="Z238" i="27"/>
  <c r="Z239" i="27"/>
  <c r="Z240" i="27"/>
  <c r="Z241" i="27"/>
  <c r="Z242" i="27"/>
  <c r="Z243" i="27"/>
  <c r="Z244" i="27"/>
  <c r="Z245" i="27"/>
  <c r="Z246" i="27"/>
  <c r="Z247" i="27"/>
  <c r="Z248" i="27"/>
  <c r="Z249" i="27"/>
  <c r="Z250" i="27"/>
  <c r="Z251" i="27"/>
  <c r="Z252" i="27"/>
  <c r="Z253" i="27"/>
  <c r="Z254" i="27"/>
  <c r="Z255" i="27"/>
  <c r="Z256" i="27"/>
  <c r="Z257" i="27"/>
  <c r="Z258" i="27"/>
  <c r="Z259" i="27"/>
  <c r="Z260" i="27"/>
  <c r="Z261" i="27"/>
  <c r="Z262" i="27"/>
  <c r="Z263" i="27"/>
  <c r="Z264" i="27"/>
  <c r="Z265" i="27"/>
  <c r="Z266" i="27"/>
  <c r="Z267" i="27"/>
  <c r="Z268" i="27"/>
  <c r="Z269" i="27"/>
  <c r="Z270" i="27"/>
  <c r="Z271" i="27"/>
  <c r="Z272" i="27"/>
  <c r="Z273" i="27"/>
  <c r="Z274" i="27"/>
  <c r="Z275" i="27"/>
  <c r="Z276" i="27"/>
  <c r="Z277" i="27"/>
  <c r="Z278" i="27"/>
  <c r="Z279" i="27"/>
  <c r="Z280" i="27"/>
  <c r="Z281" i="27"/>
  <c r="Z282" i="27"/>
  <c r="Z283" i="27"/>
  <c r="Z284" i="27"/>
  <c r="Z285" i="27"/>
  <c r="Z286" i="27"/>
  <c r="Z287" i="27"/>
  <c r="Z288" i="27"/>
  <c r="Z289" i="27"/>
  <c r="Z290" i="27"/>
  <c r="Z291" i="27"/>
  <c r="Z292" i="27"/>
  <c r="Z293" i="27"/>
  <c r="Z294" i="27"/>
  <c r="Z295" i="27"/>
  <c r="Z296" i="27"/>
  <c r="Z297" i="27"/>
  <c r="Z298" i="27"/>
  <c r="Z299" i="27"/>
  <c r="Z300" i="27"/>
  <c r="Z301" i="27"/>
  <c r="Z302" i="27"/>
  <c r="Z303" i="27"/>
  <c r="Z304" i="27"/>
  <c r="Z305" i="27"/>
  <c r="Z306" i="27"/>
  <c r="Z307" i="27"/>
  <c r="Z308" i="27"/>
  <c r="Z309" i="27"/>
  <c r="Z310" i="27"/>
  <c r="Z311" i="27"/>
  <c r="AA125" i="18"/>
  <c r="AA126" i="18"/>
  <c r="AA129" i="18"/>
  <c r="AA130" i="18"/>
  <c r="AA131" i="18"/>
  <c r="AA132" i="18"/>
  <c r="AA133" i="18"/>
  <c r="AA134" i="18"/>
  <c r="AA135" i="18"/>
  <c r="AA138" i="18"/>
  <c r="AA139" i="18"/>
  <c r="AA142" i="18"/>
  <c r="AA143" i="18"/>
  <c r="AA144" i="18"/>
  <c r="AA145" i="18"/>
  <c r="AA146" i="18"/>
  <c r="AA147" i="18"/>
  <c r="AA148" i="18"/>
  <c r="AA151" i="18"/>
  <c r="AA152" i="18"/>
  <c r="AA155" i="18"/>
  <c r="AA156" i="18"/>
  <c r="AA157" i="18"/>
  <c r="AA158" i="18"/>
  <c r="AA159" i="18"/>
  <c r="AA160" i="18"/>
  <c r="AA161" i="18"/>
  <c r="AA164" i="18"/>
  <c r="AA165" i="18"/>
  <c r="AA168" i="18"/>
  <c r="AA169" i="18"/>
  <c r="AA170" i="18"/>
  <c r="AA171" i="18"/>
  <c r="AA172" i="18"/>
  <c r="AA173" i="18"/>
  <c r="AA174" i="18"/>
  <c r="AA177" i="18"/>
  <c r="AA178" i="18"/>
  <c r="AA181" i="18"/>
  <c r="AA182" i="18"/>
  <c r="AA183" i="18"/>
  <c r="AA184" i="18"/>
  <c r="AA185" i="18"/>
  <c r="AA186" i="18"/>
  <c r="AA187" i="18"/>
  <c r="AA190" i="18"/>
  <c r="AA191" i="18"/>
  <c r="AA194" i="18"/>
  <c r="AA195" i="18"/>
  <c r="AA196" i="18"/>
  <c r="AA197" i="18"/>
  <c r="AA198" i="18"/>
  <c r="AA199" i="18"/>
  <c r="AA200" i="18"/>
  <c r="AF18" i="27"/>
  <c r="AD64" i="18"/>
  <c r="AD65" i="18"/>
  <c r="AD66" i="18"/>
  <c r="AD67" i="18"/>
  <c r="AD68" i="18"/>
  <c r="AD69" i="18"/>
  <c r="AD70" i="18"/>
  <c r="AD73" i="18"/>
  <c r="AD74" i="18"/>
  <c r="AD77" i="18"/>
  <c r="AD78" i="18"/>
  <c r="AD79" i="18"/>
  <c r="AD80" i="18"/>
  <c r="AD81" i="18"/>
  <c r="AD82" i="18"/>
  <c r="AD83" i="18"/>
  <c r="AB86" i="18"/>
  <c r="AB87" i="18"/>
  <c r="AB90" i="18"/>
  <c r="AB91" i="18"/>
  <c r="AB92" i="18"/>
  <c r="AB93" i="18"/>
  <c r="AB94" i="18"/>
  <c r="AB95" i="18"/>
  <c r="AB96" i="18"/>
  <c r="AB99" i="18"/>
  <c r="AB100" i="18"/>
  <c r="AB103" i="18"/>
  <c r="AB104" i="18"/>
  <c r="AB105" i="18"/>
  <c r="AB106" i="18"/>
  <c r="AB107" i="18"/>
  <c r="AB108" i="18"/>
  <c r="AB109" i="18"/>
  <c r="AB112" i="18"/>
  <c r="AB113" i="18"/>
  <c r="AB116" i="18"/>
  <c r="AB117" i="18"/>
  <c r="AB118" i="18"/>
  <c r="AB119" i="18"/>
  <c r="AB120" i="18"/>
  <c r="AB121" i="18"/>
  <c r="AB122" i="18"/>
  <c r="AB125" i="18"/>
  <c r="AB126" i="18"/>
  <c r="AB129" i="18"/>
  <c r="AB130" i="18"/>
  <c r="AB131" i="18"/>
  <c r="AB132" i="18"/>
  <c r="AB133" i="18"/>
  <c r="AB134" i="18"/>
  <c r="AB135" i="18"/>
  <c r="AB138" i="18"/>
  <c r="AB139" i="18"/>
  <c r="AB142" i="18"/>
  <c r="AB143" i="18"/>
  <c r="AB144" i="18"/>
  <c r="AB145" i="18"/>
  <c r="AB146" i="18"/>
  <c r="AB147" i="18"/>
  <c r="AB148" i="18"/>
  <c r="AB151" i="18"/>
  <c r="AB152" i="18"/>
  <c r="AB155" i="18"/>
  <c r="AB156" i="18"/>
  <c r="AB157" i="18"/>
  <c r="AB158" i="18"/>
  <c r="AB159" i="18"/>
  <c r="AB160" i="18"/>
  <c r="AB161" i="18"/>
  <c r="AB164" i="18"/>
  <c r="AB165" i="18"/>
  <c r="AB168" i="18"/>
  <c r="AB169" i="18"/>
  <c r="AB170" i="18"/>
  <c r="AB171" i="18"/>
  <c r="AB172" i="18"/>
  <c r="AB173" i="18"/>
  <c r="AB174" i="18"/>
  <c r="AB177" i="18"/>
  <c r="AB178" i="18"/>
  <c r="AB181" i="18"/>
  <c r="AB182" i="18"/>
  <c r="AB183" i="18"/>
  <c r="AB184" i="18"/>
  <c r="AB185" i="18"/>
  <c r="AB186" i="18"/>
  <c r="AB187" i="18"/>
  <c r="AB190" i="18"/>
  <c r="AB191" i="18"/>
  <c r="AB194" i="18"/>
  <c r="AB195" i="18"/>
  <c r="AB196" i="18"/>
  <c r="AB197" i="18"/>
  <c r="AB198" i="18"/>
  <c r="AB199" i="18"/>
  <c r="AB200" i="18"/>
  <c r="AB203" i="18"/>
  <c r="AB204" i="18"/>
  <c r="AB207" i="18"/>
  <c r="AB208" i="18"/>
  <c r="AB209" i="18"/>
  <c r="AB210" i="18"/>
  <c r="AB211" i="18"/>
  <c r="AB212" i="18"/>
  <c r="AB213" i="18"/>
  <c r="AB216" i="18"/>
  <c r="AB217" i="18"/>
  <c r="AB220" i="18"/>
  <c r="AB221" i="18"/>
  <c r="AB222" i="18"/>
  <c r="AB223" i="18"/>
  <c r="AB224" i="18"/>
  <c r="AB225" i="18"/>
  <c r="AB226" i="18"/>
  <c r="AB229" i="18"/>
  <c r="AB230" i="18"/>
  <c r="AF34" i="27"/>
  <c r="AF50" i="27"/>
  <c r="AA2" i="27"/>
  <c r="AA3" i="27"/>
  <c r="AA4" i="27"/>
  <c r="AA5" i="27"/>
  <c r="AA6" i="27"/>
  <c r="AA7" i="27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37" i="27"/>
  <c r="AA38" i="27"/>
  <c r="AA39" i="27"/>
  <c r="AA40" i="27"/>
  <c r="AA41" i="27"/>
  <c r="AA42" i="27"/>
  <c r="AA43" i="27"/>
  <c r="AA44" i="27"/>
  <c r="AA45" i="27"/>
  <c r="AA46" i="27"/>
  <c r="AA47" i="27"/>
  <c r="AA48" i="27"/>
  <c r="AA49" i="27"/>
  <c r="AA50" i="27"/>
  <c r="AA51" i="27"/>
  <c r="AA52" i="27"/>
  <c r="AA53" i="27"/>
  <c r="AA54" i="27"/>
  <c r="AA55" i="27"/>
  <c r="AA56" i="27"/>
  <c r="AA57" i="27"/>
  <c r="AA58" i="27"/>
  <c r="AA59" i="27"/>
  <c r="AA60" i="27"/>
  <c r="AA61" i="27"/>
  <c r="AA62" i="27"/>
  <c r="AA63" i="27"/>
  <c r="AA64" i="27"/>
  <c r="AA65" i="27"/>
  <c r="AA66" i="27"/>
  <c r="AA67" i="27"/>
  <c r="AA68" i="27"/>
  <c r="AA69" i="27"/>
  <c r="AA70" i="27"/>
  <c r="AA71" i="27"/>
  <c r="AA72" i="27"/>
  <c r="AA73" i="27"/>
  <c r="AA74" i="27"/>
  <c r="AA75" i="27"/>
  <c r="AA76" i="27"/>
  <c r="AA77" i="27"/>
  <c r="AA78" i="27"/>
  <c r="AA79" i="27"/>
  <c r="AA80" i="27"/>
  <c r="AA81" i="27"/>
  <c r="AA82" i="27"/>
  <c r="AA83" i="27"/>
  <c r="AA84" i="27"/>
  <c r="AA85" i="27"/>
  <c r="AA86" i="27"/>
  <c r="AA87" i="27"/>
  <c r="AA88" i="27"/>
  <c r="AA89" i="27"/>
  <c r="AA90" i="27"/>
  <c r="AA91" i="27"/>
  <c r="AA92" i="27"/>
  <c r="AA93" i="27"/>
  <c r="AA94" i="27"/>
  <c r="AA95" i="27"/>
  <c r="AA96" i="27"/>
  <c r="AA97" i="27"/>
  <c r="AA98" i="27"/>
  <c r="AA99" i="27"/>
  <c r="AA100" i="27"/>
  <c r="AA101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AA133" i="27"/>
  <c r="AA134" i="27"/>
  <c r="AA135" i="27"/>
  <c r="AA136" i="27"/>
  <c r="AA137" i="27"/>
  <c r="AA138" i="27"/>
  <c r="AA139" i="27"/>
  <c r="AA140" i="27"/>
  <c r="AA141" i="27"/>
  <c r="AA142" i="27"/>
  <c r="AA143" i="27"/>
  <c r="AA144" i="27"/>
  <c r="AA145" i="27"/>
  <c r="AA146" i="27"/>
  <c r="AA147" i="27"/>
  <c r="AA148" i="27"/>
  <c r="AA149" i="27"/>
  <c r="AA150" i="27"/>
  <c r="AA151" i="27"/>
  <c r="AA152" i="27"/>
  <c r="AA153" i="27"/>
  <c r="AA154" i="27"/>
  <c r="AA155" i="27"/>
  <c r="AA156" i="27"/>
  <c r="AA157" i="27"/>
  <c r="AA158" i="27"/>
  <c r="AA159" i="27"/>
  <c r="AA160" i="27"/>
  <c r="AA161" i="27"/>
  <c r="AA162" i="27"/>
  <c r="AA163" i="27"/>
  <c r="AA164" i="27"/>
  <c r="AA165" i="27"/>
  <c r="AA166" i="27"/>
  <c r="AA167" i="27"/>
  <c r="AA168" i="27"/>
  <c r="AA169" i="27"/>
  <c r="AA170" i="27"/>
  <c r="AA171" i="27"/>
  <c r="AA172" i="27"/>
  <c r="AA173" i="27"/>
  <c r="AA174" i="27"/>
  <c r="AA175" i="27"/>
  <c r="AA176" i="27"/>
  <c r="AA177" i="27"/>
  <c r="AA178" i="27"/>
  <c r="AA179" i="27"/>
  <c r="AA180" i="27"/>
  <c r="AA181" i="27"/>
  <c r="AA182" i="27"/>
  <c r="AA183" i="27"/>
  <c r="AA184" i="27"/>
  <c r="AA185" i="27"/>
  <c r="AA186" i="27"/>
  <c r="AA187" i="27"/>
  <c r="AA188" i="27"/>
  <c r="AA189" i="27"/>
  <c r="AA190" i="27"/>
  <c r="AA191" i="27"/>
  <c r="AA192" i="27"/>
  <c r="AA193" i="27"/>
  <c r="AA194" i="27"/>
  <c r="AA195" i="27"/>
  <c r="AA196" i="27"/>
  <c r="AA197" i="27"/>
  <c r="AA198" i="27"/>
  <c r="AA199" i="27"/>
  <c r="AA200" i="27"/>
  <c r="AA201" i="27"/>
  <c r="AA202" i="27"/>
  <c r="AA203" i="27"/>
  <c r="AA204" i="27"/>
  <c r="AA205" i="27"/>
  <c r="AA206" i="27"/>
  <c r="AA207" i="27"/>
  <c r="AA208" i="27"/>
  <c r="AA209" i="27"/>
  <c r="AA210" i="27"/>
  <c r="AA211" i="27"/>
  <c r="AA212" i="27"/>
  <c r="AA213" i="27"/>
  <c r="AA214" i="27"/>
  <c r="AA215" i="27"/>
  <c r="AA216" i="27"/>
  <c r="AA217" i="27"/>
  <c r="AA218" i="27"/>
  <c r="AA219" i="27"/>
  <c r="AA220" i="27"/>
  <c r="AA221" i="27"/>
  <c r="AA222" i="27"/>
  <c r="AA223" i="27"/>
  <c r="AA224" i="27"/>
  <c r="AA225" i="27"/>
  <c r="AA226" i="27"/>
  <c r="AA227" i="27"/>
  <c r="AA228" i="27"/>
  <c r="AA229" i="27"/>
  <c r="AA230" i="27"/>
  <c r="AA231" i="27"/>
  <c r="AA232" i="27"/>
  <c r="AA233" i="27"/>
  <c r="AA234" i="27"/>
  <c r="AA235" i="27"/>
  <c r="AA236" i="27"/>
  <c r="AA237" i="27"/>
  <c r="AA238" i="27"/>
  <c r="AA239" i="27"/>
  <c r="AA240" i="27"/>
  <c r="AA241" i="27"/>
  <c r="AA242" i="27"/>
  <c r="AA243" i="27"/>
  <c r="AA244" i="27"/>
  <c r="AA245" i="27"/>
  <c r="AA246" i="27"/>
  <c r="AA247" i="27"/>
  <c r="AA248" i="27"/>
  <c r="AA249" i="27"/>
  <c r="AA250" i="27"/>
  <c r="AA251" i="27"/>
  <c r="AA252" i="27"/>
  <c r="AA253" i="27"/>
  <c r="AA254" i="27"/>
  <c r="AA255" i="27"/>
  <c r="AA256" i="27"/>
  <c r="AA257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2" i="27"/>
  <c r="AA273" i="27"/>
  <c r="AA274" i="27"/>
  <c r="AA275" i="27"/>
  <c r="AA276" i="27"/>
  <c r="AA277" i="27"/>
  <c r="AA278" i="27"/>
  <c r="AA279" i="27"/>
  <c r="AA280" i="27"/>
  <c r="AA281" i="27"/>
  <c r="AA282" i="27"/>
  <c r="AA283" i="27"/>
  <c r="AA284" i="27"/>
  <c r="AA285" i="27"/>
  <c r="AA286" i="27"/>
  <c r="AA287" i="27"/>
  <c r="AA288" i="27"/>
  <c r="AA289" i="27"/>
  <c r="AA290" i="27"/>
  <c r="AA291" i="27"/>
  <c r="AA292" i="27"/>
  <c r="AA293" i="27"/>
  <c r="AA294" i="27"/>
  <c r="AA295" i="27"/>
  <c r="AA296" i="27"/>
  <c r="AA297" i="27"/>
  <c r="AA298" i="27"/>
  <c r="AA299" i="27"/>
  <c r="AA300" i="27"/>
  <c r="AA301" i="27"/>
  <c r="AA302" i="27"/>
  <c r="AA303" i="27"/>
  <c r="AA304" i="27"/>
  <c r="AA305" i="27"/>
  <c r="AA306" i="27"/>
  <c r="AA307" i="27"/>
  <c r="AA308" i="27"/>
  <c r="AA309" i="27"/>
  <c r="AA310" i="27"/>
  <c r="AA311" i="27"/>
  <c r="AA312" i="27"/>
  <c r="AA313" i="27"/>
  <c r="AA314" i="27"/>
  <c r="AB233" i="18"/>
  <c r="AB234" i="18"/>
  <c r="AB235" i="18"/>
  <c r="AB236" i="18"/>
  <c r="AB237" i="18"/>
  <c r="AB238" i="18"/>
  <c r="AB239" i="18"/>
  <c r="AB242" i="18"/>
  <c r="AB243" i="18"/>
  <c r="AB246" i="18"/>
  <c r="AB247" i="18"/>
  <c r="AB248" i="18"/>
  <c r="AB249" i="18"/>
  <c r="AB250" i="18"/>
  <c r="AB251" i="18"/>
  <c r="AB252" i="18"/>
  <c r="AB255" i="18"/>
  <c r="AB256" i="18"/>
  <c r="AB259" i="18"/>
  <c r="AB260" i="18"/>
  <c r="AB261" i="18"/>
  <c r="AB262" i="18"/>
  <c r="AB263" i="18"/>
  <c r="AB264" i="18"/>
  <c r="AB265" i="18"/>
  <c r="AB268" i="18"/>
  <c r="AB269" i="18"/>
  <c r="AB272" i="18"/>
  <c r="AB273" i="18"/>
  <c r="AB274" i="18"/>
  <c r="AB275" i="18"/>
  <c r="AB276" i="18"/>
  <c r="AB277" i="18"/>
  <c r="AB278" i="18"/>
  <c r="AB281" i="18"/>
  <c r="AB282" i="18"/>
  <c r="AB285" i="18"/>
  <c r="AB286" i="18"/>
  <c r="AB287" i="18"/>
  <c r="AB288" i="18"/>
  <c r="AB289" i="18"/>
  <c r="AB290" i="18"/>
  <c r="AB291" i="18"/>
  <c r="AB294" i="18"/>
  <c r="AB295" i="18"/>
  <c r="AB298" i="18"/>
  <c r="AB299" i="18"/>
  <c r="AB300" i="18"/>
  <c r="AB301" i="18"/>
  <c r="AB302" i="18"/>
  <c r="AB303" i="18"/>
  <c r="AB304" i="18"/>
  <c r="AB307" i="18"/>
  <c r="AB308" i="18"/>
  <c r="AB311" i="18"/>
  <c r="AB312" i="18"/>
  <c r="AB313" i="18"/>
  <c r="AB314" i="18"/>
  <c r="AB315" i="18"/>
  <c r="AB316" i="18"/>
  <c r="AB317" i="18"/>
  <c r="AB320" i="18"/>
  <c r="AB321" i="18"/>
  <c r="AB324" i="18"/>
  <c r="AB325" i="18"/>
  <c r="AB326" i="18"/>
  <c r="AB327" i="18"/>
  <c r="AB328" i="18"/>
  <c r="AB329" i="18"/>
  <c r="AB330" i="18"/>
  <c r="AB333" i="18"/>
  <c r="AB334" i="18"/>
  <c r="AB337" i="18"/>
  <c r="AB338" i="18"/>
  <c r="AB339" i="18"/>
  <c r="AB340" i="18"/>
  <c r="AB341" i="18"/>
  <c r="AB342" i="18"/>
  <c r="AB343" i="18"/>
  <c r="AB346" i="18"/>
  <c r="AB347" i="18"/>
  <c r="AB350" i="18"/>
  <c r="AB351" i="18"/>
  <c r="AB352" i="18"/>
  <c r="AB353" i="18"/>
  <c r="AB354" i="18"/>
  <c r="AB355" i="18"/>
  <c r="AB356" i="18"/>
  <c r="AB359" i="18"/>
  <c r="AB360" i="18"/>
  <c r="AB363" i="18"/>
  <c r="AB364" i="18"/>
  <c r="AB365" i="18"/>
  <c r="AB2" i="27"/>
  <c r="AB3" i="27"/>
  <c r="AB4" i="27"/>
  <c r="AB5" i="27"/>
  <c r="AB6" i="27"/>
  <c r="AB7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40" i="27"/>
  <c r="AB41" i="27"/>
  <c r="AB42" i="27"/>
  <c r="AB43" i="27"/>
  <c r="AB44" i="27"/>
  <c r="AB45" i="27"/>
  <c r="AB46" i="27"/>
  <c r="AB47" i="27"/>
  <c r="AB48" i="27"/>
  <c r="AB49" i="27"/>
  <c r="AB50" i="27"/>
  <c r="AB51" i="27"/>
  <c r="AB52" i="27"/>
  <c r="AB53" i="27"/>
  <c r="AB54" i="27"/>
  <c r="AB55" i="27"/>
  <c r="AB56" i="27"/>
  <c r="AB57" i="27"/>
  <c r="AB58" i="27"/>
  <c r="AB60" i="27"/>
  <c r="AB61" i="27"/>
  <c r="AB62" i="27"/>
  <c r="AB63" i="27"/>
  <c r="AB64" i="27"/>
  <c r="AB65" i="27"/>
  <c r="AB67" i="27"/>
  <c r="AB68" i="27"/>
  <c r="AB69" i="27"/>
  <c r="AB70" i="27"/>
  <c r="AB71" i="27"/>
  <c r="AB72" i="27"/>
  <c r="AB73" i="27"/>
  <c r="AB75" i="27"/>
  <c r="AB76" i="27"/>
  <c r="AB77" i="27"/>
  <c r="AB78" i="27"/>
  <c r="AB79" i="27"/>
  <c r="AB80" i="27"/>
  <c r="AB81" i="27"/>
  <c r="AB83" i="27"/>
  <c r="AB84" i="27"/>
  <c r="AB85" i="27"/>
  <c r="AB86" i="27"/>
  <c r="AB87" i="27"/>
  <c r="AB88" i="27"/>
  <c r="AB89" i="27"/>
  <c r="AB91" i="27"/>
  <c r="AB92" i="27"/>
  <c r="AB93" i="27"/>
  <c r="AB94" i="27"/>
  <c r="AB95" i="27"/>
  <c r="AB96" i="27"/>
  <c r="AB97" i="27"/>
  <c r="AB99" i="27"/>
  <c r="AB100" i="27"/>
  <c r="AB101" i="27"/>
  <c r="AB102" i="27"/>
  <c r="AB103" i="27"/>
  <c r="AB104" i="27"/>
  <c r="AB105" i="27"/>
  <c r="AB106" i="27"/>
  <c r="AB107" i="27"/>
  <c r="AB108" i="27"/>
  <c r="AB109" i="27"/>
  <c r="AB111" i="27"/>
  <c r="AB112" i="27"/>
  <c r="AB113" i="27"/>
  <c r="AB114" i="27"/>
  <c r="AB115" i="27"/>
  <c r="AB116" i="27"/>
  <c r="AB117" i="27"/>
  <c r="AB118" i="27"/>
  <c r="AB119" i="27"/>
  <c r="AB120" i="27"/>
  <c r="AB121" i="27"/>
  <c r="AB122" i="27"/>
  <c r="AB123" i="27"/>
  <c r="AB124" i="27"/>
  <c r="AB125" i="27"/>
  <c r="AB126" i="27"/>
  <c r="AB127" i="27"/>
  <c r="AB128" i="27"/>
  <c r="AB130" i="27"/>
  <c r="AB131" i="27"/>
  <c r="AB132" i="27"/>
  <c r="AB133" i="27"/>
  <c r="AB134" i="27"/>
  <c r="AB135" i="27"/>
  <c r="AB136" i="27"/>
  <c r="AB137" i="27"/>
  <c r="AB138" i="27"/>
  <c r="AB139" i="27"/>
  <c r="AB140" i="27"/>
  <c r="AB141" i="27"/>
  <c r="AB142" i="27"/>
  <c r="AB143" i="27"/>
  <c r="AB144" i="27"/>
  <c r="AB145" i="27"/>
  <c r="AB146" i="27"/>
  <c r="AB148" i="27"/>
  <c r="AB149" i="27"/>
  <c r="AB150" i="27"/>
  <c r="AB151" i="27"/>
  <c r="AB152" i="27"/>
  <c r="AB153" i="27"/>
  <c r="AB154" i="27"/>
  <c r="AB155" i="27"/>
  <c r="AB156" i="27"/>
  <c r="AB157" i="27"/>
  <c r="AB158" i="27"/>
  <c r="AB159" i="27"/>
  <c r="AB160" i="27"/>
  <c r="AB161" i="27"/>
  <c r="AB162" i="27"/>
  <c r="AB164" i="27"/>
  <c r="AB165" i="27"/>
  <c r="AB166" i="27"/>
  <c r="AB167" i="27"/>
  <c r="AB168" i="27"/>
  <c r="AB169" i="27"/>
  <c r="AB170" i="27"/>
  <c r="AB171" i="27"/>
  <c r="AB172" i="27"/>
  <c r="AB173" i="27"/>
  <c r="AB174" i="27"/>
  <c r="AB175" i="27"/>
  <c r="AB176" i="27"/>
  <c r="AB177" i="27"/>
  <c r="AB178" i="27"/>
  <c r="AB183" i="27"/>
  <c r="AB187" i="27"/>
  <c r="AB191" i="27"/>
  <c r="AB199" i="27"/>
  <c r="AB207" i="27"/>
  <c r="AB179" i="27"/>
  <c r="AB195" i="27"/>
  <c r="AF233" i="18"/>
  <c r="AF234" i="18"/>
  <c r="AF235" i="18"/>
  <c r="AF236" i="18"/>
  <c r="AF237" i="18"/>
  <c r="AF238" i="18"/>
  <c r="AF239" i="18"/>
  <c r="AF242" i="18"/>
  <c r="AF243" i="18"/>
  <c r="AF246" i="18"/>
  <c r="AF247" i="18"/>
  <c r="AF248" i="18"/>
  <c r="AF249" i="18"/>
  <c r="AF250" i="18"/>
  <c r="AF251" i="18"/>
  <c r="AF252" i="18"/>
  <c r="AF255" i="18"/>
  <c r="AF256" i="18"/>
  <c r="AF259" i="18"/>
  <c r="AF260" i="18"/>
  <c r="AF261" i="18"/>
  <c r="AF262" i="18"/>
  <c r="AF263" i="18"/>
  <c r="AF264" i="18"/>
  <c r="AF265" i="18"/>
  <c r="AF268" i="18"/>
  <c r="AF269" i="18"/>
  <c r="AF272" i="18"/>
  <c r="AF273" i="18"/>
  <c r="AF274" i="18"/>
  <c r="AF275" i="18"/>
  <c r="AF276" i="18"/>
  <c r="AF277" i="18"/>
  <c r="AF278" i="18"/>
  <c r="AF281" i="18"/>
  <c r="AF282" i="18"/>
  <c r="AF285" i="18"/>
  <c r="AF286" i="18"/>
  <c r="AF287" i="18"/>
  <c r="AF288" i="18"/>
  <c r="AF289" i="18"/>
  <c r="AF290" i="18"/>
  <c r="AF291" i="18"/>
  <c r="AF294" i="18"/>
  <c r="AF295" i="18"/>
  <c r="AF298" i="18"/>
  <c r="AF299" i="18"/>
  <c r="AF300" i="18"/>
  <c r="AF301" i="18"/>
  <c r="AF302" i="18"/>
  <c r="AF303" i="18"/>
  <c r="AF304" i="18"/>
  <c r="AF307" i="18"/>
  <c r="AF308" i="18"/>
  <c r="AF311" i="18"/>
  <c r="AF312" i="18"/>
  <c r="AF313" i="18"/>
  <c r="AF314" i="18"/>
  <c r="AF315" i="18"/>
  <c r="AF316" i="18"/>
  <c r="AF317" i="18"/>
  <c r="AF320" i="18"/>
  <c r="AF321" i="18"/>
  <c r="AF324" i="18"/>
  <c r="AF325" i="18"/>
  <c r="AF326" i="18"/>
  <c r="AF327" i="18"/>
  <c r="AF328" i="18"/>
  <c r="AF329" i="18"/>
  <c r="AF330" i="18"/>
  <c r="AF333" i="18"/>
  <c r="AF334" i="18"/>
  <c r="AF337" i="18"/>
  <c r="AF338" i="18"/>
  <c r="AF339" i="18"/>
  <c r="AF340" i="18"/>
  <c r="AF341" i="18"/>
  <c r="AF342" i="18"/>
  <c r="AF343" i="18"/>
  <c r="AF346" i="18"/>
  <c r="AF347" i="18"/>
  <c r="AF350" i="18"/>
  <c r="AF351" i="18"/>
  <c r="AF352" i="18"/>
  <c r="AF353" i="18"/>
  <c r="AF354" i="18"/>
  <c r="AF355" i="18"/>
  <c r="AF356" i="18"/>
  <c r="AF359" i="18"/>
  <c r="AF360" i="18"/>
  <c r="AF363" i="18"/>
  <c r="AF364" i="18"/>
  <c r="AF365" i="18"/>
  <c r="AF3" i="27"/>
  <c r="AF4" i="27"/>
  <c r="AF5" i="27"/>
  <c r="AF7" i="27"/>
  <c r="AF8" i="27"/>
  <c r="AF9" i="27"/>
  <c r="AF11" i="27"/>
  <c r="AF12" i="27"/>
  <c r="AF13" i="27"/>
  <c r="AF15" i="27"/>
  <c r="AF16" i="27"/>
  <c r="AF17" i="27"/>
  <c r="AF19" i="27"/>
  <c r="AF20" i="27"/>
  <c r="AF21" i="27"/>
  <c r="AF23" i="27"/>
  <c r="AF24" i="27"/>
  <c r="AF25" i="27"/>
  <c r="AF27" i="27"/>
  <c r="AF28" i="27"/>
  <c r="AF29" i="27"/>
  <c r="AF31" i="27"/>
  <c r="AF32" i="27"/>
  <c r="AF33" i="27"/>
  <c r="AF35" i="27"/>
  <c r="AF36" i="27"/>
  <c r="AF37" i="27"/>
  <c r="AF39" i="27"/>
  <c r="AF40" i="27"/>
  <c r="AF41" i="27"/>
  <c r="AF43" i="27"/>
  <c r="AF44" i="27"/>
  <c r="AF45" i="27"/>
  <c r="AF47" i="27"/>
  <c r="AF48" i="27"/>
  <c r="AF49" i="27"/>
  <c r="AF51" i="27"/>
  <c r="AF52" i="27"/>
  <c r="AF53" i="27"/>
  <c r="AF55" i="27"/>
  <c r="AF56" i="27"/>
  <c r="AF57" i="27"/>
  <c r="AF58" i="27"/>
  <c r="AF59" i="27"/>
  <c r="AF60" i="27"/>
  <c r="AF61" i="27"/>
  <c r="AF62" i="27"/>
  <c r="AF63" i="27"/>
  <c r="AF64" i="27"/>
  <c r="AF65" i="27"/>
  <c r="AF66" i="27"/>
  <c r="AF67" i="27"/>
  <c r="AF68" i="27"/>
  <c r="AF69" i="27"/>
  <c r="AF70" i="27"/>
  <c r="AF71" i="27"/>
  <c r="AF72" i="27"/>
  <c r="AF73" i="27"/>
  <c r="AF74" i="27"/>
  <c r="AF75" i="27"/>
  <c r="AF76" i="27"/>
  <c r="AF77" i="27"/>
  <c r="AF78" i="27"/>
  <c r="AF79" i="27"/>
  <c r="AF80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09" i="27"/>
  <c r="AF110" i="27"/>
  <c r="AF111" i="27"/>
  <c r="AF112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0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AF165" i="27"/>
  <c r="AF166" i="27"/>
  <c r="AF167" i="27"/>
  <c r="AF168" i="27"/>
  <c r="AF169" i="27"/>
  <c r="AF170" i="27"/>
  <c r="AF171" i="27"/>
  <c r="AF172" i="27"/>
  <c r="AF173" i="27"/>
  <c r="AF174" i="27"/>
  <c r="AF175" i="27"/>
  <c r="AF176" i="27"/>
  <c r="AF177" i="27"/>
  <c r="AF178" i="27"/>
  <c r="AF179" i="27"/>
  <c r="AF180" i="27"/>
  <c r="AF181" i="27"/>
  <c r="AF182" i="27"/>
  <c r="AF183" i="27"/>
  <c r="AF184" i="27"/>
  <c r="AF185" i="27"/>
  <c r="AF186" i="27"/>
  <c r="AF187" i="27"/>
  <c r="AF188" i="27"/>
  <c r="AF189" i="27"/>
  <c r="AF190" i="27"/>
  <c r="AF191" i="27"/>
  <c r="AF192" i="27"/>
  <c r="AF193" i="27"/>
  <c r="AF194" i="27"/>
  <c r="AF195" i="27"/>
  <c r="AF196" i="27"/>
  <c r="AF197" i="27"/>
  <c r="AF198" i="27"/>
  <c r="AF199" i="27"/>
  <c r="AF200" i="27"/>
  <c r="AF201" i="27"/>
  <c r="AF202" i="27"/>
  <c r="AF203" i="27"/>
  <c r="AF204" i="27"/>
  <c r="AF205" i="27"/>
  <c r="AF206" i="27"/>
  <c r="AF207" i="27"/>
  <c r="AF208" i="27"/>
  <c r="AF209" i="27"/>
  <c r="AF210" i="27"/>
  <c r="AF211" i="27"/>
  <c r="AF212" i="27"/>
  <c r="AF213" i="27"/>
  <c r="AF214" i="27"/>
  <c r="AF215" i="27"/>
  <c r="AF216" i="27"/>
  <c r="AB180" i="27"/>
  <c r="AB181" i="27"/>
  <c r="AB182" i="27"/>
  <c r="AB184" i="27"/>
  <c r="AB185" i="27"/>
  <c r="AB186" i="27"/>
  <c r="AB188" i="27"/>
  <c r="AB189" i="27"/>
  <c r="AB190" i="27"/>
  <c r="AB192" i="27"/>
  <c r="AB193" i="27"/>
  <c r="AB194" i="27"/>
  <c r="AB196" i="27"/>
  <c r="AB197" i="27"/>
  <c r="AB198" i="27"/>
  <c r="AB200" i="27"/>
  <c r="AB201" i="27"/>
  <c r="AB202" i="27"/>
  <c r="AB203" i="27"/>
  <c r="AB204" i="27"/>
  <c r="AB205" i="27"/>
  <c r="AB206" i="27"/>
  <c r="AB208" i="27"/>
  <c r="AB209" i="27"/>
  <c r="AB210" i="27"/>
  <c r="AB211" i="27"/>
  <c r="AB212" i="27"/>
  <c r="AB213" i="27"/>
  <c r="AB214" i="27"/>
  <c r="AB215" i="27"/>
  <c r="AB216" i="27"/>
  <c r="AB217" i="27"/>
  <c r="AB218" i="27"/>
  <c r="AB219" i="27"/>
  <c r="AB220" i="27"/>
  <c r="AB221" i="27"/>
  <c r="AB222" i="27"/>
  <c r="AB223" i="27"/>
  <c r="AB224" i="27"/>
  <c r="AB225" i="27"/>
  <c r="AB226" i="27"/>
  <c r="AB227" i="27"/>
  <c r="AB228" i="27"/>
  <c r="AB229" i="27"/>
  <c r="AB230" i="27"/>
  <c r="AB231" i="27"/>
  <c r="AB232" i="27"/>
  <c r="AB233" i="27"/>
  <c r="AB234" i="27"/>
  <c r="AB235" i="27"/>
  <c r="AB236" i="27"/>
  <c r="AB237" i="27"/>
  <c r="AB238" i="27"/>
  <c r="AB239" i="27"/>
  <c r="AB240" i="27"/>
  <c r="AB241" i="27"/>
  <c r="AB242" i="27"/>
  <c r="AB243" i="27"/>
  <c r="AB244" i="27"/>
  <c r="AB245" i="27"/>
  <c r="AB246" i="27"/>
  <c r="AB247" i="27"/>
  <c r="AB248" i="27"/>
  <c r="AB249" i="27"/>
  <c r="AB250" i="27"/>
  <c r="AB251" i="27"/>
  <c r="AB252" i="27"/>
  <c r="AB253" i="27"/>
  <c r="AB254" i="27"/>
  <c r="AB255" i="27"/>
  <c r="AB256" i="27"/>
  <c r="AB257" i="27"/>
  <c r="AB258" i="27"/>
  <c r="AB259" i="27"/>
  <c r="AB260" i="27"/>
  <c r="AB261" i="27"/>
  <c r="AB262" i="27"/>
  <c r="AB263" i="27"/>
  <c r="AB264" i="27"/>
  <c r="AB265" i="27"/>
  <c r="AB266" i="27"/>
  <c r="AB267" i="27"/>
  <c r="AB268" i="27"/>
  <c r="AB269" i="27"/>
  <c r="AB270" i="27"/>
  <c r="AB271" i="27"/>
  <c r="AB272" i="27"/>
  <c r="AB273" i="27"/>
  <c r="AB274" i="27"/>
  <c r="AB275" i="27"/>
  <c r="AB276" i="27"/>
  <c r="AB277" i="27"/>
  <c r="AB278" i="27"/>
  <c r="AB279" i="27"/>
  <c r="AB280" i="27"/>
  <c r="AB281" i="27"/>
  <c r="AB282" i="27"/>
  <c r="AB283" i="27"/>
  <c r="AB284" i="27"/>
  <c r="AB285" i="27"/>
  <c r="AB286" i="27"/>
  <c r="AB287" i="27"/>
  <c r="AB288" i="27"/>
  <c r="AB289" i="27"/>
  <c r="AB290" i="27"/>
  <c r="AB291" i="27"/>
  <c r="AB292" i="27"/>
  <c r="AB293" i="27"/>
  <c r="AB294" i="27"/>
  <c r="AB295" i="27"/>
  <c r="AB296" i="27"/>
  <c r="AB297" i="27"/>
  <c r="AB298" i="27"/>
  <c r="AB299" i="27"/>
  <c r="AB300" i="27"/>
  <c r="AB301" i="27"/>
  <c r="AB302" i="27"/>
  <c r="AB303" i="27"/>
  <c r="AB304" i="27"/>
  <c r="AB305" i="27"/>
  <c r="AB306" i="27"/>
  <c r="AB307" i="27"/>
  <c r="AB308" i="27"/>
  <c r="AB309" i="27"/>
  <c r="AC148" i="27"/>
  <c r="AC149" i="27"/>
  <c r="AC150" i="27"/>
  <c r="AC152" i="27"/>
  <c r="AC153" i="27"/>
  <c r="AC154" i="27"/>
  <c r="AC156" i="27"/>
  <c r="AC157" i="27"/>
  <c r="AC158" i="27"/>
  <c r="AC160" i="27"/>
  <c r="AC161" i="27"/>
  <c r="AC162" i="27"/>
  <c r="AC164" i="27"/>
  <c r="AC165" i="27"/>
  <c r="AC166" i="27"/>
  <c r="AC168" i="27"/>
  <c r="AC169" i="27"/>
  <c r="AC170" i="27"/>
  <c r="AC172" i="27"/>
  <c r="AC173" i="27"/>
  <c r="AC174" i="27"/>
  <c r="AC176" i="27"/>
  <c r="AC177" i="27"/>
  <c r="AC178" i="27"/>
  <c r="AC180" i="27"/>
  <c r="AC181" i="27"/>
  <c r="AC182" i="27"/>
  <c r="AC184" i="27"/>
  <c r="AC185" i="27"/>
  <c r="AC186" i="27"/>
  <c r="AC188" i="27"/>
  <c r="AC189" i="27"/>
  <c r="AC190" i="27"/>
  <c r="AC192" i="27"/>
  <c r="AC193" i="27"/>
  <c r="AC194" i="27"/>
  <c r="AC196" i="27"/>
  <c r="AC197" i="27"/>
  <c r="AC198" i="27"/>
  <c r="AC199" i="27"/>
  <c r="AC200" i="27"/>
  <c r="AC201" i="27"/>
  <c r="AC202" i="27"/>
  <c r="AC203" i="27"/>
  <c r="AC204" i="27"/>
  <c r="AC205" i="27"/>
  <c r="AC206" i="27"/>
  <c r="AC207" i="27"/>
  <c r="AC208" i="27"/>
  <c r="AC209" i="27"/>
  <c r="AC210" i="27"/>
  <c r="AC211" i="27"/>
  <c r="AC212" i="27"/>
  <c r="AC213" i="27"/>
  <c r="AC214" i="27"/>
  <c r="AC215" i="27"/>
  <c r="AC216" i="27"/>
  <c r="AC217" i="27"/>
  <c r="AC218" i="27"/>
  <c r="AC219" i="27"/>
  <c r="AC220" i="27"/>
  <c r="AC221" i="27"/>
  <c r="AC222" i="27"/>
  <c r="AC223" i="27"/>
  <c r="AC224" i="27"/>
  <c r="AC225" i="27"/>
  <c r="AC226" i="27"/>
  <c r="AC227" i="27"/>
  <c r="AC228" i="27"/>
  <c r="AC229" i="27"/>
  <c r="AC230" i="27"/>
  <c r="AC231" i="27"/>
  <c r="AC232" i="27"/>
  <c r="AC233" i="27"/>
  <c r="AC234" i="27"/>
  <c r="AC235" i="27"/>
  <c r="AC236" i="27"/>
  <c r="AC237" i="27"/>
  <c r="AC238" i="27"/>
  <c r="AC239" i="27"/>
  <c r="AC240" i="27"/>
  <c r="AC241" i="27"/>
  <c r="AC242" i="27"/>
  <c r="AC243" i="27"/>
  <c r="AC244" i="27"/>
  <c r="AC245" i="27"/>
  <c r="AC246" i="27"/>
  <c r="AC247" i="27"/>
  <c r="AC248" i="27"/>
  <c r="AC249" i="27"/>
  <c r="AC250" i="27"/>
  <c r="AC251" i="27"/>
  <c r="AC252" i="27"/>
  <c r="AC253" i="27"/>
  <c r="AC254" i="27"/>
  <c r="AC255" i="27"/>
  <c r="AC256" i="27"/>
  <c r="AC257" i="27"/>
  <c r="AC258" i="27"/>
  <c r="AC259" i="27"/>
  <c r="AC260" i="27"/>
  <c r="AC261" i="27"/>
  <c r="AC262" i="27"/>
  <c r="AC263" i="27"/>
  <c r="AC264" i="27"/>
  <c r="AC265" i="27"/>
  <c r="AC266" i="27"/>
  <c r="AC267" i="27"/>
  <c r="AC268" i="27"/>
  <c r="AC269" i="27"/>
  <c r="AC270" i="27"/>
  <c r="AC271" i="27"/>
  <c r="AC272" i="27"/>
  <c r="AC273" i="27"/>
  <c r="AC274" i="27"/>
  <c r="AC275" i="27"/>
  <c r="AC276" i="27"/>
  <c r="AC277" i="27"/>
  <c r="AC278" i="27"/>
  <c r="AC279" i="27"/>
  <c r="AC280" i="27"/>
  <c r="AC281" i="27"/>
  <c r="AC282" i="27"/>
  <c r="AC283" i="27"/>
  <c r="AC284" i="27"/>
  <c r="AC285" i="27"/>
  <c r="AC286" i="27"/>
  <c r="AC287" i="27"/>
  <c r="AC288" i="27"/>
  <c r="AC289" i="27"/>
  <c r="AC290" i="27"/>
  <c r="AC291" i="27"/>
  <c r="AC292" i="27"/>
  <c r="AC293" i="27"/>
  <c r="AC294" i="27"/>
  <c r="AC295" i="27"/>
  <c r="AC296" i="27"/>
  <c r="AC297" i="27"/>
  <c r="AC298" i="27"/>
  <c r="AC299" i="27"/>
  <c r="AC300" i="27"/>
  <c r="AC301" i="27"/>
  <c r="AF217" i="27"/>
  <c r="AF218" i="27"/>
  <c r="AF219" i="27"/>
  <c r="AF220" i="27"/>
  <c r="AF221" i="27"/>
  <c r="AF222" i="27"/>
  <c r="AF223" i="27"/>
  <c r="AF224" i="27"/>
  <c r="AF225" i="27"/>
  <c r="AF226" i="27"/>
  <c r="AF227" i="27"/>
  <c r="AF228" i="27"/>
  <c r="AF229" i="27"/>
  <c r="AF230" i="27"/>
  <c r="AF231" i="27"/>
  <c r="AF232" i="27"/>
  <c r="AF233" i="27"/>
  <c r="AF234" i="27"/>
  <c r="AF235" i="27"/>
  <c r="AF236" i="27"/>
  <c r="AF237" i="27"/>
  <c r="AF238" i="27"/>
  <c r="AF239" i="27"/>
  <c r="AF240" i="27"/>
  <c r="AF241" i="27"/>
  <c r="AF242" i="27"/>
  <c r="AF243" i="27"/>
  <c r="AF244" i="27"/>
  <c r="AF245" i="27"/>
  <c r="AF246" i="27"/>
  <c r="AF247" i="27"/>
  <c r="AF248" i="27"/>
  <c r="AF249" i="27"/>
  <c r="AF250" i="27"/>
  <c r="AF251" i="27"/>
  <c r="AF252" i="27"/>
  <c r="AF253" i="27"/>
  <c r="AF254" i="27"/>
  <c r="AF255" i="27"/>
  <c r="AF256" i="27"/>
  <c r="AF257" i="27"/>
  <c r="AF258" i="27"/>
  <c r="AF259" i="27"/>
  <c r="AF260" i="27"/>
  <c r="AF261" i="27"/>
  <c r="AF262" i="27"/>
  <c r="AF263" i="27"/>
  <c r="AF264" i="27"/>
  <c r="AF265" i="27"/>
  <c r="AF266" i="27"/>
  <c r="AF267" i="27"/>
  <c r="AF268" i="27"/>
  <c r="AF269" i="27"/>
  <c r="AF270" i="27"/>
  <c r="AF271" i="27"/>
  <c r="AF272" i="27"/>
  <c r="AF273" i="27"/>
  <c r="AF274" i="27"/>
  <c r="AF275" i="27"/>
  <c r="AF276" i="27"/>
  <c r="AF277" i="27"/>
  <c r="AF278" i="27"/>
  <c r="AF279" i="27"/>
  <c r="AF280" i="27"/>
  <c r="AF281" i="27"/>
  <c r="AF282" i="27"/>
  <c r="AF283" i="27"/>
  <c r="AF284" i="27"/>
  <c r="AF285" i="27"/>
  <c r="AF286" i="27"/>
  <c r="AF287" i="27"/>
  <c r="AF288" i="27"/>
  <c r="AF289" i="27"/>
  <c r="AF290" i="27"/>
  <c r="AF291" i="27"/>
  <c r="AF292" i="27"/>
  <c r="AF293" i="27"/>
  <c r="AF294" i="27"/>
  <c r="AF295" i="27"/>
  <c r="AF296" i="27"/>
  <c r="AF297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F310" i="27"/>
  <c r="AF311" i="27"/>
  <c r="AF312" i="27"/>
  <c r="AF313" i="27"/>
  <c r="AF314" i="27"/>
  <c r="AF315" i="27"/>
  <c r="AF316" i="27"/>
  <c r="AF317" i="27"/>
  <c r="AF318" i="27"/>
  <c r="AF319" i="27"/>
  <c r="AF320" i="27"/>
  <c r="AF321" i="27"/>
  <c r="AF322" i="27"/>
  <c r="AF323" i="27"/>
  <c r="AF324" i="27"/>
  <c r="AF325" i="27"/>
  <c r="AF326" i="27"/>
  <c r="AF327" i="27"/>
  <c r="AF328" i="27"/>
  <c r="AF329" i="27"/>
  <c r="AF330" i="27"/>
  <c r="AF331" i="27"/>
  <c r="AF332" i="27"/>
  <c r="AF333" i="27"/>
  <c r="AF334" i="27"/>
  <c r="AF335" i="27"/>
  <c r="AF336" i="27"/>
  <c r="AF337" i="27"/>
  <c r="AF338" i="27"/>
  <c r="AF339" i="27"/>
  <c r="AF340" i="27"/>
  <c r="AF341" i="27"/>
  <c r="AF342" i="27"/>
  <c r="AF343" i="27"/>
  <c r="AF344" i="27"/>
  <c r="AF345" i="27"/>
  <c r="AF346" i="27"/>
  <c r="AF347" i="27"/>
  <c r="AF348" i="27"/>
  <c r="AF349" i="27"/>
  <c r="AF350" i="27"/>
  <c r="AF351" i="27"/>
  <c r="AF352" i="27"/>
  <c r="AF353" i="27"/>
  <c r="AF354" i="27"/>
  <c r="AF355" i="27"/>
  <c r="AF356" i="27"/>
  <c r="AF357" i="27"/>
  <c r="AF358" i="27"/>
  <c r="AF359" i="27"/>
  <c r="AF360" i="27"/>
  <c r="AF361" i="27"/>
  <c r="AF362" i="27"/>
  <c r="AF363" i="27"/>
  <c r="AF364" i="27"/>
  <c r="AF365" i="27"/>
  <c r="Z315" i="27"/>
  <c r="Z316" i="27"/>
  <c r="Z317" i="27"/>
  <c r="Z318" i="27"/>
  <c r="Z319" i="27"/>
  <c r="Z320" i="27"/>
  <c r="Z321" i="27"/>
  <c r="Z322" i="27"/>
  <c r="Z323" i="27"/>
  <c r="Z324" i="27"/>
  <c r="Z325" i="27"/>
  <c r="Z326" i="27"/>
  <c r="Z327" i="27"/>
  <c r="Z328" i="27"/>
  <c r="Z329" i="27"/>
  <c r="Z330" i="27"/>
  <c r="Z331" i="27"/>
  <c r="Z332" i="27"/>
  <c r="Z333" i="27"/>
  <c r="Z334" i="27"/>
  <c r="Z335" i="27"/>
  <c r="Z336" i="27"/>
  <c r="Z337" i="27"/>
  <c r="Z338" i="27"/>
  <c r="Z339" i="27"/>
  <c r="Z340" i="27"/>
  <c r="Z341" i="27"/>
  <c r="Z342" i="27"/>
  <c r="Z343" i="27"/>
  <c r="Z344" i="27"/>
  <c r="Z345" i="27"/>
  <c r="Z346" i="27"/>
  <c r="Z347" i="27"/>
  <c r="Z348" i="27"/>
  <c r="Z349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AB310" i="27"/>
  <c r="AB311" i="27"/>
  <c r="AB312" i="27"/>
  <c r="AB313" i="27"/>
  <c r="AB314" i="27"/>
  <c r="AB315" i="27"/>
  <c r="AB316" i="27"/>
  <c r="AB317" i="27"/>
  <c r="AB318" i="27"/>
  <c r="AB319" i="27"/>
  <c r="AB320" i="27"/>
  <c r="AB321" i="27"/>
  <c r="AB322" i="27"/>
  <c r="AB323" i="27"/>
  <c r="AB324" i="27"/>
  <c r="AB325" i="27"/>
  <c r="AB326" i="27"/>
  <c r="AB327" i="27"/>
  <c r="AB328" i="27"/>
  <c r="AB329" i="27"/>
  <c r="AB330" i="27"/>
  <c r="AB331" i="27"/>
  <c r="AB332" i="27"/>
  <c r="AB333" i="27"/>
  <c r="AB334" i="27"/>
  <c r="AB335" i="27"/>
  <c r="AB336" i="27"/>
  <c r="AB337" i="27"/>
  <c r="AB338" i="27"/>
  <c r="AB339" i="27"/>
  <c r="AB340" i="27"/>
  <c r="AB341" i="27"/>
  <c r="AB342" i="27"/>
  <c r="AB343" i="27"/>
  <c r="AB344" i="27"/>
  <c r="AB345" i="27"/>
  <c r="AB346" i="27"/>
  <c r="AB347" i="27"/>
  <c r="AB348" i="27"/>
  <c r="AB349" i="27"/>
  <c r="AB350" i="27"/>
  <c r="AB351" i="27"/>
  <c r="AB352" i="27"/>
  <c r="AB353" i="27"/>
  <c r="AB354" i="27"/>
  <c r="AB355" i="27"/>
  <c r="AB356" i="27"/>
  <c r="AB357" i="27"/>
  <c r="AB358" i="27"/>
  <c r="AB359" i="27"/>
  <c r="AB360" i="27"/>
  <c r="AB361" i="27"/>
  <c r="AB362" i="27"/>
  <c r="AB363" i="27"/>
  <c r="AB364" i="27"/>
  <c r="AB365" i="27"/>
  <c r="AC302" i="27"/>
  <c r="AC303" i="27"/>
  <c r="AC304" i="27"/>
  <c r="AC305" i="27"/>
  <c r="AC306" i="27"/>
  <c r="AC307" i="27"/>
  <c r="AC308" i="27"/>
  <c r="AC309" i="27"/>
  <c r="AC310" i="27"/>
  <c r="AC311" i="27"/>
  <c r="AC312" i="27"/>
  <c r="AC313" i="27"/>
  <c r="AC314" i="27"/>
  <c r="AC315" i="27"/>
  <c r="AC316" i="27"/>
  <c r="AC317" i="27"/>
  <c r="AC318" i="27"/>
  <c r="AC319" i="27"/>
  <c r="AC320" i="27"/>
  <c r="AC321" i="27"/>
  <c r="AC322" i="27"/>
  <c r="AC323" i="27"/>
  <c r="AC324" i="27"/>
  <c r="AC325" i="27"/>
  <c r="AC326" i="27"/>
  <c r="AC327" i="27"/>
  <c r="AC328" i="27"/>
  <c r="AC329" i="27"/>
  <c r="AC330" i="27"/>
  <c r="AC331" i="27"/>
  <c r="AC332" i="27"/>
  <c r="AC333" i="27"/>
  <c r="AC334" i="27"/>
  <c r="AC335" i="27"/>
  <c r="AC336" i="27"/>
  <c r="AC337" i="27"/>
  <c r="AC338" i="27"/>
  <c r="AC339" i="27"/>
  <c r="AC340" i="27"/>
  <c r="AC341" i="27"/>
  <c r="AC342" i="27"/>
  <c r="AC343" i="27"/>
  <c r="AC344" i="27"/>
  <c r="AC345" i="27"/>
  <c r="AC346" i="27"/>
  <c r="AC347" i="27"/>
  <c r="AC348" i="27"/>
  <c r="AC349" i="27"/>
  <c r="AC350" i="27"/>
  <c r="AC351" i="27"/>
  <c r="AC352" i="27"/>
  <c r="AC353" i="27"/>
  <c r="AC354" i="27"/>
  <c r="AC355" i="27"/>
  <c r="AC356" i="27"/>
  <c r="AC357" i="27"/>
  <c r="AC358" i="27"/>
  <c r="AC359" i="27"/>
  <c r="AC360" i="27"/>
  <c r="AC361" i="27"/>
  <c r="AC362" i="27"/>
  <c r="AC363" i="27"/>
  <c r="AC364" i="27"/>
  <c r="AC365" i="27"/>
  <c r="Z93" i="18"/>
  <c r="AE2" i="18"/>
  <c r="AE3" i="18"/>
  <c r="AE4" i="18"/>
  <c r="AE5" i="18"/>
  <c r="AE8" i="18"/>
  <c r="AE9" i="18"/>
  <c r="AE12" i="18"/>
  <c r="AE13" i="18"/>
  <c r="AE14" i="18"/>
  <c r="AE15" i="18"/>
  <c r="AE16" i="18"/>
  <c r="AE17" i="18"/>
  <c r="AE18" i="18"/>
  <c r="AE21" i="18"/>
  <c r="AE22" i="18"/>
  <c r="AE25" i="18"/>
  <c r="AE26" i="18"/>
  <c r="AE27" i="18"/>
  <c r="AE28" i="18"/>
  <c r="AE29" i="18"/>
  <c r="AC87" i="18"/>
  <c r="AC91" i="18"/>
  <c r="AB2" i="18"/>
  <c r="AB3" i="18"/>
  <c r="AB4" i="18"/>
  <c r="AB5" i="18"/>
  <c r="AB8" i="18"/>
  <c r="AB9" i="18"/>
  <c r="AB12" i="18"/>
  <c r="AB13" i="18"/>
  <c r="AB14" i="18"/>
  <c r="AB15" i="18"/>
  <c r="AB16" i="18"/>
  <c r="AB17" i="18"/>
  <c r="AB18" i="18"/>
  <c r="AB21" i="18"/>
  <c r="AB22" i="18"/>
  <c r="AB25" i="18"/>
  <c r="AB26" i="18"/>
  <c r="AB27" i="18"/>
  <c r="AB28" i="18"/>
  <c r="AB29" i="18"/>
  <c r="AB30" i="18"/>
  <c r="AB31" i="18"/>
  <c r="AB34" i="18"/>
  <c r="AB35" i="18"/>
  <c r="AB38" i="18"/>
  <c r="AB39" i="18"/>
  <c r="AB40" i="18"/>
  <c r="AB41" i="18"/>
  <c r="AB42" i="18"/>
  <c r="AB43" i="18"/>
  <c r="AB44" i="18"/>
  <c r="AB47" i="18"/>
  <c r="AB48" i="18"/>
  <c r="AB51" i="18"/>
  <c r="AB52" i="18"/>
  <c r="AB53" i="18"/>
  <c r="AB54" i="18"/>
  <c r="AB55" i="18"/>
  <c r="AB56" i="18"/>
  <c r="AB57" i="18"/>
  <c r="AB60" i="18"/>
  <c r="AB61" i="18"/>
  <c r="AB64" i="18"/>
  <c r="AB65" i="18"/>
  <c r="AB66" i="18"/>
  <c r="AB67" i="18"/>
  <c r="AB68" i="18"/>
  <c r="AB69" i="18"/>
  <c r="AB70" i="18"/>
  <c r="AB73" i="18"/>
  <c r="AB74" i="18"/>
  <c r="AB77" i="18"/>
  <c r="AB78" i="18"/>
  <c r="AB79" i="18"/>
  <c r="AB80" i="18"/>
  <c r="AB81" i="18"/>
  <c r="AB82" i="18"/>
  <c r="AB83" i="18"/>
  <c r="Z86" i="18"/>
  <c r="Z87" i="18"/>
  <c r="Z90" i="18"/>
  <c r="Z91" i="18"/>
  <c r="Z92" i="18"/>
  <c r="Z94" i="18"/>
  <c r="Z95" i="18"/>
  <c r="Z96" i="18"/>
  <c r="Z99" i="18"/>
  <c r="Z100" i="18"/>
  <c r="Z103" i="18"/>
  <c r="Z104" i="18"/>
  <c r="Z105" i="18"/>
  <c r="Z106" i="18"/>
  <c r="Z107" i="18"/>
  <c r="Z108" i="18"/>
  <c r="Z109" i="18"/>
  <c r="Z112" i="18"/>
  <c r="Z113" i="18"/>
  <c r="Z116" i="18"/>
  <c r="Z117" i="18"/>
  <c r="Z118" i="18"/>
  <c r="Z119" i="18"/>
  <c r="Z120" i="18"/>
  <c r="Z121" i="18"/>
  <c r="Z122" i="18"/>
  <c r="Z125" i="18"/>
  <c r="Z126" i="18"/>
  <c r="Z129" i="18"/>
  <c r="Z130" i="18"/>
  <c r="Z131" i="18"/>
  <c r="Z132" i="18"/>
  <c r="Z133" i="18"/>
  <c r="Z134" i="18"/>
  <c r="Z135" i="18"/>
  <c r="Z138" i="18"/>
  <c r="Z139" i="18"/>
  <c r="Z142" i="18"/>
  <c r="Z143" i="18"/>
  <c r="Z144" i="18"/>
  <c r="Z145" i="18"/>
  <c r="Z146" i="18"/>
  <c r="Z147" i="18"/>
  <c r="Z148" i="18"/>
  <c r="Z151" i="18"/>
  <c r="Z152" i="18"/>
  <c r="Z155" i="18"/>
  <c r="Z156" i="18"/>
  <c r="Z157" i="18"/>
  <c r="Z158" i="18"/>
  <c r="Z159" i="18"/>
  <c r="Z160" i="18"/>
  <c r="Z161" i="18"/>
  <c r="Z164" i="18"/>
  <c r="Z165" i="18"/>
  <c r="Z168" i="18"/>
  <c r="Z169" i="18"/>
  <c r="Z170" i="18"/>
  <c r="Z171" i="18"/>
  <c r="Z172" i="18"/>
  <c r="Z173" i="18"/>
  <c r="Z174" i="18"/>
  <c r="Z177" i="18"/>
  <c r="Z178" i="18"/>
  <c r="Z181" i="18"/>
  <c r="Z182" i="18"/>
  <c r="Z183" i="18"/>
  <c r="Z184" i="18"/>
  <c r="Z185" i="18"/>
  <c r="Z186" i="18"/>
  <c r="Z187" i="18"/>
  <c r="Z190" i="18"/>
  <c r="Z191" i="18"/>
  <c r="Z194" i="18"/>
  <c r="Z195" i="18"/>
  <c r="Z196" i="18"/>
  <c r="Z197" i="18"/>
  <c r="Z198" i="18"/>
  <c r="Z199" i="18"/>
  <c r="Z200" i="18"/>
  <c r="Z203" i="18"/>
  <c r="Z204" i="18"/>
  <c r="Z207" i="18"/>
  <c r="Z208" i="18"/>
  <c r="Z209" i="18"/>
  <c r="Z210" i="18"/>
  <c r="Z211" i="18"/>
  <c r="Z212" i="18"/>
  <c r="Z213" i="18"/>
  <c r="Z216" i="18"/>
  <c r="Z217" i="18"/>
  <c r="Z220" i="18"/>
  <c r="Z221" i="18"/>
  <c r="Z222" i="18"/>
  <c r="Z223" i="18"/>
  <c r="Z224" i="18"/>
  <c r="Z225" i="18"/>
  <c r="Z226" i="18"/>
  <c r="Z229" i="18"/>
  <c r="Z230" i="18"/>
  <c r="Z233" i="18"/>
  <c r="Z234" i="18"/>
  <c r="Z235" i="18"/>
  <c r="Z236" i="18"/>
  <c r="Z237" i="18"/>
  <c r="Z238" i="18"/>
  <c r="Z239" i="18"/>
  <c r="Z242" i="18"/>
  <c r="Z243" i="18"/>
  <c r="Z246" i="18"/>
  <c r="AE30" i="18"/>
  <c r="AE31" i="18"/>
  <c r="AE34" i="18"/>
  <c r="AE35" i="18"/>
  <c r="AE38" i="18"/>
  <c r="AE39" i="18"/>
  <c r="AE40" i="18"/>
  <c r="AE41" i="18"/>
  <c r="AE42" i="18"/>
  <c r="AE43" i="18"/>
  <c r="AE44" i="18"/>
  <c r="AE47" i="18"/>
  <c r="AE48" i="18"/>
  <c r="AE51" i="18"/>
  <c r="AE52" i="18"/>
  <c r="AE53" i="18"/>
  <c r="AE54" i="18"/>
  <c r="AE55" i="18"/>
  <c r="AE56" i="18"/>
  <c r="AE57" i="18"/>
  <c r="AE60" i="18"/>
  <c r="AE61" i="18"/>
  <c r="AE64" i="18"/>
  <c r="AE65" i="18"/>
  <c r="AE66" i="18"/>
  <c r="AE67" i="18"/>
  <c r="AE68" i="18"/>
  <c r="AE69" i="18"/>
  <c r="AE70" i="18"/>
  <c r="AE73" i="18"/>
  <c r="AE74" i="18"/>
  <c r="AE77" i="18"/>
  <c r="AE78" i="18"/>
  <c r="AE79" i="18"/>
  <c r="AE80" i="18"/>
  <c r="AE81" i="18"/>
  <c r="AE82" i="18"/>
  <c r="AE83" i="18"/>
  <c r="AC86" i="18"/>
  <c r="AC90" i="18"/>
  <c r="AC92" i="18"/>
  <c r="AC93" i="18"/>
  <c r="AC94" i="18"/>
  <c r="AC95" i="18"/>
  <c r="AC96" i="18"/>
  <c r="AC99" i="18"/>
  <c r="AC100" i="18"/>
  <c r="AC103" i="18"/>
  <c r="AC104" i="18"/>
  <c r="AC105" i="18"/>
  <c r="AC106" i="18"/>
  <c r="AC107" i="18"/>
  <c r="AC108" i="18"/>
  <c r="AC109" i="18"/>
  <c r="AC112" i="18"/>
  <c r="AC113" i="18"/>
  <c r="AC116" i="18"/>
  <c r="AC117" i="18"/>
  <c r="AC118" i="18"/>
  <c r="AC119" i="18"/>
  <c r="AC120" i="18"/>
  <c r="AC121" i="18"/>
  <c r="AC122" i="18"/>
  <c r="AC125" i="18"/>
  <c r="AC126" i="18"/>
  <c r="AC129" i="18"/>
  <c r="AC130" i="18"/>
  <c r="AC131" i="18"/>
  <c r="AC132" i="18"/>
  <c r="AC133" i="18"/>
  <c r="AC134" i="18"/>
  <c r="AC135" i="18"/>
  <c r="AC138" i="18"/>
  <c r="AC139" i="18"/>
  <c r="AC142" i="18"/>
  <c r="AC143" i="18"/>
  <c r="AC144" i="18"/>
  <c r="AC145" i="18"/>
  <c r="AC146" i="18"/>
  <c r="AC147" i="18"/>
  <c r="AC148" i="18"/>
  <c r="AC151" i="18"/>
  <c r="AC152" i="18"/>
  <c r="AC155" i="18"/>
  <c r="AC156" i="18"/>
  <c r="AC157" i="18"/>
  <c r="AC158" i="18"/>
  <c r="AC159" i="18"/>
  <c r="AC160" i="18"/>
  <c r="AC161" i="18"/>
  <c r="AC164" i="18"/>
  <c r="AC165" i="18"/>
  <c r="AC168" i="18"/>
  <c r="AC169" i="18"/>
  <c r="AC170" i="18"/>
  <c r="AC171" i="18"/>
  <c r="AC172" i="18"/>
  <c r="AC173" i="18"/>
  <c r="AC174" i="18"/>
  <c r="AC177" i="18"/>
  <c r="AC178" i="18"/>
  <c r="AC181" i="18"/>
  <c r="AC182" i="18"/>
  <c r="AC183" i="18"/>
  <c r="AC184" i="18"/>
  <c r="AC185" i="18"/>
  <c r="AC186" i="18"/>
  <c r="AC187" i="18"/>
  <c r="AC190" i="18"/>
  <c r="AC191" i="18"/>
  <c r="AC194" i="18"/>
  <c r="AC195" i="18"/>
  <c r="AC196" i="18"/>
  <c r="AC197" i="18"/>
  <c r="AC198" i="18"/>
  <c r="AC199" i="18"/>
  <c r="AC200" i="18"/>
  <c r="AC203" i="18"/>
  <c r="AC204" i="18"/>
  <c r="AC207" i="18"/>
  <c r="AC208" i="18"/>
  <c r="AC209" i="18"/>
  <c r="AC210" i="18"/>
  <c r="AC211" i="18"/>
  <c r="AC212" i="18"/>
  <c r="AC213" i="18"/>
  <c r="AC216" i="18"/>
  <c r="AC217" i="18"/>
  <c r="AC220" i="18"/>
  <c r="AC221" i="18"/>
  <c r="AC222" i="18"/>
  <c r="AC223" i="18"/>
  <c r="AC224" i="18"/>
  <c r="AC225" i="18"/>
  <c r="AC226" i="18"/>
  <c r="AC229" i="18"/>
  <c r="AC230" i="18"/>
  <c r="AC233" i="18"/>
  <c r="AC234" i="18"/>
  <c r="AC235" i="18"/>
  <c r="AC236" i="18"/>
  <c r="AC237" i="18"/>
  <c r="AC238" i="18"/>
  <c r="AC239" i="18"/>
  <c r="AC242" i="18"/>
  <c r="AC243" i="18"/>
  <c r="AC246" i="18"/>
  <c r="AC247" i="18"/>
  <c r="AC248" i="18"/>
  <c r="AC249" i="18"/>
  <c r="AC250" i="18"/>
  <c r="AC251" i="18"/>
  <c r="AC252" i="18"/>
  <c r="AC255" i="18"/>
  <c r="AC256" i="18"/>
  <c r="AC259" i="18"/>
  <c r="AC260" i="18"/>
  <c r="AC261" i="18"/>
  <c r="AC262" i="18"/>
  <c r="AC263" i="18"/>
  <c r="AC264" i="18"/>
  <c r="AC265" i="18"/>
  <c r="AC268" i="18"/>
  <c r="AC269" i="18"/>
  <c r="AC272" i="18"/>
  <c r="AC273" i="18"/>
  <c r="AC274" i="18"/>
  <c r="AC275" i="18"/>
  <c r="AC276" i="18"/>
  <c r="AC277" i="18"/>
  <c r="AC278" i="18"/>
  <c r="AC281" i="18"/>
  <c r="AC282" i="18"/>
  <c r="AC285" i="18"/>
  <c r="AC286" i="18"/>
  <c r="AC287" i="18"/>
  <c r="AC288" i="18"/>
  <c r="AC289" i="18"/>
  <c r="AC290" i="18"/>
  <c r="AC291" i="18"/>
  <c r="AC294" i="18"/>
  <c r="AC295" i="18"/>
  <c r="AC298" i="18"/>
  <c r="AC299" i="18"/>
  <c r="AC300" i="18"/>
  <c r="AC301" i="18"/>
  <c r="AC302" i="18"/>
  <c r="AC303" i="18"/>
  <c r="AC304" i="18"/>
  <c r="AC307" i="18"/>
  <c r="AC308" i="18"/>
  <c r="AC311" i="18"/>
  <c r="AC312" i="18"/>
  <c r="AC313" i="18"/>
  <c r="AC314" i="18"/>
  <c r="AC315" i="18"/>
  <c r="AC316" i="18"/>
  <c r="AC317" i="18"/>
  <c r="AC320" i="18"/>
  <c r="AC321" i="18"/>
  <c r="AC324" i="18"/>
  <c r="AC325" i="18"/>
  <c r="AC326" i="18"/>
  <c r="AC327" i="18"/>
  <c r="AC328" i="18"/>
  <c r="AC329" i="18"/>
  <c r="AC330" i="18"/>
  <c r="AC333" i="18"/>
  <c r="AC334" i="18"/>
  <c r="AC337" i="18"/>
  <c r="AC338" i="18"/>
  <c r="AC339" i="18"/>
  <c r="AC340" i="18"/>
  <c r="AC341" i="18"/>
  <c r="AC342" i="18"/>
  <c r="AC343" i="18"/>
  <c r="AC346" i="18"/>
  <c r="AC347" i="18"/>
  <c r="AC350" i="18"/>
  <c r="AC351" i="18"/>
  <c r="AC352" i="18"/>
  <c r="AC353" i="18"/>
  <c r="AC354" i="18"/>
  <c r="AC355" i="18"/>
  <c r="Z337" i="18"/>
  <c r="AF2" i="18"/>
  <c r="AF3" i="18"/>
  <c r="AF9" i="18"/>
  <c r="AF14" i="18"/>
  <c r="AF15" i="18"/>
  <c r="AF17" i="18"/>
  <c r="AF18" i="18"/>
  <c r="AF22" i="18"/>
  <c r="AF25" i="18"/>
  <c r="AF26" i="18"/>
  <c r="AF27" i="18"/>
  <c r="AF30" i="18"/>
  <c r="AF31" i="18"/>
  <c r="AF34" i="18"/>
  <c r="AF35" i="18"/>
  <c r="AF38" i="18"/>
  <c r="AF39" i="18"/>
  <c r="AF41" i="18"/>
  <c r="AF42" i="18"/>
  <c r="AF43" i="18"/>
  <c r="AF47" i="18"/>
  <c r="AF51" i="18"/>
  <c r="AF54" i="18"/>
  <c r="AF55" i="18"/>
  <c r="AF57" i="18"/>
  <c r="AF65" i="18"/>
  <c r="AF66" i="18"/>
  <c r="AF67" i="18"/>
  <c r="AF70" i="18"/>
  <c r="AF73" i="18"/>
  <c r="AF74" i="18"/>
  <c r="AF78" i="18"/>
  <c r="AF79" i="18"/>
  <c r="AF81" i="18"/>
  <c r="AF82" i="18"/>
  <c r="AF83" i="18"/>
  <c r="AD86" i="18"/>
  <c r="AD87" i="18"/>
  <c r="AD90" i="18"/>
  <c r="AD91" i="18"/>
  <c r="AD92" i="18"/>
  <c r="AD93" i="18"/>
  <c r="AD94" i="18"/>
  <c r="AD95" i="18"/>
  <c r="AD96" i="18"/>
  <c r="AD99" i="18"/>
  <c r="AD100" i="18"/>
  <c r="AD103" i="18"/>
  <c r="AD104" i="18"/>
  <c r="AD105" i="18"/>
  <c r="AD106" i="18"/>
  <c r="AD107" i="18"/>
  <c r="AD108" i="18"/>
  <c r="AD109" i="18"/>
  <c r="AD112" i="18"/>
  <c r="AD113" i="18"/>
  <c r="AD116" i="18"/>
  <c r="AD117" i="18"/>
  <c r="AD118" i="18"/>
  <c r="AD119" i="18"/>
  <c r="AD120" i="18"/>
  <c r="AD121" i="18"/>
  <c r="AD122" i="18"/>
  <c r="AD125" i="18"/>
  <c r="AD126" i="18"/>
  <c r="AD129" i="18"/>
  <c r="AD130" i="18"/>
  <c r="AD131" i="18"/>
  <c r="AD132" i="18"/>
  <c r="AD133" i="18"/>
  <c r="AD134" i="18"/>
  <c r="AD135" i="18"/>
  <c r="AD138" i="18"/>
  <c r="AD139" i="18"/>
  <c r="AD142" i="18"/>
  <c r="AD143" i="18"/>
  <c r="AD144" i="18"/>
  <c r="AD145" i="18"/>
  <c r="AD146" i="18"/>
  <c r="AD147" i="18"/>
  <c r="AD148" i="18"/>
  <c r="AD151" i="18"/>
  <c r="AD152" i="18"/>
  <c r="AD155" i="18"/>
  <c r="AD156" i="18"/>
  <c r="AD157" i="18"/>
  <c r="AD158" i="18"/>
  <c r="AD159" i="18"/>
  <c r="AD160" i="18"/>
  <c r="AD161" i="18"/>
  <c r="AD164" i="18"/>
  <c r="AD165" i="18"/>
  <c r="AD168" i="18"/>
  <c r="AD169" i="18"/>
  <c r="AD170" i="18"/>
  <c r="AD171" i="18"/>
  <c r="AD172" i="18"/>
  <c r="AD173" i="18"/>
  <c r="AD174" i="18"/>
  <c r="AD177" i="18"/>
  <c r="AD178" i="18"/>
  <c r="AD181" i="18"/>
  <c r="AD182" i="18"/>
  <c r="AD183" i="18"/>
  <c r="AD184" i="18"/>
  <c r="AD185" i="18"/>
  <c r="AD186" i="18"/>
  <c r="AD187" i="18"/>
  <c r="AD190" i="18"/>
  <c r="AD191" i="18"/>
  <c r="AD194" i="18"/>
  <c r="AD195" i="18"/>
  <c r="AD196" i="18"/>
  <c r="AD197" i="18"/>
  <c r="AD198" i="18"/>
  <c r="AD199" i="18"/>
  <c r="AD200" i="18"/>
  <c r="AD203" i="18"/>
  <c r="AD204" i="18"/>
  <c r="AD207" i="18"/>
  <c r="AD208" i="18"/>
  <c r="AD209" i="18"/>
  <c r="AD210" i="18"/>
  <c r="AD211" i="18"/>
  <c r="AD212" i="18"/>
  <c r="AD213" i="18"/>
  <c r="AD216" i="18"/>
  <c r="AD217" i="18"/>
  <c r="AD220" i="18"/>
  <c r="AD221" i="18"/>
  <c r="AD222" i="18"/>
  <c r="AD223" i="18"/>
  <c r="AD224" i="18"/>
  <c r="AD225" i="18"/>
  <c r="AD226" i="18"/>
  <c r="AD229" i="18"/>
  <c r="AD230" i="18"/>
  <c r="AD233" i="18"/>
  <c r="AD234" i="18"/>
  <c r="AD235" i="18"/>
  <c r="AD236" i="18"/>
  <c r="AD237" i="18"/>
  <c r="AD238" i="18"/>
  <c r="AD239" i="18"/>
  <c r="AD242" i="18"/>
  <c r="AD243" i="18"/>
  <c r="Z247" i="18"/>
  <c r="Z248" i="18"/>
  <c r="Z249" i="18"/>
  <c r="Z250" i="18"/>
  <c r="Z251" i="18"/>
  <c r="Z252" i="18"/>
  <c r="Z255" i="18"/>
  <c r="Z256" i="18"/>
  <c r="Z259" i="18"/>
  <c r="Z260" i="18"/>
  <c r="Z261" i="18"/>
  <c r="Z262" i="18"/>
  <c r="Z263" i="18"/>
  <c r="Z264" i="18"/>
  <c r="Z265" i="18"/>
  <c r="Z268" i="18"/>
  <c r="Z269" i="18"/>
  <c r="Z272" i="18"/>
  <c r="Z273" i="18"/>
  <c r="Z274" i="18"/>
  <c r="Z275" i="18"/>
  <c r="Z276" i="18"/>
  <c r="Z277" i="18"/>
  <c r="Z278" i="18"/>
  <c r="Z281" i="18"/>
  <c r="Z282" i="18"/>
  <c r="Z285" i="18"/>
  <c r="Z286" i="18"/>
  <c r="Z287" i="18"/>
  <c r="Z288" i="18"/>
  <c r="Z289" i="18"/>
  <c r="Z290" i="18"/>
  <c r="Z291" i="18"/>
  <c r="Z294" i="18"/>
  <c r="Z295" i="18"/>
  <c r="Z298" i="18"/>
  <c r="Z299" i="18"/>
  <c r="Z300" i="18"/>
  <c r="Z301" i="18"/>
  <c r="Z302" i="18"/>
  <c r="Z303" i="18"/>
  <c r="Z304" i="18"/>
  <c r="Z307" i="18"/>
  <c r="Z308" i="18"/>
  <c r="Z311" i="18"/>
  <c r="Z312" i="18"/>
  <c r="Z313" i="18"/>
  <c r="Z314" i="18"/>
  <c r="Z315" i="18"/>
  <c r="Z316" i="18"/>
  <c r="Z317" i="18"/>
  <c r="Z320" i="18"/>
  <c r="Z321" i="18"/>
  <c r="Z324" i="18"/>
  <c r="Z325" i="18"/>
  <c r="Z326" i="18"/>
  <c r="Z327" i="18"/>
  <c r="Z328" i="18"/>
  <c r="Z329" i="18"/>
  <c r="Z330" i="18"/>
  <c r="Z333" i="18"/>
  <c r="Z334" i="18"/>
  <c r="Z353" i="18"/>
  <c r="AA203" i="18"/>
  <c r="AA204" i="18"/>
  <c r="AA207" i="18"/>
  <c r="AA208" i="18"/>
  <c r="AA209" i="18"/>
  <c r="AA210" i="18"/>
  <c r="AA211" i="18"/>
  <c r="AA212" i="18"/>
  <c r="AA213" i="18"/>
  <c r="AA216" i="18"/>
  <c r="AA217" i="18"/>
  <c r="AA220" i="18"/>
  <c r="AA221" i="18"/>
  <c r="AA222" i="18"/>
  <c r="AA223" i="18"/>
  <c r="AA224" i="18"/>
  <c r="AA225" i="18"/>
  <c r="AA226" i="18"/>
  <c r="AA229" i="18"/>
  <c r="AA230" i="18"/>
  <c r="AA233" i="18"/>
  <c r="AA234" i="18"/>
  <c r="AA235" i="18"/>
  <c r="AA236" i="18"/>
  <c r="AA237" i="18"/>
  <c r="AA238" i="18"/>
  <c r="AA239" i="18"/>
  <c r="AA242" i="18"/>
  <c r="AA243" i="18"/>
  <c r="AA246" i="18"/>
  <c r="AA247" i="18"/>
  <c r="AA248" i="18"/>
  <c r="AA249" i="18"/>
  <c r="AA250" i="18"/>
  <c r="AA251" i="18"/>
  <c r="AA252" i="18"/>
  <c r="AA255" i="18"/>
  <c r="AA256" i="18"/>
  <c r="AA259" i="18"/>
  <c r="AA260" i="18"/>
  <c r="AA261" i="18"/>
  <c r="AA262" i="18"/>
  <c r="AA263" i="18"/>
  <c r="AA264" i="18"/>
  <c r="AA265" i="18"/>
  <c r="AA268" i="18"/>
  <c r="AA269" i="18"/>
  <c r="AA272" i="18"/>
  <c r="AA273" i="18"/>
  <c r="AA274" i="18"/>
  <c r="AA275" i="18"/>
  <c r="AA276" i="18"/>
  <c r="AA277" i="18"/>
  <c r="AA278" i="18"/>
  <c r="AA281" i="18"/>
  <c r="AA282" i="18"/>
  <c r="AA285" i="18"/>
  <c r="AA286" i="18"/>
  <c r="AA287" i="18"/>
  <c r="AA288" i="18"/>
  <c r="AA289" i="18"/>
  <c r="AA290" i="18"/>
  <c r="AA291" i="18"/>
  <c r="AA294" i="18"/>
  <c r="AA295" i="18"/>
  <c r="AA298" i="18"/>
  <c r="AA299" i="18"/>
  <c r="AA300" i="18"/>
  <c r="AA301" i="18"/>
  <c r="AA302" i="18"/>
  <c r="AA303" i="18"/>
  <c r="AA304" i="18"/>
  <c r="AA307" i="18"/>
  <c r="AA308" i="18"/>
  <c r="AA311" i="18"/>
  <c r="AA312" i="18"/>
  <c r="AA313" i="18"/>
  <c r="AA314" i="18"/>
  <c r="AA315" i="18"/>
  <c r="AA316" i="18"/>
  <c r="AA317" i="18"/>
  <c r="AA320" i="18"/>
  <c r="AD246" i="18"/>
  <c r="AD247" i="18"/>
  <c r="AD248" i="18"/>
  <c r="AD249" i="18"/>
  <c r="AD250" i="18"/>
  <c r="AD251" i="18"/>
  <c r="AD252" i="18"/>
  <c r="AD255" i="18"/>
  <c r="AD256" i="18"/>
  <c r="AD259" i="18"/>
  <c r="AD260" i="18"/>
  <c r="AD261" i="18"/>
  <c r="AD262" i="18"/>
  <c r="AD263" i="18"/>
  <c r="AD264" i="18"/>
  <c r="AD265" i="18"/>
  <c r="AD268" i="18"/>
  <c r="AD269" i="18"/>
  <c r="AD272" i="18"/>
  <c r="AD273" i="18"/>
  <c r="AD274" i="18"/>
  <c r="AD275" i="18"/>
  <c r="AD276" i="18"/>
  <c r="AD277" i="18"/>
  <c r="AD278" i="18"/>
  <c r="AD281" i="18"/>
  <c r="AD282" i="18"/>
  <c r="AD285" i="18"/>
  <c r="AD286" i="18"/>
  <c r="AD287" i="18"/>
  <c r="AD288" i="18"/>
  <c r="AD289" i="18"/>
  <c r="AD290" i="18"/>
  <c r="AD291" i="18"/>
  <c r="AD294" i="18"/>
  <c r="AD295" i="18"/>
  <c r="AD298" i="18"/>
  <c r="AD299" i="18"/>
  <c r="AD300" i="18"/>
  <c r="AD301" i="18"/>
  <c r="AD302" i="18"/>
  <c r="AD303" i="18"/>
  <c r="AD304" i="18"/>
  <c r="AD307" i="18"/>
  <c r="AD308" i="18"/>
  <c r="AD311" i="18"/>
  <c r="AD312" i="18"/>
  <c r="AD313" i="18"/>
  <c r="AD314" i="18"/>
  <c r="AD315" i="18"/>
  <c r="AD316" i="18"/>
  <c r="AD317" i="18"/>
  <c r="AD320" i="18"/>
  <c r="AD321" i="18"/>
  <c r="AD324" i="18"/>
  <c r="AD325" i="18"/>
  <c r="AD326" i="18"/>
  <c r="AD327" i="18"/>
  <c r="AD328" i="18"/>
  <c r="AE268" i="18"/>
  <c r="AE269" i="18"/>
  <c r="AE273" i="18"/>
  <c r="AE274" i="18"/>
  <c r="AE275" i="18"/>
  <c r="AE276" i="18"/>
  <c r="AE277" i="18"/>
  <c r="AE278" i="18"/>
  <c r="AE281" i="18"/>
  <c r="AE282" i="18"/>
  <c r="AE285" i="18"/>
  <c r="AE286" i="18"/>
  <c r="AE287" i="18"/>
  <c r="AE288" i="18"/>
  <c r="AE289" i="18"/>
  <c r="AE290" i="18"/>
  <c r="AE291" i="18"/>
  <c r="AE294" i="18"/>
  <c r="AE295" i="18"/>
  <c r="AE298" i="18"/>
  <c r="AE299" i="18"/>
  <c r="AE300" i="18"/>
  <c r="AE301" i="18"/>
  <c r="AE302" i="18"/>
  <c r="AE303" i="18"/>
  <c r="AE304" i="18"/>
  <c r="AE307" i="18"/>
  <c r="AE308" i="18"/>
  <c r="AE311" i="18"/>
  <c r="AE312" i="18"/>
  <c r="AE313" i="18"/>
  <c r="AE314" i="18"/>
  <c r="AE315" i="18"/>
  <c r="AE316" i="18"/>
  <c r="AE317" i="18"/>
  <c r="AE320" i="18"/>
  <c r="AE321" i="18"/>
  <c r="AE324" i="18"/>
  <c r="AE325" i="18"/>
  <c r="AE326" i="18"/>
  <c r="AE327" i="18"/>
  <c r="AE328" i="18"/>
  <c r="AD329" i="18"/>
  <c r="AD330" i="18"/>
  <c r="AD333" i="18"/>
  <c r="AD334" i="18"/>
  <c r="AD337" i="18"/>
  <c r="AD338" i="18"/>
  <c r="AD339" i="18"/>
  <c r="AD340" i="18"/>
  <c r="AD341" i="18"/>
  <c r="AD342" i="18"/>
  <c r="AD343" i="18"/>
  <c r="AD346" i="18"/>
  <c r="AD347" i="18"/>
  <c r="AD350" i="18"/>
  <c r="AD351" i="18"/>
  <c r="AD352" i="18"/>
  <c r="AD353" i="18"/>
  <c r="AD354" i="18"/>
  <c r="AD355" i="18"/>
  <c r="AD356" i="18"/>
  <c r="AD359" i="18"/>
  <c r="AD360" i="18"/>
  <c r="AD363" i="18"/>
  <c r="AD364" i="18"/>
  <c r="AD365" i="18"/>
  <c r="AE338" i="18"/>
  <c r="AE339" i="18"/>
  <c r="AE340" i="18"/>
  <c r="AE341" i="18"/>
  <c r="AE342" i="18"/>
  <c r="AE343" i="18"/>
  <c r="AE346" i="18"/>
  <c r="AE347" i="18"/>
  <c r="AE350" i="18"/>
  <c r="AE351" i="18"/>
  <c r="AE352" i="18"/>
  <c r="AE353" i="18"/>
  <c r="AE354" i="18"/>
  <c r="AE355" i="18"/>
  <c r="AE356" i="18"/>
  <c r="AE359" i="18"/>
  <c r="AE360" i="18"/>
  <c r="AE363" i="18"/>
  <c r="AE364" i="18"/>
  <c r="AE365" i="18"/>
  <c r="Z338" i="18"/>
  <c r="Z339" i="18"/>
  <c r="Z340" i="18"/>
  <c r="Z341" i="18"/>
  <c r="Z342" i="18"/>
  <c r="Z343" i="18"/>
  <c r="Z346" i="18"/>
  <c r="Z347" i="18"/>
  <c r="Z350" i="18"/>
  <c r="Z351" i="18"/>
  <c r="Z352" i="18"/>
  <c r="Z354" i="18"/>
  <c r="Z355" i="18"/>
  <c r="Z356" i="18"/>
  <c r="Z359" i="18"/>
  <c r="Z360" i="18"/>
  <c r="Z363" i="18"/>
  <c r="Z364" i="18"/>
  <c r="Z365" i="18"/>
  <c r="AA321" i="18"/>
  <c r="AA324" i="18"/>
  <c r="AA325" i="18"/>
  <c r="AA326" i="18"/>
  <c r="AA327" i="18"/>
  <c r="AA328" i="18"/>
  <c r="AA329" i="18"/>
  <c r="AA330" i="18"/>
  <c r="AA333" i="18"/>
  <c r="AA334" i="18"/>
  <c r="AA337" i="18"/>
  <c r="AA338" i="18"/>
  <c r="AA339" i="18"/>
  <c r="AA340" i="18"/>
  <c r="AA341" i="18"/>
  <c r="AA342" i="18"/>
  <c r="AA343" i="18"/>
  <c r="AA346" i="18"/>
  <c r="AA347" i="18"/>
  <c r="AA350" i="18"/>
  <c r="AA351" i="18"/>
  <c r="AA352" i="18"/>
  <c r="AA353" i="18"/>
  <c r="AA354" i="18"/>
  <c r="AA355" i="18"/>
  <c r="AA356" i="18"/>
  <c r="AA359" i="18"/>
  <c r="AA360" i="18"/>
  <c r="AA363" i="18"/>
  <c r="AA364" i="18"/>
  <c r="AA365" i="18"/>
  <c r="Y112" i="18" l="1"/>
  <c r="Y112" i="27"/>
  <c r="Y192" i="27" l="1"/>
  <c r="AB231" i="18" l="1"/>
  <c r="Z231" i="18"/>
  <c r="AE231" i="18"/>
  <c r="AC231" i="18"/>
  <c r="AB349" i="18"/>
  <c r="AE349" i="18"/>
  <c r="Z349" i="18"/>
  <c r="AC349" i="18"/>
  <c r="AB270" i="18"/>
  <c r="Z270" i="18"/>
  <c r="AE270" i="18"/>
  <c r="AC270" i="18"/>
  <c r="AB271" i="18"/>
  <c r="AE271" i="18"/>
  <c r="AB232" i="18"/>
  <c r="AE232" i="18"/>
  <c r="AB348" i="18"/>
  <c r="AD348" i="18"/>
  <c r="AC348" i="18"/>
  <c r="Y348" i="18"/>
  <c r="Y231" i="27"/>
  <c r="Y349" i="27"/>
  <c r="Y232" i="27"/>
  <c r="Y271" i="27"/>
  <c r="Y270" i="27"/>
  <c r="Y348" i="27"/>
  <c r="Z348" i="18" l="1"/>
  <c r="Y232" i="18"/>
  <c r="Y271" i="18"/>
  <c r="Z232" i="18"/>
  <c r="Z271" i="18"/>
  <c r="Y270" i="18"/>
  <c r="AD349" i="18"/>
  <c r="Y231" i="18"/>
  <c r="AE348" i="18"/>
  <c r="AC232" i="18"/>
  <c r="AC271" i="18"/>
  <c r="Y349" i="18"/>
  <c r="AA348" i="18"/>
  <c r="AD232" i="18"/>
  <c r="AD271" i="18"/>
  <c r="AD270" i="18"/>
  <c r="AA349" i="18"/>
  <c r="AD231" i="18"/>
  <c r="AA232" i="18"/>
  <c r="AA271" i="18"/>
  <c r="AA270" i="18"/>
  <c r="AA231" i="18"/>
  <c r="AF348" i="18"/>
  <c r="AF232" i="18"/>
  <c r="AF271" i="18"/>
  <c r="AF270" i="18"/>
  <c r="AF349" i="18"/>
  <c r="AF231" i="18"/>
  <c r="Y289" i="18" l="1"/>
  <c r="Y289" i="27"/>
  <c r="Y210" i="27"/>
  <c r="Y210" i="18"/>
  <c r="Y353" i="18"/>
  <c r="Y353" i="27"/>
  <c r="Y307" i="18"/>
  <c r="Y307" i="27"/>
  <c r="Y263" i="18"/>
  <c r="Y263" i="27"/>
  <c r="Y262" i="27"/>
  <c r="Y262" i="18"/>
  <c r="Y203" i="18"/>
  <c r="Y203" i="27"/>
  <c r="Y159" i="18"/>
  <c r="Y159" i="27"/>
  <c r="Y229" i="27"/>
  <c r="Y229" i="18"/>
  <c r="Y171" i="18"/>
  <c r="Y171" i="27"/>
  <c r="Y281" i="18"/>
  <c r="Y281" i="27"/>
  <c r="Y242" i="27"/>
  <c r="Y242" i="18"/>
  <c r="Y268" i="18"/>
  <c r="Y268" i="27"/>
  <c r="Y190" i="27"/>
  <c r="Y190" i="18"/>
  <c r="Y146" i="27"/>
  <c r="Y146" i="18"/>
  <c r="Y145" i="27"/>
  <c r="Y145" i="18"/>
  <c r="Y138" i="27"/>
  <c r="Y138" i="18"/>
  <c r="Y185" i="18"/>
  <c r="Y185" i="27"/>
  <c r="Y288" i="18"/>
  <c r="Y288" i="27"/>
  <c r="Y223" i="18"/>
  <c r="Y223" i="27"/>
  <c r="Y237" i="27"/>
  <c r="Y237" i="18"/>
  <c r="Y172" i="18"/>
  <c r="Y172" i="27"/>
  <c r="Y133" i="18"/>
  <c r="Y133" i="27"/>
  <c r="Y346" i="18"/>
  <c r="Y346" i="27"/>
  <c r="Y354" i="27"/>
  <c r="Y354" i="18"/>
  <c r="Y164" i="18"/>
  <c r="Y164" i="27"/>
  <c r="Y158" i="18"/>
  <c r="Y158" i="27"/>
  <c r="Y359" i="18"/>
  <c r="Y359" i="27"/>
  <c r="Y333" i="27"/>
  <c r="Y333" i="18"/>
  <c r="Y184" i="27"/>
  <c r="Y184" i="18"/>
  <c r="AF128" i="18"/>
  <c r="AB128" i="18"/>
  <c r="Z128" i="18"/>
  <c r="Y132" i="18"/>
  <c r="Y132" i="27"/>
  <c r="Y177" i="27"/>
  <c r="Y177" i="18"/>
  <c r="Y315" i="18"/>
  <c r="Y315" i="27"/>
  <c r="Y328" i="18"/>
  <c r="Y328" i="27"/>
  <c r="Y327" i="27"/>
  <c r="Y327" i="18"/>
  <c r="Y211" i="27"/>
  <c r="Y211" i="18"/>
  <c r="Y236" i="18"/>
  <c r="Y236" i="27"/>
  <c r="AD127" i="18"/>
  <c r="AB127" i="18"/>
  <c r="Z127" i="18"/>
  <c r="Y340" i="18"/>
  <c r="Y340" i="27"/>
  <c r="Y320" i="27"/>
  <c r="Y320" i="18"/>
  <c r="Y301" i="27"/>
  <c r="Y301" i="18"/>
  <c r="Y314" i="18"/>
  <c r="Y314" i="27"/>
  <c r="Y216" i="27"/>
  <c r="Y216" i="18"/>
  <c r="Y224" i="27"/>
  <c r="Y224" i="18"/>
  <c r="Y151" i="18"/>
  <c r="Y151" i="27"/>
  <c r="Y302" i="27"/>
  <c r="Y302" i="18"/>
  <c r="Y276" i="27"/>
  <c r="Y276" i="18"/>
  <c r="Y275" i="18"/>
  <c r="Y275" i="27"/>
  <c r="Y198" i="27"/>
  <c r="Y198" i="18"/>
  <c r="Y341" i="27"/>
  <c r="Y341" i="18"/>
  <c r="Y128" i="27"/>
  <c r="Y127" i="27"/>
  <c r="AB89" i="18" l="1"/>
  <c r="AC89" i="18"/>
  <c r="AD89" i="18"/>
  <c r="Z89" i="18"/>
  <c r="Y127" i="18"/>
  <c r="AA128" i="18"/>
  <c r="Y197" i="27"/>
  <c r="Y197" i="18"/>
  <c r="AA127" i="18"/>
  <c r="AC128" i="18"/>
  <c r="AF127" i="18"/>
  <c r="Y128" i="18"/>
  <c r="Y120" i="18"/>
  <c r="Y120" i="27"/>
  <c r="AC127" i="18"/>
  <c r="AD128" i="18"/>
  <c r="AA88" i="18"/>
  <c r="AE88" i="18"/>
  <c r="AD88" i="18"/>
  <c r="Y88" i="18"/>
  <c r="Y125" i="18"/>
  <c r="Y125" i="27"/>
  <c r="AE127" i="18"/>
  <c r="AE128" i="18"/>
  <c r="Y88" i="27"/>
  <c r="Y89" i="27"/>
  <c r="AD33" i="18" l="1"/>
  <c r="AE33" i="18"/>
  <c r="AB33" i="18"/>
  <c r="AA33" i="18"/>
  <c r="AE50" i="18"/>
  <c r="AD50" i="18"/>
  <c r="AA50" i="18"/>
  <c r="AB50" i="18"/>
  <c r="Y50" i="18"/>
  <c r="AF50" i="18"/>
  <c r="AA102" i="18"/>
  <c r="AB102" i="18"/>
  <c r="AD102" i="18"/>
  <c r="AC102" i="18"/>
  <c r="AA101" i="18"/>
  <c r="AB101" i="18"/>
  <c r="Y101" i="18"/>
  <c r="AC101" i="18"/>
  <c r="Z180" i="18"/>
  <c r="AC180" i="18"/>
  <c r="AE180" i="18"/>
  <c r="AD180" i="18"/>
  <c r="AD179" i="18"/>
  <c r="AE179" i="18"/>
  <c r="Z179" i="18"/>
  <c r="AB179" i="18"/>
  <c r="AA245" i="18"/>
  <c r="AC245" i="18"/>
  <c r="AB245" i="18"/>
  <c r="AE245" i="18"/>
  <c r="AB244" i="18"/>
  <c r="Z244" i="18"/>
  <c r="AE244" i="18"/>
  <c r="Y80" i="18"/>
  <c r="Y80" i="27"/>
  <c r="Y119" i="27"/>
  <c r="Y119" i="18"/>
  <c r="AC45" i="18"/>
  <c r="AA45" i="18"/>
  <c r="AE45" i="18"/>
  <c r="AB72" i="18"/>
  <c r="AF72" i="18"/>
  <c r="Z72" i="18"/>
  <c r="AF124" i="18"/>
  <c r="AB124" i="18"/>
  <c r="AE124" i="18"/>
  <c r="Z124" i="18"/>
  <c r="AF123" i="18"/>
  <c r="Y123" i="18"/>
  <c r="AD123" i="18"/>
  <c r="AB123" i="18"/>
  <c r="AF150" i="18"/>
  <c r="AB150" i="18"/>
  <c r="Z150" i="18"/>
  <c r="AD150" i="18"/>
  <c r="AF149" i="18"/>
  <c r="Y149" i="18"/>
  <c r="AD149" i="18"/>
  <c r="AE149" i="18"/>
  <c r="AB149" i="18"/>
  <c r="AB167" i="18"/>
  <c r="Z167" i="18"/>
  <c r="AD167" i="18"/>
  <c r="AA176" i="18"/>
  <c r="AB176" i="18"/>
  <c r="AE176" i="18"/>
  <c r="Y175" i="18"/>
  <c r="AD175" i="18"/>
  <c r="AE175" i="18"/>
  <c r="AB175" i="18"/>
  <c r="AF335" i="18"/>
  <c r="AA335" i="18"/>
  <c r="Z335" i="18"/>
  <c r="AC335" i="18"/>
  <c r="AA336" i="18"/>
  <c r="AC336" i="18"/>
  <c r="Z336" i="18"/>
  <c r="AD336" i="18"/>
  <c r="AA358" i="18"/>
  <c r="AE358" i="18"/>
  <c r="AC358" i="18"/>
  <c r="AA357" i="18"/>
  <c r="AD357" i="18"/>
  <c r="AC357" i="18"/>
  <c r="Z357" i="18"/>
  <c r="AE357" i="18"/>
  <c r="AF88" i="18"/>
  <c r="Y89" i="18"/>
  <c r="AC71" i="18"/>
  <c r="Z71" i="18"/>
  <c r="AB71" i="18"/>
  <c r="AF71" i="18"/>
  <c r="AF98" i="18"/>
  <c r="AA98" i="18"/>
  <c r="AD98" i="18"/>
  <c r="AB98" i="18"/>
  <c r="Z98" i="18"/>
  <c r="AF97" i="18"/>
  <c r="AC97" i="18"/>
  <c r="Z97" i="18"/>
  <c r="AE97" i="18"/>
  <c r="AD97" i="18"/>
  <c r="AF189" i="18"/>
  <c r="AE189" i="18"/>
  <c r="AC189" i="18"/>
  <c r="Z189" i="18"/>
  <c r="AA188" i="18"/>
  <c r="AC188" i="18"/>
  <c r="AE188" i="18"/>
  <c r="Z188" i="18"/>
  <c r="AF193" i="18"/>
  <c r="Z193" i="18"/>
  <c r="AC193" i="18"/>
  <c r="AF192" i="18"/>
  <c r="AD192" i="18"/>
  <c r="Y192" i="18"/>
  <c r="AE192" i="18"/>
  <c r="AB192" i="18"/>
  <c r="AF241" i="18"/>
  <c r="AA241" i="18"/>
  <c r="AD241" i="18"/>
  <c r="AC241" i="18"/>
  <c r="AF240" i="18"/>
  <c r="AA240" i="18"/>
  <c r="AE240" i="18"/>
  <c r="AC240" i="18"/>
  <c r="AB240" i="18"/>
  <c r="AF293" i="18"/>
  <c r="AE293" i="18"/>
  <c r="Z293" i="18"/>
  <c r="AD293" i="18"/>
  <c r="AF292" i="18"/>
  <c r="AA292" i="18"/>
  <c r="AE292" i="18"/>
  <c r="AC292" i="18"/>
  <c r="AB292" i="18"/>
  <c r="Z292" i="18"/>
  <c r="AF309" i="18"/>
  <c r="AB309" i="18"/>
  <c r="AE309" i="18"/>
  <c r="AF345" i="18"/>
  <c r="AB345" i="18"/>
  <c r="AC345" i="18"/>
  <c r="AE345" i="18"/>
  <c r="AF344" i="18"/>
  <c r="AB344" i="18"/>
  <c r="AE344" i="18"/>
  <c r="AC344" i="18"/>
  <c r="Z344" i="18"/>
  <c r="Y81" i="18"/>
  <c r="Y81" i="27"/>
  <c r="Y106" i="18"/>
  <c r="Y106" i="27"/>
  <c r="AC46" i="18"/>
  <c r="AE46" i="18"/>
  <c r="AB46" i="18"/>
  <c r="Y46" i="18"/>
  <c r="AC36" i="18"/>
  <c r="AA36" i="18"/>
  <c r="AF36" i="18"/>
  <c r="Z36" i="18"/>
  <c r="AC59" i="18"/>
  <c r="Z59" i="18"/>
  <c r="AE59" i="18"/>
  <c r="AB59" i="18"/>
  <c r="Z85" i="18"/>
  <c r="Z84" i="18"/>
  <c r="AF111" i="18"/>
  <c r="AA111" i="18"/>
  <c r="AE111" i="18"/>
  <c r="AB111" i="18"/>
  <c r="AF110" i="18"/>
  <c r="AA110" i="18"/>
  <c r="AC110" i="18"/>
  <c r="AD110" i="18"/>
  <c r="AA206" i="18"/>
  <c r="AE206" i="18"/>
  <c r="AD206" i="18"/>
  <c r="AA205" i="18"/>
  <c r="AC205" i="18"/>
  <c r="Z205" i="18"/>
  <c r="AE205" i="18"/>
  <c r="AA280" i="18"/>
  <c r="AE280" i="18"/>
  <c r="AC280" i="18"/>
  <c r="Z280" i="18"/>
  <c r="AD280" i="18"/>
  <c r="AF279" i="18"/>
  <c r="AA279" i="18"/>
  <c r="AD279" i="18"/>
  <c r="AC279" i="18"/>
  <c r="Z279" i="18"/>
  <c r="AF305" i="18"/>
  <c r="AA305" i="18"/>
  <c r="AD305" i="18"/>
  <c r="AC305" i="18"/>
  <c r="Z305" i="18"/>
  <c r="AB331" i="18"/>
  <c r="Z331" i="18"/>
  <c r="AE331" i="18"/>
  <c r="AF361" i="18"/>
  <c r="AB361" i="18"/>
  <c r="AA361" i="18"/>
  <c r="Y361" i="18"/>
  <c r="AE361" i="18"/>
  <c r="Y86" i="27"/>
  <c r="Y86" i="18"/>
  <c r="Y99" i="18"/>
  <c r="Y99" i="27"/>
  <c r="AE89" i="18"/>
  <c r="AC136" i="18"/>
  <c r="AB136" i="18"/>
  <c r="AE136" i="18"/>
  <c r="AF284" i="18"/>
  <c r="AD284" i="18"/>
  <c r="AB284" i="18"/>
  <c r="Y284" i="18"/>
  <c r="AD296" i="18"/>
  <c r="AB296" i="18"/>
  <c r="Z296" i="18"/>
  <c r="AE296" i="18"/>
  <c r="AC24" i="18"/>
  <c r="AD24" i="18"/>
  <c r="AA24" i="18"/>
  <c r="AF24" i="18"/>
  <c r="Y24" i="18"/>
  <c r="AC37" i="18"/>
  <c r="Z37" i="18"/>
  <c r="AF37" i="18"/>
  <c r="AD37" i="18"/>
  <c r="AF58" i="18"/>
  <c r="AE58" i="18"/>
  <c r="AB58" i="18"/>
  <c r="Z58" i="18"/>
  <c r="AB163" i="18"/>
  <c r="AE163" i="18"/>
  <c r="AD163" i="18"/>
  <c r="Z163" i="18"/>
  <c r="AF162" i="18"/>
  <c r="AC162" i="18"/>
  <c r="AB162" i="18"/>
  <c r="Z162" i="18"/>
  <c r="AB228" i="18"/>
  <c r="AE228" i="18"/>
  <c r="AC228" i="18"/>
  <c r="AC227" i="18"/>
  <c r="AB227" i="18"/>
  <c r="AE227" i="18"/>
  <c r="AB254" i="18"/>
  <c r="AE254" i="18"/>
  <c r="AD254" i="18"/>
  <c r="Z254" i="18"/>
  <c r="AD253" i="18"/>
  <c r="AB253" i="18"/>
  <c r="AB267" i="18"/>
  <c r="AE267" i="18"/>
  <c r="AD267" i="18"/>
  <c r="Z267" i="18"/>
  <c r="AD266" i="18"/>
  <c r="AC266" i="18"/>
  <c r="AB266" i="18"/>
  <c r="Z266" i="18"/>
  <c r="AA319" i="18"/>
  <c r="AC319" i="18"/>
  <c r="AE319" i="18"/>
  <c r="AD318" i="18"/>
  <c r="AB318" i="18"/>
  <c r="AA362" i="18"/>
  <c r="AD362" i="18"/>
  <c r="AC362" i="18"/>
  <c r="Y362" i="18"/>
  <c r="Y294" i="27"/>
  <c r="Y294" i="18"/>
  <c r="Y107" i="18"/>
  <c r="Y107" i="27"/>
  <c r="AB88" i="18"/>
  <c r="AF89" i="18"/>
  <c r="Y32" i="18"/>
  <c r="AF32" i="18"/>
  <c r="AD32" i="18"/>
  <c r="AA32" i="18"/>
  <c r="AA137" i="18"/>
  <c r="AD137" i="18"/>
  <c r="AC137" i="18"/>
  <c r="AF23" i="18"/>
  <c r="AD23" i="18"/>
  <c r="AE23" i="18"/>
  <c r="AE76" i="18"/>
  <c r="AD76" i="18"/>
  <c r="AB76" i="18"/>
  <c r="AF202" i="18"/>
  <c r="AA202" i="18"/>
  <c r="AD202" i="18"/>
  <c r="AC202" i="18"/>
  <c r="Z202" i="18"/>
  <c r="AA201" i="18"/>
  <c r="AC201" i="18"/>
  <c r="AE201" i="18"/>
  <c r="Z201" i="18"/>
  <c r="AA310" i="18"/>
  <c r="AD310" i="18"/>
  <c r="Z310" i="18"/>
  <c r="AE310" i="18"/>
  <c r="Y93" i="18"/>
  <c r="Y93" i="27"/>
  <c r="Z88" i="18"/>
  <c r="AA283" i="18"/>
  <c r="AD283" i="18"/>
  <c r="AB283" i="18"/>
  <c r="Z283" i="18"/>
  <c r="AE283" i="18"/>
  <c r="AA297" i="18"/>
  <c r="AC297" i="18"/>
  <c r="AE297" i="18"/>
  <c r="AA20" i="18"/>
  <c r="AD20" i="18"/>
  <c r="Z20" i="18"/>
  <c r="AD19" i="18"/>
  <c r="Z19" i="18"/>
  <c r="AF19" i="18"/>
  <c r="AF49" i="18"/>
  <c r="AD49" i="18"/>
  <c r="Z49" i="18"/>
  <c r="AA49" i="18"/>
  <c r="AF75" i="18"/>
  <c r="AD75" i="18"/>
  <c r="AB75" i="18"/>
  <c r="Y75" i="18"/>
  <c r="Z141" i="18"/>
  <c r="AD141" i="18"/>
  <c r="AD140" i="18"/>
  <c r="Y140" i="18"/>
  <c r="AC140" i="18"/>
  <c r="Z140" i="18"/>
  <c r="AA166" i="18"/>
  <c r="AD166" i="18"/>
  <c r="AB166" i="18"/>
  <c r="AE215" i="18"/>
  <c r="AD215" i="18"/>
  <c r="Z215" i="18"/>
  <c r="AF214" i="18"/>
  <c r="AD214" i="18"/>
  <c r="AC214" i="18"/>
  <c r="Z214" i="18"/>
  <c r="AA258" i="18"/>
  <c r="AC258" i="18"/>
  <c r="AE258" i="18"/>
  <c r="AA257" i="18"/>
  <c r="AB257" i="18"/>
  <c r="Z257" i="18"/>
  <c r="AC257" i="18"/>
  <c r="AA306" i="18"/>
  <c r="AE306" i="18"/>
  <c r="AC306" i="18"/>
  <c r="AB332" i="18"/>
  <c r="AE332" i="18"/>
  <c r="AD332" i="18"/>
  <c r="Z332" i="18"/>
  <c r="Y94" i="27"/>
  <c r="Y94" i="18"/>
  <c r="AC88" i="18"/>
  <c r="AA89" i="18"/>
  <c r="Y150" i="27"/>
  <c r="Y149" i="27"/>
  <c r="Y45" i="27"/>
  <c r="Y167" i="27"/>
  <c r="Y23" i="27"/>
  <c r="Y59" i="27"/>
  <c r="Y71" i="27"/>
  <c r="Y19" i="27"/>
  <c r="Y33" i="27"/>
  <c r="Y49" i="27"/>
  <c r="Y85" i="27"/>
  <c r="Y98" i="27"/>
  <c r="Y97" i="27"/>
  <c r="Y202" i="27"/>
  <c r="Y201" i="27"/>
  <c r="Y241" i="27"/>
  <c r="Y240" i="27"/>
  <c r="Y254" i="27"/>
  <c r="Y253" i="27"/>
  <c r="Y267" i="27"/>
  <c r="Y266" i="27"/>
  <c r="Y280" i="27"/>
  <c r="Y279" i="27"/>
  <c r="Y293" i="27"/>
  <c r="Y292" i="27"/>
  <c r="Y20" i="27"/>
  <c r="Y141" i="27"/>
  <c r="Y140" i="27"/>
  <c r="Y193" i="27"/>
  <c r="Y180" i="27"/>
  <c r="Y179" i="27"/>
  <c r="Y228" i="27"/>
  <c r="Y227" i="27"/>
  <c r="Y297" i="27"/>
  <c r="Y296" i="27"/>
  <c r="Y309" i="27"/>
  <c r="Y332" i="27"/>
  <c r="Y362" i="27"/>
  <c r="Y306" i="27"/>
  <c r="Y46" i="27"/>
  <c r="Y75" i="27"/>
  <c r="Y111" i="27"/>
  <c r="Y110" i="27"/>
  <c r="Y36" i="27"/>
  <c r="Y188" i="27"/>
  <c r="Y166" i="27"/>
  <c r="Y206" i="27"/>
  <c r="Y205" i="27"/>
  <c r="Y245" i="27"/>
  <c r="Y244" i="27"/>
  <c r="Y24" i="27"/>
  <c r="Y37" i="27"/>
  <c r="Y72" i="27"/>
  <c r="Y176" i="27"/>
  <c r="Y175" i="27"/>
  <c r="Y58" i="27"/>
  <c r="Y32" i="27"/>
  <c r="Y50" i="27"/>
  <c r="Y76" i="27"/>
  <c r="Y215" i="27"/>
  <c r="Y214" i="27"/>
  <c r="Y284" i="27"/>
  <c r="Y283" i="27"/>
  <c r="Y361" i="27"/>
  <c r="Y102" i="27"/>
  <c r="Y101" i="27"/>
  <c r="Y163" i="27"/>
  <c r="Y162" i="27"/>
  <c r="Y189" i="27"/>
  <c r="Y258" i="27"/>
  <c r="Y257" i="27"/>
  <c r="Y124" i="27"/>
  <c r="Y123" i="27"/>
  <c r="Y137" i="27"/>
  <c r="Y136" i="27"/>
  <c r="Y305" i="27"/>
  <c r="Y310" i="27"/>
  <c r="Y335" i="27"/>
  <c r="Y336" i="27"/>
  <c r="Y319" i="27"/>
  <c r="Y318" i="27"/>
  <c r="Y331" i="27"/>
  <c r="Y345" i="27"/>
  <c r="Y344" i="27"/>
  <c r="Y358" i="27"/>
  <c r="Y357" i="27"/>
  <c r="Y187" i="18" l="1"/>
  <c r="Y187" i="27"/>
  <c r="Y321" i="27"/>
  <c r="Y321" i="18"/>
  <c r="Y39" i="18"/>
  <c r="Y39" i="27"/>
  <c r="Y291" i="18"/>
  <c r="Y291" i="27"/>
  <c r="Y339" i="18"/>
  <c r="Y339" i="27"/>
  <c r="Y225" i="27"/>
  <c r="Y225" i="18"/>
  <c r="AF218" i="18"/>
  <c r="AA218" i="18"/>
  <c r="AD218" i="18"/>
  <c r="Y218" i="18"/>
  <c r="AB218" i="18"/>
  <c r="AF114" i="18"/>
  <c r="AB114" i="18"/>
  <c r="Z114" i="18"/>
  <c r="AD114" i="18"/>
  <c r="Y355" i="18"/>
  <c r="Y355" i="27"/>
  <c r="Y342" i="27"/>
  <c r="Y342" i="18"/>
  <c r="Y104" i="18"/>
  <c r="Y104" i="27"/>
  <c r="Y73" i="27"/>
  <c r="Y73" i="18"/>
  <c r="Y337" i="18"/>
  <c r="Y337" i="27"/>
  <c r="Y87" i="18"/>
  <c r="Y87" i="27"/>
  <c r="Y77" i="18"/>
  <c r="Y77" i="27"/>
  <c r="Y43" i="18"/>
  <c r="Y43" i="27"/>
  <c r="Y243" i="27"/>
  <c r="Y243" i="18"/>
  <c r="Y186" i="18"/>
  <c r="Y186" i="27"/>
  <c r="Y274" i="18"/>
  <c r="Y274" i="27"/>
  <c r="Y261" i="27"/>
  <c r="Y261" i="18"/>
  <c r="Y326" i="18"/>
  <c r="Y326" i="27"/>
  <c r="Y183" i="18"/>
  <c r="Y183" i="27"/>
  <c r="Y156" i="27"/>
  <c r="Y156" i="18"/>
  <c r="Y220" i="18"/>
  <c r="Y220" i="27"/>
  <c r="Y84" i="27"/>
  <c r="Y84" i="18"/>
  <c r="Y69" i="18"/>
  <c r="Y69" i="27"/>
  <c r="Y129" i="18"/>
  <c r="Y129" i="27"/>
  <c r="Y78" i="27"/>
  <c r="Y78" i="18"/>
  <c r="Y239" i="18"/>
  <c r="Y239" i="27"/>
  <c r="Y147" i="27"/>
  <c r="Y147" i="18"/>
  <c r="Y290" i="18"/>
  <c r="Y290" i="27"/>
  <c r="Y8" i="27"/>
  <c r="Y8" i="18"/>
  <c r="Y332" i="18"/>
  <c r="Z306" i="18"/>
  <c r="AE257" i="18"/>
  <c r="Y258" i="18"/>
  <c r="AB214" i="18"/>
  <c r="Y215" i="18"/>
  <c r="Z166" i="18"/>
  <c r="AE140" i="18"/>
  <c r="Y141" i="18"/>
  <c r="AE75" i="18"/>
  <c r="Y49" i="18"/>
  <c r="AB19" i="18"/>
  <c r="Y297" i="18"/>
  <c r="AC283" i="18"/>
  <c r="Y201" i="18"/>
  <c r="AB202" i="18"/>
  <c r="AB137" i="18"/>
  <c r="AF362" i="18"/>
  <c r="AF318" i="18"/>
  <c r="AF319" i="18"/>
  <c r="AF266" i="18"/>
  <c r="AF267" i="18"/>
  <c r="AF253" i="18"/>
  <c r="AF254" i="18"/>
  <c r="AF227" i="18"/>
  <c r="AF228" i="18"/>
  <c r="AF163" i="18"/>
  <c r="AC58" i="18"/>
  <c r="AF296" i="18"/>
  <c r="AF136" i="18"/>
  <c r="Y331" i="18"/>
  <c r="AB205" i="18"/>
  <c r="AB110" i="18"/>
  <c r="AC111" i="18"/>
  <c r="AD36" i="18"/>
  <c r="Z46" i="18"/>
  <c r="AA309" i="18"/>
  <c r="AA293" i="18"/>
  <c r="AA192" i="18"/>
  <c r="AA193" i="18"/>
  <c r="Y188" i="18"/>
  <c r="AA189" i="18"/>
  <c r="AA97" i="18"/>
  <c r="AD71" i="18"/>
  <c r="AE336" i="18"/>
  <c r="AE150" i="18"/>
  <c r="AA72" i="18"/>
  <c r="Z45" i="18"/>
  <c r="AC244" i="18"/>
  <c r="Y245" i="18"/>
  <c r="Y356" i="18"/>
  <c r="Y356" i="27"/>
  <c r="Y204" i="18"/>
  <c r="Y204" i="27"/>
  <c r="Y130" i="18"/>
  <c r="Y130" i="27"/>
  <c r="Y28" i="27"/>
  <c r="Y28" i="18"/>
  <c r="AF323" i="18"/>
  <c r="AB323" i="18"/>
  <c r="AA323" i="18"/>
  <c r="Y316" i="27"/>
  <c r="Y316" i="18"/>
  <c r="Y329" i="18"/>
  <c r="Y329" i="27"/>
  <c r="Y363" i="18"/>
  <c r="Y363" i="27"/>
  <c r="Y134" i="18"/>
  <c r="Y134" i="27"/>
  <c r="Y122" i="27"/>
  <c r="Y122" i="18"/>
  <c r="Y233" i="18"/>
  <c r="Y233" i="27"/>
  <c r="Y160" i="18"/>
  <c r="Y160" i="27"/>
  <c r="Y286" i="18"/>
  <c r="Y286" i="27"/>
  <c r="Y169" i="27"/>
  <c r="Y169" i="18"/>
  <c r="Y126" i="18"/>
  <c r="Y126" i="27"/>
  <c r="Y109" i="18"/>
  <c r="Y109" i="27"/>
  <c r="Y31" i="18"/>
  <c r="Y31" i="27"/>
  <c r="Y27" i="18"/>
  <c r="Y27" i="27"/>
  <c r="Y222" i="18"/>
  <c r="Y222" i="27"/>
  <c r="Y195" i="27"/>
  <c r="Y195" i="18"/>
  <c r="Y142" i="27"/>
  <c r="Y142" i="18"/>
  <c r="Y96" i="27"/>
  <c r="Y96" i="18"/>
  <c r="Y57" i="18"/>
  <c r="Y57" i="27"/>
  <c r="Y131" i="18"/>
  <c r="Y131" i="27"/>
  <c r="Y2" i="18"/>
  <c r="Y2" i="27"/>
  <c r="Y277" i="18"/>
  <c r="Y277" i="27"/>
  <c r="Y64" i="27"/>
  <c r="Y64" i="18"/>
  <c r="Y34" i="27"/>
  <c r="Y34" i="18"/>
  <c r="AC332" i="18"/>
  <c r="AD306" i="18"/>
  <c r="Y257" i="18"/>
  <c r="Z258" i="18"/>
  <c r="AE214" i="18"/>
  <c r="AC215" i="18"/>
  <c r="AC166" i="18"/>
  <c r="AB140" i="18"/>
  <c r="AC141" i="18"/>
  <c r="AA75" i="18"/>
  <c r="AE49" i="18"/>
  <c r="AE19" i="18"/>
  <c r="AF20" i="18"/>
  <c r="Z297" i="18"/>
  <c r="Y283" i="18"/>
  <c r="AF310" i="18"/>
  <c r="AF201" i="18"/>
  <c r="AC76" i="18"/>
  <c r="AC23" i="18"/>
  <c r="AF137" i="18"/>
  <c r="AC32" i="18"/>
  <c r="Z362" i="18"/>
  <c r="Z318" i="18"/>
  <c r="Z319" i="18"/>
  <c r="AC267" i="18"/>
  <c r="Z253" i="18"/>
  <c r="AC254" i="18"/>
  <c r="Z228" i="18"/>
  <c r="AC163" i="18"/>
  <c r="AA58" i="18"/>
  <c r="AE37" i="18"/>
  <c r="Z24" i="18"/>
  <c r="AC296" i="18"/>
  <c r="AE284" i="18"/>
  <c r="Z136" i="18"/>
  <c r="Z361" i="18"/>
  <c r="AD331" i="18"/>
  <c r="AE305" i="18"/>
  <c r="AE279" i="18"/>
  <c r="Y280" i="18"/>
  <c r="Y205" i="18"/>
  <c r="Z206" i="18"/>
  <c r="AE110" i="18"/>
  <c r="AD111" i="18"/>
  <c r="AD59" i="18"/>
  <c r="AE36" i="18"/>
  <c r="AA46" i="18"/>
  <c r="Y344" i="18"/>
  <c r="AD345" i="18"/>
  <c r="AC309" i="18"/>
  <c r="AC293" i="18"/>
  <c r="Z240" i="18"/>
  <c r="Z241" i="18"/>
  <c r="AC192" i="18"/>
  <c r="AE193" i="18"/>
  <c r="AB188" i="18"/>
  <c r="AD189" i="18"/>
  <c r="AB97" i="18"/>
  <c r="Y98" i="18"/>
  <c r="AE71" i="18"/>
  <c r="AB357" i="18"/>
  <c r="AB358" i="18"/>
  <c r="AB336" i="18"/>
  <c r="AB335" i="18"/>
  <c r="AA175" i="18"/>
  <c r="AA167" i="18"/>
  <c r="AA149" i="18"/>
  <c r="AA150" i="18"/>
  <c r="AA123" i="18"/>
  <c r="AA124" i="18"/>
  <c r="AE72" i="18"/>
  <c r="AD45" i="18"/>
  <c r="Y244" i="18"/>
  <c r="Z245" i="18"/>
  <c r="AC179" i="18"/>
  <c r="Y180" i="18"/>
  <c r="Z101" i="18"/>
  <c r="AE102" i="18"/>
  <c r="Z50" i="18"/>
  <c r="AB63" i="18"/>
  <c r="AF63" i="18"/>
  <c r="AE63" i="18"/>
  <c r="AD63" i="18"/>
  <c r="AA63" i="18"/>
  <c r="Y285" i="18"/>
  <c r="Y285" i="27"/>
  <c r="Y168" i="18"/>
  <c r="Y168" i="27"/>
  <c r="Y51" i="18"/>
  <c r="Y51" i="27"/>
  <c r="AC7" i="18"/>
  <c r="AD7" i="18"/>
  <c r="AA7" i="18"/>
  <c r="AE7" i="18"/>
  <c r="AF153" i="18"/>
  <c r="AB153" i="18"/>
  <c r="Y317" i="27"/>
  <c r="Y317" i="18"/>
  <c r="Y330" i="18"/>
  <c r="Y330" i="27"/>
  <c r="Y364" i="18"/>
  <c r="Y364" i="27"/>
  <c r="Y350" i="18"/>
  <c r="Y350" i="27"/>
  <c r="Y338" i="27"/>
  <c r="Y338" i="18"/>
  <c r="Y135" i="18"/>
  <c r="Y135" i="27"/>
  <c r="Y234" i="18"/>
  <c r="Y234" i="27"/>
  <c r="Y161" i="27"/>
  <c r="Y161" i="18"/>
  <c r="Y113" i="27"/>
  <c r="Y113" i="18"/>
  <c r="Y287" i="27"/>
  <c r="Y287" i="18"/>
  <c r="Y66" i="18"/>
  <c r="Y66" i="27"/>
  <c r="Y38" i="18"/>
  <c r="Y38" i="27"/>
  <c r="Y173" i="18"/>
  <c r="Y173" i="27"/>
  <c r="Y170" i="27"/>
  <c r="Y170" i="18"/>
  <c r="Y246" i="27"/>
  <c r="Y246" i="18"/>
  <c r="Y178" i="27"/>
  <c r="Y178" i="18"/>
  <c r="Y196" i="18"/>
  <c r="Y196" i="27"/>
  <c r="Y143" i="18"/>
  <c r="Y143" i="27"/>
  <c r="Y61" i="27"/>
  <c r="Y61" i="18"/>
  <c r="Y199" i="18"/>
  <c r="Y199" i="27"/>
  <c r="Y278" i="18"/>
  <c r="Y278" i="27"/>
  <c r="Y30" i="18"/>
  <c r="Y30" i="27"/>
  <c r="Y44" i="27"/>
  <c r="Y44" i="18"/>
  <c r="AB258" i="18"/>
  <c r="AE166" i="18"/>
  <c r="AE141" i="18"/>
  <c r="Z75" i="18"/>
  <c r="Y19" i="18"/>
  <c r="Y20" i="18"/>
  <c r="AB297" i="18"/>
  <c r="Y310" i="18"/>
  <c r="Y202" i="18"/>
  <c r="Z76" i="18"/>
  <c r="Z32" i="18"/>
  <c r="AC318" i="18"/>
  <c r="AD319" i="18"/>
  <c r="AC253" i="18"/>
  <c r="Z227" i="18"/>
  <c r="AD228" i="18"/>
  <c r="AE162" i="18"/>
  <c r="AD58" i="18"/>
  <c r="AA37" i="18"/>
  <c r="AB24" i="18"/>
  <c r="Y296" i="18"/>
  <c r="Z284" i="18"/>
  <c r="AA331" i="18"/>
  <c r="Y305" i="18"/>
  <c r="Y279" i="18"/>
  <c r="AB280" i="18"/>
  <c r="AD205" i="18"/>
  <c r="AB206" i="18"/>
  <c r="AF59" i="18"/>
  <c r="Y36" i="18"/>
  <c r="Z192" i="18"/>
  <c r="Y193" i="18"/>
  <c r="Y189" i="18"/>
  <c r="AF357" i="18"/>
  <c r="AF358" i="18"/>
  <c r="AF336" i="18"/>
  <c r="AF175" i="18"/>
  <c r="AF176" i="18"/>
  <c r="AF167" i="18"/>
  <c r="AC72" i="18"/>
  <c r="Y102" i="18"/>
  <c r="Y33" i="18"/>
  <c r="Y79" i="27"/>
  <c r="Y79" i="18"/>
  <c r="Y95" i="27"/>
  <c r="Y95" i="18"/>
  <c r="Y100" i="18"/>
  <c r="Y100" i="27"/>
  <c r="Y298" i="18"/>
  <c r="Y298" i="27"/>
  <c r="Y144" i="18"/>
  <c r="Y144" i="27"/>
  <c r="Y52" i="27"/>
  <c r="Y52" i="18"/>
  <c r="Y200" i="27"/>
  <c r="Y200" i="18"/>
  <c r="Y264" i="18"/>
  <c r="Y264" i="27"/>
  <c r="Y68" i="18"/>
  <c r="Y68" i="27"/>
  <c r="Y25" i="18"/>
  <c r="Y25" i="27"/>
  <c r="Y306" i="18"/>
  <c r="Y166" i="18"/>
  <c r="AB49" i="18"/>
  <c r="Y76" i="18"/>
  <c r="Y23" i="18"/>
  <c r="Y137" i="18"/>
  <c r="Y319" i="18"/>
  <c r="Y163" i="18"/>
  <c r="AA85" i="18"/>
  <c r="Y345" i="18"/>
  <c r="Y309" i="18"/>
  <c r="Y358" i="18"/>
  <c r="Z175" i="18"/>
  <c r="AC176" i="18"/>
  <c r="Z149" i="18"/>
  <c r="Y45" i="18"/>
  <c r="Y179" i="18"/>
  <c r="AD101" i="18"/>
  <c r="Y269" i="18"/>
  <c r="Y269" i="27"/>
  <c r="Y105" i="18"/>
  <c r="Y105" i="27"/>
  <c r="Y295" i="18"/>
  <c r="Y295" i="27"/>
  <c r="Y221" i="18"/>
  <c r="Y221" i="27"/>
  <c r="Y148" i="27"/>
  <c r="Y148" i="18"/>
  <c r="Y62" i="18"/>
  <c r="AB62" i="18"/>
  <c r="AF62" i="18"/>
  <c r="AD62" i="18"/>
  <c r="Y351" i="18"/>
  <c r="Y351" i="27"/>
  <c r="Y116" i="27"/>
  <c r="Y116" i="18"/>
  <c r="Y207" i="18"/>
  <c r="Y207" i="27"/>
  <c r="Y352" i="18"/>
  <c r="Y352" i="27"/>
  <c r="Y117" i="18"/>
  <c r="Y117" i="27"/>
  <c r="Y212" i="27"/>
  <c r="Y212" i="18"/>
  <c r="Y18" i="18"/>
  <c r="Y18" i="27"/>
  <c r="Y90" i="18"/>
  <c r="Y90" i="27"/>
  <c r="Y248" i="27"/>
  <c r="Y248" i="18"/>
  <c r="Y208" i="27"/>
  <c r="Y208" i="18"/>
  <c r="Y165" i="18"/>
  <c r="Y165" i="27"/>
  <c r="Y65" i="18"/>
  <c r="Y65" i="27"/>
  <c r="Y299" i="18"/>
  <c r="Y299" i="27"/>
  <c r="Y226" i="27"/>
  <c r="Y226" i="18"/>
  <c r="Y256" i="18"/>
  <c r="Y256" i="27"/>
  <c r="Y17" i="18"/>
  <c r="Y17" i="27"/>
  <c r="Y55" i="18"/>
  <c r="Y55" i="27"/>
  <c r="Y265" i="18"/>
  <c r="Y265" i="27"/>
  <c r="Y60" i="27"/>
  <c r="Y60" i="18"/>
  <c r="Y67" i="18"/>
  <c r="Y67" i="27"/>
  <c r="AA332" i="18"/>
  <c r="AB306" i="18"/>
  <c r="AD257" i="18"/>
  <c r="AD258" i="18"/>
  <c r="Y214" i="18"/>
  <c r="AB215" i="18"/>
  <c r="AB141" i="18"/>
  <c r="AA19" i="18"/>
  <c r="AB20" i="18"/>
  <c r="AD297" i="18"/>
  <c r="AB201" i="18"/>
  <c r="AA23" i="18"/>
  <c r="Z137" i="18"/>
  <c r="AE362" i="18"/>
  <c r="AE318" i="18"/>
  <c r="AE266" i="18"/>
  <c r="Y267" i="18"/>
  <c r="AE253" i="18"/>
  <c r="Y254" i="18"/>
  <c r="AD227" i="18"/>
  <c r="Y228" i="18"/>
  <c r="AD162" i="18"/>
  <c r="Y37" i="18"/>
  <c r="AC284" i="18"/>
  <c r="AD136" i="18"/>
  <c r="AF331" i="18"/>
  <c r="AF280" i="18"/>
  <c r="AF205" i="18"/>
  <c r="AF206" i="18"/>
  <c r="Y85" i="18"/>
  <c r="AD344" i="18"/>
  <c r="Z345" i="18"/>
  <c r="Z309" i="18"/>
  <c r="AD292" i="18"/>
  <c r="AD240" i="18"/>
  <c r="AE241" i="18"/>
  <c r="AD193" i="18"/>
  <c r="Y97" i="18"/>
  <c r="AC98" i="18"/>
  <c r="Y71" i="18"/>
  <c r="Y357" i="18"/>
  <c r="Z358" i="18"/>
  <c r="Y336" i="18"/>
  <c r="Y335" i="18"/>
  <c r="AD176" i="18"/>
  <c r="AC167" i="18"/>
  <c r="Y150" i="18"/>
  <c r="AE123" i="18"/>
  <c r="Y124" i="18"/>
  <c r="AD72" i="18"/>
  <c r="AB45" i="18"/>
  <c r="AD244" i="18"/>
  <c r="AD245" i="18"/>
  <c r="AB180" i="18"/>
  <c r="AE101" i="18"/>
  <c r="Z102" i="18"/>
  <c r="AF33" i="18"/>
  <c r="Y108" i="18"/>
  <c r="Y108" i="27"/>
  <c r="Y157" i="18"/>
  <c r="Y157" i="27"/>
  <c r="Y194" i="27"/>
  <c r="Y194" i="18"/>
  <c r="AC6" i="18"/>
  <c r="AE6" i="18"/>
  <c r="AD6" i="18"/>
  <c r="AA6" i="18"/>
  <c r="Z6" i="18"/>
  <c r="Y56" i="18"/>
  <c r="Y56" i="27"/>
  <c r="Y174" i="18"/>
  <c r="Y174" i="27"/>
  <c r="AA10" i="18"/>
  <c r="Y10" i="18"/>
  <c r="AD10" i="18"/>
  <c r="Y312" i="18"/>
  <c r="Y312" i="27"/>
  <c r="Y118" i="18"/>
  <c r="Y118" i="27"/>
  <c r="Y282" i="27"/>
  <c r="Y282" i="18"/>
  <c r="Y213" i="18"/>
  <c r="Y213" i="27"/>
  <c r="Y22" i="27"/>
  <c r="Y22" i="18"/>
  <c r="Y91" i="18"/>
  <c r="Y91" i="27"/>
  <c r="Y209" i="27"/>
  <c r="Y209" i="18"/>
  <c r="Y360" i="18"/>
  <c r="Y360" i="27"/>
  <c r="Y347" i="18"/>
  <c r="Y347" i="27"/>
  <c r="Y272" i="18"/>
  <c r="Y272" i="27"/>
  <c r="Y259" i="27"/>
  <c r="Y259" i="18"/>
  <c r="Y324" i="18"/>
  <c r="Y324" i="27"/>
  <c r="Y300" i="27"/>
  <c r="Y300" i="18"/>
  <c r="Y181" i="18"/>
  <c r="Y181" i="27"/>
  <c r="Y251" i="27"/>
  <c r="Y251" i="18"/>
  <c r="Y313" i="18"/>
  <c r="Y313" i="27"/>
  <c r="Y82" i="18"/>
  <c r="Y82" i="27"/>
  <c r="Y35" i="18"/>
  <c r="Y35" i="27"/>
  <c r="Y3" i="18"/>
  <c r="Y3" i="27"/>
  <c r="Y53" i="27"/>
  <c r="Y53" i="18"/>
  <c r="AA214" i="18"/>
  <c r="AA215" i="18"/>
  <c r="AA140" i="18"/>
  <c r="AA141" i="18"/>
  <c r="AE20" i="18"/>
  <c r="AB310" i="18"/>
  <c r="AF76" i="18"/>
  <c r="Z23" i="18"/>
  <c r="AB32" i="18"/>
  <c r="Y318" i="18"/>
  <c r="Y266" i="18"/>
  <c r="Y253" i="18"/>
  <c r="Y227" i="18"/>
  <c r="Y162" i="18"/>
  <c r="Y136" i="18"/>
  <c r="AC361" i="18"/>
  <c r="Y206" i="18"/>
  <c r="Y110" i="18"/>
  <c r="Y111" i="18"/>
  <c r="Y59" i="18"/>
  <c r="AF46" i="18"/>
  <c r="Y293" i="18"/>
  <c r="Y241" i="18"/>
  <c r="AF188" i="18"/>
  <c r="AD335" i="18"/>
  <c r="Y176" i="18"/>
  <c r="AE167" i="18"/>
  <c r="Z123" i="18"/>
  <c r="AC124" i="18"/>
  <c r="AA244" i="18"/>
  <c r="AA179" i="18"/>
  <c r="AA180" i="18"/>
  <c r="Z33" i="18"/>
  <c r="AF219" i="18"/>
  <c r="AA219" i="18"/>
  <c r="Z219" i="18"/>
  <c r="AC219" i="18"/>
  <c r="Y343" i="27"/>
  <c r="Y343" i="18"/>
  <c r="Y121" i="27"/>
  <c r="Y121" i="18"/>
  <c r="Y365" i="27"/>
  <c r="Y365" i="18"/>
  <c r="Y235" i="18"/>
  <c r="Y235" i="27"/>
  <c r="Y247" i="18"/>
  <c r="Y247" i="27"/>
  <c r="AC11" i="18"/>
  <c r="AF11" i="18"/>
  <c r="AA11" i="18"/>
  <c r="AF154" i="18"/>
  <c r="AA154" i="18"/>
  <c r="AD154" i="18"/>
  <c r="AC154" i="18"/>
  <c r="Y154" i="18"/>
  <c r="AA115" i="18"/>
  <c r="AE115" i="18"/>
  <c r="AC115" i="18"/>
  <c r="AB322" i="18"/>
  <c r="AA322" i="18"/>
  <c r="AC322" i="18"/>
  <c r="AE322" i="18"/>
  <c r="Y308" i="18"/>
  <c r="Y308" i="27"/>
  <c r="Y54" i="27"/>
  <c r="Y54" i="18"/>
  <c r="Y230" i="18"/>
  <c r="Y230" i="27"/>
  <c r="Y103" i="18"/>
  <c r="Y103" i="27"/>
  <c r="Y70" i="27"/>
  <c r="Y70" i="18"/>
  <c r="Y40" i="18"/>
  <c r="Y40" i="27"/>
  <c r="Y92" i="18"/>
  <c r="Y92" i="27"/>
  <c r="Y74" i="18"/>
  <c r="Y74" i="27"/>
  <c r="Y311" i="18"/>
  <c r="Y311" i="27"/>
  <c r="Y273" i="27"/>
  <c r="Y273" i="18"/>
  <c r="Y260" i="27"/>
  <c r="Y260" i="18"/>
  <c r="Y325" i="18"/>
  <c r="Y325" i="27"/>
  <c r="Y182" i="18"/>
  <c r="Y182" i="27"/>
  <c r="Y155" i="27"/>
  <c r="Y155" i="18"/>
  <c r="Y191" i="27"/>
  <c r="Y191" i="18"/>
  <c r="Y139" i="27"/>
  <c r="Y139" i="18"/>
  <c r="Y252" i="27"/>
  <c r="Y252" i="18"/>
  <c r="Y83" i="18"/>
  <c r="Y83" i="27"/>
  <c r="Y48" i="18"/>
  <c r="Y48" i="27"/>
  <c r="Y238" i="18"/>
  <c r="Y238" i="27"/>
  <c r="Y26" i="27"/>
  <c r="Y26" i="18"/>
  <c r="AF332" i="18"/>
  <c r="AF306" i="18"/>
  <c r="AF257" i="18"/>
  <c r="AF258" i="18"/>
  <c r="AF215" i="18"/>
  <c r="AF166" i="18"/>
  <c r="AF140" i="18"/>
  <c r="AF141" i="18"/>
  <c r="AC75" i="18"/>
  <c r="AC49" i="18"/>
  <c r="AC19" i="18"/>
  <c r="AC20" i="18"/>
  <c r="AF297" i="18"/>
  <c r="AF283" i="18"/>
  <c r="AC310" i="18"/>
  <c r="AD201" i="18"/>
  <c r="AE202" i="18"/>
  <c r="AA76" i="18"/>
  <c r="AB23" i="18"/>
  <c r="AE137" i="18"/>
  <c r="AE32" i="18"/>
  <c r="AB362" i="18"/>
  <c r="AA318" i="18"/>
  <c r="AB319" i="18"/>
  <c r="AA266" i="18"/>
  <c r="AA267" i="18"/>
  <c r="AA253" i="18"/>
  <c r="AA254" i="18"/>
  <c r="AA227" i="18"/>
  <c r="AA228" i="18"/>
  <c r="AA162" i="18"/>
  <c r="AA163" i="18"/>
  <c r="Y58" i="18"/>
  <c r="AB37" i="18"/>
  <c r="AE24" i="18"/>
  <c r="AA296" i="18"/>
  <c r="AA284" i="18"/>
  <c r="AA136" i="18"/>
  <c r="AD361" i="18"/>
  <c r="AC331" i="18"/>
  <c r="AB305" i="18"/>
  <c r="AB279" i="18"/>
  <c r="AC206" i="18"/>
  <c r="Z110" i="18"/>
  <c r="Z111" i="18"/>
  <c r="AA59" i="18"/>
  <c r="AB36" i="18"/>
  <c r="AD46" i="18"/>
  <c r="AA344" i="18"/>
  <c r="AA345" i="18"/>
  <c r="AD309" i="18"/>
  <c r="Y292" i="18"/>
  <c r="AB293" i="18"/>
  <c r="Y240" i="18"/>
  <c r="AB241" i="18"/>
  <c r="AB193" i="18"/>
  <c r="AD188" i="18"/>
  <c r="AB189" i="18"/>
  <c r="AE98" i="18"/>
  <c r="AA71" i="18"/>
  <c r="AD358" i="18"/>
  <c r="AE335" i="18"/>
  <c r="AC175" i="18"/>
  <c r="Z176" i="18"/>
  <c r="Y167" i="18"/>
  <c r="AC149" i="18"/>
  <c r="AC150" i="18"/>
  <c r="AC123" i="18"/>
  <c r="AD124" i="18"/>
  <c r="Y72" i="18"/>
  <c r="AF45" i="18"/>
  <c r="AF244" i="18"/>
  <c r="AF245" i="18"/>
  <c r="AF179" i="18"/>
  <c r="AF180" i="18"/>
  <c r="AF101" i="18"/>
  <c r="AF102" i="18"/>
  <c r="AC50" i="18"/>
  <c r="AC33" i="18"/>
  <c r="Y323" i="27"/>
  <c r="Y7" i="27"/>
  <c r="Y11" i="27"/>
  <c r="Y63" i="27"/>
  <c r="Y219" i="27"/>
  <c r="Y10" i="27"/>
  <c r="Y154" i="27"/>
  <c r="Y114" i="27"/>
  <c r="Y115" i="27"/>
  <c r="Y322" i="27"/>
  <c r="Y153" i="27"/>
  <c r="Y6" i="27"/>
  <c r="Y62" i="27"/>
  <c r="Y218" i="27"/>
  <c r="Y322" i="18" l="1"/>
  <c r="AE154" i="18"/>
  <c r="AD11" i="18"/>
  <c r="Z62" i="18"/>
  <c r="AC153" i="18"/>
  <c r="Y63" i="18"/>
  <c r="Y9" i="27"/>
  <c r="Y9" i="18"/>
  <c r="Y4" i="27"/>
  <c r="Y4" i="18"/>
  <c r="Z322" i="18"/>
  <c r="AD115" i="18"/>
  <c r="AE11" i="18"/>
  <c r="Y219" i="18"/>
  <c r="AC10" i="18"/>
  <c r="AB6" i="18"/>
  <c r="AE62" i="18"/>
  <c r="AE153" i="18"/>
  <c r="AB7" i="18"/>
  <c r="Z63" i="18"/>
  <c r="Z323" i="18"/>
  <c r="AA114" i="18"/>
  <c r="Y14" i="27"/>
  <c r="Y14" i="18"/>
  <c r="AD322" i="18"/>
  <c r="Z115" i="18"/>
  <c r="Z154" i="18"/>
  <c r="Y11" i="18"/>
  <c r="AD219" i="18"/>
  <c r="AF10" i="18"/>
  <c r="AF6" i="18"/>
  <c r="AA62" i="18"/>
  <c r="AA84" i="18"/>
  <c r="AB85" i="18"/>
  <c r="AD153" i="18"/>
  <c r="AF7" i="18"/>
  <c r="AC63" i="18"/>
  <c r="AD323" i="18"/>
  <c r="Y115" i="18"/>
  <c r="AC323" i="18"/>
  <c r="Y12" i="27"/>
  <c r="Y12" i="18"/>
  <c r="Y29" i="27"/>
  <c r="Y29" i="18"/>
  <c r="AB115" i="18"/>
  <c r="AB154" i="18"/>
  <c r="Z11" i="18"/>
  <c r="AE219" i="18"/>
  <c r="Z10" i="18"/>
  <c r="Y6" i="18"/>
  <c r="AC62" i="18"/>
  <c r="AA153" i="18"/>
  <c r="Z7" i="18"/>
  <c r="AE323" i="18"/>
  <c r="AC114" i="18"/>
  <c r="AC218" i="18"/>
  <c r="Y153" i="18"/>
  <c r="AB11" i="18"/>
  <c r="AB10" i="18"/>
  <c r="Y323" i="18"/>
  <c r="AE114" i="18"/>
  <c r="AE218" i="18"/>
  <c r="Y13" i="27"/>
  <c r="Y13" i="18"/>
  <c r="AF322" i="18"/>
  <c r="AF115" i="18"/>
  <c r="AB219" i="18"/>
  <c r="AE10" i="18"/>
  <c r="Z153" i="18"/>
  <c r="Y7" i="18"/>
  <c r="Y114" i="18"/>
  <c r="Z218" i="18"/>
  <c r="AB84" i="18" l="1"/>
  <c r="AC85" i="18"/>
  <c r="AC84" i="18" l="1"/>
  <c r="AD85" i="18"/>
  <c r="AD84" i="18" l="1"/>
  <c r="AE85" i="18"/>
  <c r="AE84" i="18" l="1"/>
  <c r="AF85" i="18"/>
  <c r="AF84" i="18"/>
  <c r="Y334" i="27" l="1"/>
  <c r="Y334" i="18"/>
  <c r="Y304" i="27"/>
  <c r="Y304" i="18"/>
  <c r="Y303" i="18"/>
  <c r="Y303" i="27"/>
  <c r="Y217" i="27" l="1"/>
  <c r="Y217" i="18"/>
  <c r="Y152" i="18" l="1"/>
  <c r="Y152" i="27"/>
  <c r="Y41" i="18" l="1"/>
  <c r="Y41" i="27"/>
  <c r="Y42" i="27"/>
  <c r="Y42" i="18"/>
  <c r="Y47" i="27"/>
  <c r="Y47" i="18"/>
  <c r="Y15" i="18" l="1"/>
  <c r="Y15" i="27"/>
  <c r="Y16" i="18"/>
  <c r="Y16" i="27"/>
  <c r="Y21" i="27"/>
  <c r="Y21" i="18"/>
  <c r="Y5" i="18" l="1"/>
  <c r="Y5" i="27"/>
</calcChain>
</file>

<file path=xl/comments1.xml><?xml version="1.0" encoding="utf-8"?>
<comments xmlns="http://schemas.openxmlformats.org/spreadsheetml/2006/main">
  <authors>
    <author>Cerny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Red = used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Gen III LWR, majority of "old" plants is Gen II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Gen III LWR, majority of "old" plants is Gen II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The same structure as for utility PV. ETRI does not provide separate data for residential.</t>
        </r>
      </text>
    </comment>
  </commentList>
</comments>
</file>

<file path=xl/comments2.xml><?xml version="1.0" encoding="utf-8"?>
<comments xmlns="http://schemas.openxmlformats.org/spreadsheetml/2006/main">
  <authors>
    <author>Cerny</author>
  </authors>
  <commentList>
    <comment ref="P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Source of the average USD to EUR exchange rate: https://www.statista.com/statistics/247851/exchange-rate-between-the-euro-and-us-dollar-since-1999/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million EUR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million EUR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Greece
original value for 2013, value for 2015 constructed based on interpolation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Belgium
original value for 2013, value for 2015 constructed based on interpolation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
original value for 2013, value for 2015 constructed based on interpolation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Belgium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</commentList>
</comments>
</file>

<file path=xl/comments3.xml><?xml version="1.0" encoding="utf-8"?>
<comments xmlns="http://schemas.openxmlformats.org/spreadsheetml/2006/main">
  <authors>
    <author>Cerny</author>
  </authors>
  <commentList>
    <comment ref="P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Source of the average USD to EUR exchange rate: https://www.statista.com/statistics/247851/exchange-rate-between-the-euro-and-us-dollar-since-1999/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million EUR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million EUR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Values for 2020-2050 derived using the IRENA number for 2015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Greece
original value for 2013, value for 2015 constructed based on interpolation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Belgium
original value for 2013, value for 2015 constructed based on interpolation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Sweden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
original value for 2013, value for 2015 constructed based on interpolation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Belgium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Spain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France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Finland
original value for 2013, value for 2015 constructed based on interpolation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United Kingdom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2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Italy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Germany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  <charset val="238"/>
          </rPr>
          <t>Cerny:</t>
        </r>
        <r>
          <rPr>
            <sz val="9"/>
            <color indexed="81"/>
            <rFont val="Tahoma"/>
            <family val="2"/>
            <charset val="238"/>
          </rPr>
          <t xml:space="preserve">
original value for 2013, value for 2015 constructed based on interpolation</t>
        </r>
      </text>
    </comment>
  </commentList>
</comments>
</file>

<file path=xl/sharedStrings.xml><?xml version="1.0" encoding="utf-8"?>
<sst xmlns="http://schemas.openxmlformats.org/spreadsheetml/2006/main" count="6091" uniqueCount="653">
  <si>
    <t>Hydro</t>
  </si>
  <si>
    <t>SK</t>
  </si>
  <si>
    <t>SI</t>
  </si>
  <si>
    <t>SE</t>
  </si>
  <si>
    <t>RO</t>
  </si>
  <si>
    <t>PT</t>
  </si>
  <si>
    <t>PL</t>
  </si>
  <si>
    <t>NL</t>
  </si>
  <si>
    <t>MT</t>
  </si>
  <si>
    <t>LV</t>
  </si>
  <si>
    <t>LU</t>
  </si>
  <si>
    <t>LT</t>
  </si>
  <si>
    <t>IT</t>
  </si>
  <si>
    <t>IE</t>
  </si>
  <si>
    <t>HU</t>
  </si>
  <si>
    <t>HR</t>
  </si>
  <si>
    <t>FR</t>
  </si>
  <si>
    <t>FI</t>
  </si>
  <si>
    <t>ES</t>
  </si>
  <si>
    <t>EE</t>
  </si>
  <si>
    <t>DK</t>
  </si>
  <si>
    <t>DE</t>
  </si>
  <si>
    <t>CZ</t>
  </si>
  <si>
    <t>CY</t>
  </si>
  <si>
    <t>BG</t>
  </si>
  <si>
    <t>BE</t>
  </si>
  <si>
    <t>AT</t>
  </si>
  <si>
    <t>Geothermal</t>
  </si>
  <si>
    <t>Tide, wave, ocean</t>
  </si>
  <si>
    <t>Country.Code</t>
  </si>
  <si>
    <t>Industry.Name</t>
  </si>
  <si>
    <t>Industry.Code</t>
  </si>
  <si>
    <t>Production of electricity by coal</t>
  </si>
  <si>
    <t>i40.11.a</t>
  </si>
  <si>
    <t>Production of electricity by gas</t>
  </si>
  <si>
    <t>i40.11.b</t>
  </si>
  <si>
    <t>Production of electricity by nuclear</t>
  </si>
  <si>
    <t>i40.11.c</t>
  </si>
  <si>
    <t>Production of electricity by hydro</t>
  </si>
  <si>
    <t>i40.11.d</t>
  </si>
  <si>
    <t>Production of electricity by petroleum and other oil derivatives</t>
  </si>
  <si>
    <t>i40.11.f</t>
  </si>
  <si>
    <t>Production of electricity by biomass and waste</t>
  </si>
  <si>
    <t>i40.11.g</t>
  </si>
  <si>
    <t>Production of electricity by solar thermal</t>
  </si>
  <si>
    <t>i40.11.i</t>
  </si>
  <si>
    <t>Production of electricity by tide, wave, ocean</t>
  </si>
  <si>
    <t>i40.11.j</t>
  </si>
  <si>
    <t>Production of electricity by Geothermal</t>
  </si>
  <si>
    <t>i40.11.k</t>
  </si>
  <si>
    <t>Production of electricity nec</t>
  </si>
  <si>
    <t>i40.11.l</t>
  </si>
  <si>
    <t>GR</t>
  </si>
  <si>
    <t>GB</t>
  </si>
  <si>
    <t>i01.a</t>
  </si>
  <si>
    <t>Cultivation of paddy rice</t>
  </si>
  <si>
    <t>i01.b</t>
  </si>
  <si>
    <t>Cultivation of wheat</t>
  </si>
  <si>
    <t>i01.c</t>
  </si>
  <si>
    <t>Cultivation of cereal grains nec</t>
  </si>
  <si>
    <t>i01.d</t>
  </si>
  <si>
    <t>Cultivation of vegetables, fruit, nuts</t>
  </si>
  <si>
    <t>i01.e</t>
  </si>
  <si>
    <t>Cultivation of oil seeds</t>
  </si>
  <si>
    <t>i01.f</t>
  </si>
  <si>
    <t>Cultivation of sugar cane, sugar beet</t>
  </si>
  <si>
    <t>i01.g</t>
  </si>
  <si>
    <t>Cultivation of plant-based fibers</t>
  </si>
  <si>
    <t>i01.h</t>
  </si>
  <si>
    <t>Cultivation of crops nec</t>
  </si>
  <si>
    <t>i01.i</t>
  </si>
  <si>
    <t>Cattle farming</t>
  </si>
  <si>
    <t>i01.j</t>
  </si>
  <si>
    <t>Pigs farming</t>
  </si>
  <si>
    <t>i01.k</t>
  </si>
  <si>
    <t>Poultry farming</t>
  </si>
  <si>
    <t>i01.l</t>
  </si>
  <si>
    <t>Meat animals nec</t>
  </si>
  <si>
    <t>i01.m</t>
  </si>
  <si>
    <t>Animal products nec</t>
  </si>
  <si>
    <t>i01.n</t>
  </si>
  <si>
    <t>Raw milk</t>
  </si>
  <si>
    <t>i01.o</t>
  </si>
  <si>
    <t>Wool, silk-worm cocoons</t>
  </si>
  <si>
    <t>i01.w.1</t>
  </si>
  <si>
    <t>Manure treatment (conventional), storage and land application</t>
  </si>
  <si>
    <t>i01.w.2</t>
  </si>
  <si>
    <t>Manure treatment (biogas), storage and land application</t>
  </si>
  <si>
    <t>i02</t>
  </si>
  <si>
    <t>Forestry, logging and related service activities (02)</t>
  </si>
  <si>
    <t>i05</t>
  </si>
  <si>
    <t>Fishing, operating of fish hatcheries and fish farms; service activities incidental to fishing (05)</t>
  </si>
  <si>
    <t>i10</t>
  </si>
  <si>
    <t>Mining of coal and lignite; extraction of peat (10)</t>
  </si>
  <si>
    <t>i11.a</t>
  </si>
  <si>
    <t>Extraction of crude petroleum and services related to crude oil extraction, excluding surveying</t>
  </si>
  <si>
    <t>i11.b</t>
  </si>
  <si>
    <t>Extraction of natural gas and services related to natural gas extraction, excluding surveying</t>
  </si>
  <si>
    <t>i11.c</t>
  </si>
  <si>
    <t>Extraction, liquefaction, and regasification of other petroleum and gaseous materials</t>
  </si>
  <si>
    <t>i12</t>
  </si>
  <si>
    <t>Mining of uranium and thorium ores (12)</t>
  </si>
  <si>
    <t>i13.1</t>
  </si>
  <si>
    <t>Mining of iron ores</t>
  </si>
  <si>
    <t>i13.20.11</t>
  </si>
  <si>
    <t>Mining of copper ores and concentrates</t>
  </si>
  <si>
    <t>i13.20.12</t>
  </si>
  <si>
    <t>Mining of nickel ores and concentrates</t>
  </si>
  <si>
    <t>i13.20.13</t>
  </si>
  <si>
    <t>Mining of aluminium ores and concentrates</t>
  </si>
  <si>
    <t>i13.20.14</t>
  </si>
  <si>
    <t>Mining of precious metal ores and concentrates</t>
  </si>
  <si>
    <t>i13.20.15</t>
  </si>
  <si>
    <t>Mining of lead, zinc and tin ores and concentrates</t>
  </si>
  <si>
    <t>i13.20.16</t>
  </si>
  <si>
    <t>Mining of other non-ferrous metal ores and concentrates</t>
  </si>
  <si>
    <t>i14.1</t>
  </si>
  <si>
    <t>Quarrying of stone</t>
  </si>
  <si>
    <t>i14.2</t>
  </si>
  <si>
    <t>Quarrying of sand and clay</t>
  </si>
  <si>
    <t>i14.3</t>
  </si>
  <si>
    <t>Mining of chemical and fertilizer minerals, production of salt, other mining and quarrying n.e.c.</t>
  </si>
  <si>
    <t>i15.a</t>
  </si>
  <si>
    <t>Processing of meat cattle</t>
  </si>
  <si>
    <t>i15.b</t>
  </si>
  <si>
    <t>Processing of meat pigs</t>
  </si>
  <si>
    <t>i15.c</t>
  </si>
  <si>
    <t>Processing of meat poultry</t>
  </si>
  <si>
    <t>i15.d</t>
  </si>
  <si>
    <t>Production of meat products nec</t>
  </si>
  <si>
    <t>i15.e</t>
  </si>
  <si>
    <t>Processing vegetable oils and fats</t>
  </si>
  <si>
    <t>i15.f</t>
  </si>
  <si>
    <t>Processing of dairy products</t>
  </si>
  <si>
    <t>i15.g</t>
  </si>
  <si>
    <t>Processed rice</t>
  </si>
  <si>
    <t>i15.h</t>
  </si>
  <si>
    <t>Sugar refining</t>
  </si>
  <si>
    <t>i15.i</t>
  </si>
  <si>
    <t>Processing of Food products nec</t>
  </si>
  <si>
    <t>i15.j</t>
  </si>
  <si>
    <t>Manufacture of beverages</t>
  </si>
  <si>
    <t>i15.k</t>
  </si>
  <si>
    <t>Manufacture of fish products</t>
  </si>
  <si>
    <t>i16</t>
  </si>
  <si>
    <t>Manufacture of tobacco products (16)</t>
  </si>
  <si>
    <t>i17</t>
  </si>
  <si>
    <t>Manufacture of textiles (17)</t>
  </si>
  <si>
    <t>i18</t>
  </si>
  <si>
    <t>Manufacture of wearing apparel; dressing and dyeing of fur (18)</t>
  </si>
  <si>
    <t>i19</t>
  </si>
  <si>
    <t>Tanning and dressing of leather; manufacture of luggage, handbags, saddlery, harness and footwear (19)</t>
  </si>
  <si>
    <t>i20</t>
  </si>
  <si>
    <t>Manufacture of wood and of products of wood and cork, except furniture; manufacture of articles of straw and plaiting materials (20)</t>
  </si>
  <si>
    <t>i20.w</t>
  </si>
  <si>
    <t>Re-processing of secondary wood material into new wood material</t>
  </si>
  <si>
    <t>i21.1</t>
  </si>
  <si>
    <t>Pulp</t>
  </si>
  <si>
    <t>i21.w.1</t>
  </si>
  <si>
    <t>Re-processing of secondary paper into new pulp</t>
  </si>
  <si>
    <t>i21.2</t>
  </si>
  <si>
    <t>Paper</t>
  </si>
  <si>
    <t>i22</t>
  </si>
  <si>
    <t>Publishing, printing and reproduction of recorded media (22)</t>
  </si>
  <si>
    <t>i23.1</t>
  </si>
  <si>
    <t>Manufacture of coke oven products</t>
  </si>
  <si>
    <t>i23.2</t>
  </si>
  <si>
    <t>Petroleum Refinery</t>
  </si>
  <si>
    <t>i23.3</t>
  </si>
  <si>
    <t>Processing of nuclear fuel</t>
  </si>
  <si>
    <t>i24.a</t>
  </si>
  <si>
    <t>Plastics, basic</t>
  </si>
  <si>
    <t>i24.a.w</t>
  </si>
  <si>
    <t>Re-processing of secondary plastic into new plastic</t>
  </si>
  <si>
    <t>i24.b</t>
  </si>
  <si>
    <t>N-fertiliser</t>
  </si>
  <si>
    <t>i24.c</t>
  </si>
  <si>
    <t>P- and other fertiliser</t>
  </si>
  <si>
    <t>i24.d</t>
  </si>
  <si>
    <t>Chemicals nec</t>
  </si>
  <si>
    <t>i25</t>
  </si>
  <si>
    <t>Manufacture of rubber and plastic products (25)</t>
  </si>
  <si>
    <t>i26.a</t>
  </si>
  <si>
    <t>Manufacture of glass and glass products</t>
  </si>
  <si>
    <t>i26.a.w</t>
  </si>
  <si>
    <t>Re-processing of secondary glass into new glass</t>
  </si>
  <si>
    <t>i26.b</t>
  </si>
  <si>
    <t>Manufacture of ceramic goods</t>
  </si>
  <si>
    <t>i26.c</t>
  </si>
  <si>
    <t>Manufacture of bricks, tiles and construction products, in baked clay</t>
  </si>
  <si>
    <t>i26.d</t>
  </si>
  <si>
    <t>Manufacture of cement, lime and plaster</t>
  </si>
  <si>
    <t>i26.d.w</t>
  </si>
  <si>
    <t>Re-processing of ash into clinker</t>
  </si>
  <si>
    <t>i26.e</t>
  </si>
  <si>
    <t>Manufacture of other non-metallic mineral products n.e.c.</t>
  </si>
  <si>
    <t>i27.a</t>
  </si>
  <si>
    <t>Manufacture of basic iron and steel and of ferro-alloys and first products thereof</t>
  </si>
  <si>
    <t>i27.a.w</t>
  </si>
  <si>
    <t>Re-processing of secondary steel into new steel</t>
  </si>
  <si>
    <t>i27.41</t>
  </si>
  <si>
    <t>Precious metals production</t>
  </si>
  <si>
    <t>i27.41.w</t>
  </si>
  <si>
    <t>Re-processing of secondary preciuos metals into new preciuos metals</t>
  </si>
  <si>
    <t>i27.42</t>
  </si>
  <si>
    <t>Aluminium production</t>
  </si>
  <si>
    <t>i27.42.w</t>
  </si>
  <si>
    <t>Re-processing of secondary aluminium into new aluminium</t>
  </si>
  <si>
    <t>i27.43</t>
  </si>
  <si>
    <t>Lead, zinc and tin production</t>
  </si>
  <si>
    <t>i27.43.w</t>
  </si>
  <si>
    <t>Re-processing of secondary lead into new lead, zinc and tin</t>
  </si>
  <si>
    <t>i27.44</t>
  </si>
  <si>
    <t>Copper production</t>
  </si>
  <si>
    <t>i27.44.w</t>
  </si>
  <si>
    <t>Re-processing of secondary copper into new copper</t>
  </si>
  <si>
    <t>i27.45</t>
  </si>
  <si>
    <t>Other non-ferrous metal production</t>
  </si>
  <si>
    <t>i27.45.w</t>
  </si>
  <si>
    <t>Re-processing of secondary other non-ferrous metals into new other non-ferrous metals</t>
  </si>
  <si>
    <t>i27.5</t>
  </si>
  <si>
    <t>Casting of metals</t>
  </si>
  <si>
    <t>i28</t>
  </si>
  <si>
    <t>Manufacture of fabricated metal products, except machinery and equipment (28)</t>
  </si>
  <si>
    <t>i29</t>
  </si>
  <si>
    <t>Manufacture of machinery and equipment n.e.c. (29)</t>
  </si>
  <si>
    <t>i30</t>
  </si>
  <si>
    <t>Manufacture of office machinery and computers (30)</t>
  </si>
  <si>
    <t>i31</t>
  </si>
  <si>
    <t>Manufacture of electrical machinery and apparatus n.e.c. (31)</t>
  </si>
  <si>
    <t>i32</t>
  </si>
  <si>
    <t>Manufacture of radio, television and communication equipment and apparatus (32)</t>
  </si>
  <si>
    <t>i33</t>
  </si>
  <si>
    <t>Manufacture of medical, precision and optical instruments, watches and clocks (33)</t>
  </si>
  <si>
    <t>i34</t>
  </si>
  <si>
    <t>Manufacture of motor vehicles, trailers and semi-trailers (34)</t>
  </si>
  <si>
    <t>i35</t>
  </si>
  <si>
    <t>Manufacture of other transport equipment (35)</t>
  </si>
  <si>
    <t>i36</t>
  </si>
  <si>
    <t>Manufacture of furniture; manufacturing n.e.c. (36)</t>
  </si>
  <si>
    <t>i37</t>
  </si>
  <si>
    <t>Recycling of waste and scrap</t>
  </si>
  <si>
    <t>i37.w.1</t>
  </si>
  <si>
    <t>Recycling of bottles by direct reuse</t>
  </si>
  <si>
    <t>i40.12</t>
  </si>
  <si>
    <t>Transmission of electricity</t>
  </si>
  <si>
    <t>i40.13</t>
  </si>
  <si>
    <t>Distribution and trade of electricity</t>
  </si>
  <si>
    <t>i40.2</t>
  </si>
  <si>
    <t>Manufacture of gas; distribution of gaseous fuels through mains</t>
  </si>
  <si>
    <t>i40.3</t>
  </si>
  <si>
    <t>Steam and hot water supply</t>
  </si>
  <si>
    <t>i41</t>
  </si>
  <si>
    <t>Collection, purification and distribution of water (41)</t>
  </si>
  <si>
    <t>i45</t>
  </si>
  <si>
    <t>Construction (45)</t>
  </si>
  <si>
    <t>i45.w</t>
  </si>
  <si>
    <t>Re-processing of secondary construction material into aggregates</t>
  </si>
  <si>
    <t>i50.a</t>
  </si>
  <si>
    <t>Sale, maintenance, repair of motor vehicles, motor vehicles parts, motorcycles, motor cycles parts and accessoiries</t>
  </si>
  <si>
    <t>i50.b</t>
  </si>
  <si>
    <t>Retail sale of automotive fuel</t>
  </si>
  <si>
    <t>i51</t>
  </si>
  <si>
    <t>Wholesale trade and commission trade, except of motor vehicles and motorcycles (51)</t>
  </si>
  <si>
    <t>i52</t>
  </si>
  <si>
    <t>Retail trade, except of motor vehicles and motorcycles; repair of personal and household goods (52)</t>
  </si>
  <si>
    <t>i55</t>
  </si>
  <si>
    <t>Hotels and restaurants (55)</t>
  </si>
  <si>
    <t>i60.1</t>
  </si>
  <si>
    <t>Transport via railways</t>
  </si>
  <si>
    <t>i60.2</t>
  </si>
  <si>
    <t>Other land transport</t>
  </si>
  <si>
    <t>i60.3</t>
  </si>
  <si>
    <t>Transport via pipelines</t>
  </si>
  <si>
    <t>i61.1</t>
  </si>
  <si>
    <t>Sea and coastal water transport</t>
  </si>
  <si>
    <t>i61.2</t>
  </si>
  <si>
    <t>Inland water transport</t>
  </si>
  <si>
    <t>i62</t>
  </si>
  <si>
    <t>Air transport (62)</t>
  </si>
  <si>
    <t>i63</t>
  </si>
  <si>
    <t>Supporting and auxiliary transport activities; activities of travel agencies (63)</t>
  </si>
  <si>
    <t>i64</t>
  </si>
  <si>
    <t>Post and telecommunications (64)</t>
  </si>
  <si>
    <t>i65</t>
  </si>
  <si>
    <t>Financial intermediation, except insurance and pension funding (65)</t>
  </si>
  <si>
    <t>i66</t>
  </si>
  <si>
    <t>Insurance and pension funding, except compulsory social security (66)</t>
  </si>
  <si>
    <t>i67</t>
  </si>
  <si>
    <t>Activities auxiliary to financial intermediation (67)</t>
  </si>
  <si>
    <t>i70</t>
  </si>
  <si>
    <t>Real estate activities (70)</t>
  </si>
  <si>
    <t>i71</t>
  </si>
  <si>
    <t>Renting of machinery and equipment without operator and of personal and household goods (71)</t>
  </si>
  <si>
    <t>i72</t>
  </si>
  <si>
    <t>Computer and related activities (72)</t>
  </si>
  <si>
    <t>i73</t>
  </si>
  <si>
    <t>Research and development (73)</t>
  </si>
  <si>
    <t>i74</t>
  </si>
  <si>
    <t>Other business activities (74)</t>
  </si>
  <si>
    <t>i75</t>
  </si>
  <si>
    <t>Public administration and defence; compulsory social security (75)</t>
  </si>
  <si>
    <t>i80</t>
  </si>
  <si>
    <t>Education (80)</t>
  </si>
  <si>
    <t>i85</t>
  </si>
  <si>
    <t>Health and social work (85)</t>
  </si>
  <si>
    <t>i90.1.a</t>
  </si>
  <si>
    <t>Incineration of waste: Food</t>
  </si>
  <si>
    <t>i90.1.b</t>
  </si>
  <si>
    <t>Incineration of waste: Paper</t>
  </si>
  <si>
    <t>i90.1.c</t>
  </si>
  <si>
    <t>Incineration of waste: Plastic</t>
  </si>
  <si>
    <t>i90.1.d</t>
  </si>
  <si>
    <t>Incineration of waste: Metals and Inert materials</t>
  </si>
  <si>
    <t>i90.1.e</t>
  </si>
  <si>
    <t>Incineration of waste: Textiles</t>
  </si>
  <si>
    <t>i90.1.f</t>
  </si>
  <si>
    <t>Incineration of waste: Wood</t>
  </si>
  <si>
    <t>i90.1.g</t>
  </si>
  <si>
    <t>Incineration of waste: Oil/Hazardous waste</t>
  </si>
  <si>
    <t>i90.2.a</t>
  </si>
  <si>
    <t>Biogasification of food waste, incl. land application</t>
  </si>
  <si>
    <t>i90.2.b</t>
  </si>
  <si>
    <t>Biogasification of paper, incl. land application</t>
  </si>
  <si>
    <t>i90.2.c</t>
  </si>
  <si>
    <t>Biogasification of sewage slugde, incl. land application</t>
  </si>
  <si>
    <t>i90.3.a</t>
  </si>
  <si>
    <t>Composting of food waste, incl. land application</t>
  </si>
  <si>
    <t>i90.3.b</t>
  </si>
  <si>
    <t>Composting of paper and wood, incl. land application</t>
  </si>
  <si>
    <t>i90.4.a</t>
  </si>
  <si>
    <t>Waste water treatment, food</t>
  </si>
  <si>
    <t>i90.4.b</t>
  </si>
  <si>
    <t>Waste water treatment, other</t>
  </si>
  <si>
    <t>i90.5.a</t>
  </si>
  <si>
    <t>Landfill of waste: Food</t>
  </si>
  <si>
    <t>i90.5.b</t>
  </si>
  <si>
    <t>Landfill of waste: Paper</t>
  </si>
  <si>
    <t>i90.5.c</t>
  </si>
  <si>
    <t>Landfill of waste: Plastic</t>
  </si>
  <si>
    <t>i90.5.d</t>
  </si>
  <si>
    <t>Landfill of waste: Inert/metal/hazardous</t>
  </si>
  <si>
    <t>i90.5.e</t>
  </si>
  <si>
    <t>Landfill of waste: Textiles</t>
  </si>
  <si>
    <t>i90.5.f</t>
  </si>
  <si>
    <t>Landfill of waste: Wood</t>
  </si>
  <si>
    <t>i91</t>
  </si>
  <si>
    <t>Activities of membership organisation n.e.c. (91)</t>
  </si>
  <si>
    <t>i92</t>
  </si>
  <si>
    <t>Recreational, cultural and sporting activities (92)</t>
  </si>
  <si>
    <t>i93</t>
  </si>
  <si>
    <t>Other service activities (93)</t>
  </si>
  <si>
    <t>i95</t>
  </si>
  <si>
    <t>Private households with employed persons (95)</t>
  </si>
  <si>
    <t>i99</t>
  </si>
  <si>
    <t>Extra-territorial organizations and bodies</t>
  </si>
  <si>
    <t>Coal</t>
  </si>
  <si>
    <t>Gas</t>
  </si>
  <si>
    <t>Nuclear</t>
  </si>
  <si>
    <t>Petroleum and oil</t>
  </si>
  <si>
    <t>Fuel handling/preparation</t>
  </si>
  <si>
    <t>Consultancy/design</t>
  </si>
  <si>
    <t>Land acquisition</t>
  </si>
  <si>
    <t>Solar thermal (CSP)</t>
  </si>
  <si>
    <t>Industry.Group</t>
  </si>
  <si>
    <t>Agri</t>
  </si>
  <si>
    <t>Mining</t>
  </si>
  <si>
    <t>M_bio_products</t>
  </si>
  <si>
    <t>M_fossil_products</t>
  </si>
  <si>
    <t>M_metal&amp;mineral_industries</t>
  </si>
  <si>
    <t>Energy</t>
  </si>
  <si>
    <t>Construction</t>
  </si>
  <si>
    <t>Sales&amp;Retail</t>
  </si>
  <si>
    <t>Transport</t>
  </si>
  <si>
    <t>Financial</t>
  </si>
  <si>
    <t>Other</t>
  </si>
  <si>
    <t>Contingency</t>
  </si>
  <si>
    <t>Customer acquisition</t>
  </si>
  <si>
    <t>i40.11.e.1</t>
  </si>
  <si>
    <t>i40.11.e.2</t>
  </si>
  <si>
    <t>i40.11.h.1</t>
  </si>
  <si>
    <t>i40.11.h.2</t>
  </si>
  <si>
    <t>Production of electricity by solar photovoltaic utility</t>
  </si>
  <si>
    <t>Production of electricity by solar photovoltaic residential</t>
  </si>
  <si>
    <t>Production of electricity by wind onshore</t>
  </si>
  <si>
    <t>Production of electricity by wind offshore</t>
  </si>
  <si>
    <t>Device - Rotor and power train</t>
  </si>
  <si>
    <t>Device - Generator and other equipment</t>
  </si>
  <si>
    <t>Cable</t>
  </si>
  <si>
    <t>Foundations</t>
  </si>
  <si>
    <t>Grid connection</t>
  </si>
  <si>
    <t>Installation</t>
  </si>
  <si>
    <t>Infrastructure</t>
  </si>
  <si>
    <t>Biogas</t>
  </si>
  <si>
    <t>Prime mover</t>
  </si>
  <si>
    <t>Converter system</t>
  </si>
  <si>
    <t>Electrical/balance of plant</t>
  </si>
  <si>
    <t>Civils</t>
  </si>
  <si>
    <t>Transmission lines</t>
  </si>
  <si>
    <t>Infrastructure/Roads</t>
  </si>
  <si>
    <t>Biomass</t>
  </si>
  <si>
    <t>Module</t>
  </si>
  <si>
    <t>Inverter</t>
  </si>
  <si>
    <t>Tidal</t>
  </si>
  <si>
    <t>Wave</t>
  </si>
  <si>
    <t>Mooring</t>
  </si>
  <si>
    <t>Project management</t>
  </si>
  <si>
    <t>Structure</t>
  </si>
  <si>
    <t>Mechanical and electrical</t>
  </si>
  <si>
    <t>https://core.ac.uk/download/pdf/80690304.pdf</t>
  </si>
  <si>
    <t>https://www.researchgate.net/publication/305126646_Cost_Analysis_of_Wave_Energy_in_the_Pacific/link/5783231108ae01f736e8f561/download</t>
  </si>
  <si>
    <t>https://www.sciencedirect.com/science/article/abs/pii/S036054421630370X?via%3Dihub</t>
  </si>
  <si>
    <t>https://www.researchgate.net/publication/282579414_Evaluation_and_comparison_of_the_levelized_cost_of_tidal_wave_and_offshore_wind_energy/link/566ab2dc08ae1a797e3890a7/download</t>
  </si>
  <si>
    <t>Exploration wells</t>
  </si>
  <si>
    <t>Production wells</t>
  </si>
  <si>
    <t>Injection wells</t>
  </si>
  <si>
    <t>Test wells</t>
  </si>
  <si>
    <t>Steamfield development</t>
  </si>
  <si>
    <t>Power plant</t>
  </si>
  <si>
    <t>Owner's costs</t>
  </si>
  <si>
    <t>Project management and engineering supervision</t>
  </si>
  <si>
    <t>https://irena.org/costs/Charts/Geothermal</t>
  </si>
  <si>
    <t>https://irena.org/costs/Charts/Hydropower</t>
  </si>
  <si>
    <t>Dam/reservoir civil engineering</t>
  </si>
  <si>
    <t>Penstocks/tunnel/tailraces</t>
  </si>
  <si>
    <t>Powerhouse and shafts</t>
  </si>
  <si>
    <t>Powerhouse equipment</t>
  </si>
  <si>
    <t>Engineering, procurement &amp; construction management</t>
  </si>
  <si>
    <t>Owner's cost</t>
  </si>
  <si>
    <t>https://irena.org/costs/Charts/CSP</t>
  </si>
  <si>
    <t>Parabolic trough</t>
  </si>
  <si>
    <t>Solar tower</t>
  </si>
  <si>
    <t>Total</t>
  </si>
  <si>
    <t>Owners costs</t>
  </si>
  <si>
    <t>Contingencies</t>
  </si>
  <si>
    <t>Engineering and site preparation</t>
  </si>
  <si>
    <t>Balance of plant</t>
  </si>
  <si>
    <t>Power block</t>
  </si>
  <si>
    <t>Thermal energy storage</t>
  </si>
  <si>
    <t>Heat transfer fluid and system</t>
  </si>
  <si>
    <t>Receiver system</t>
  </si>
  <si>
    <t>Tower</t>
  </si>
  <si>
    <t>Solar field</t>
  </si>
  <si>
    <t>Heliostat field</t>
  </si>
  <si>
    <t>Source</t>
  </si>
  <si>
    <t>Share</t>
  </si>
  <si>
    <t>Note</t>
  </si>
  <si>
    <t>p.34</t>
  </si>
  <si>
    <t>https://setis.ec.europa.eu/system/files/ETRI_2014.pdf</t>
  </si>
  <si>
    <t>Civil and structural costs</t>
  </si>
  <si>
    <t>Mechanical equipment supply and installation costs</t>
  </si>
  <si>
    <t>Electrical and I&amp;C supply and installation</t>
  </si>
  <si>
    <t>Project indirect costs</t>
  </si>
  <si>
    <t>p.14 + p.10 explanation of the breakdown</t>
  </si>
  <si>
    <t>p.16 + p.10 explanation of the breakdown</t>
  </si>
  <si>
    <t>p.19 + p.10 explanation of the breakdown</t>
  </si>
  <si>
    <t>p.22 + p.10 explanation of the breakdown</t>
  </si>
  <si>
    <t>p.24 + p.10 explanation of the breakdown</t>
  </si>
  <si>
    <t>p.29 + p.10 explanation of the breakdown</t>
  </si>
  <si>
    <t>p.33 + p.10 explanation of the breakdown</t>
  </si>
  <si>
    <t>p.35 + p.10 explanation of the breakdown</t>
  </si>
  <si>
    <t>p.58 + p.10 explanation of the breakdown</t>
  </si>
  <si>
    <t>Bioenergy</t>
  </si>
  <si>
    <t>p.70 + p.10 explanation of the breakdown</t>
  </si>
  <si>
    <t>p.73 + p.10 explanation of the breakdown</t>
  </si>
  <si>
    <t>Anaerobic digestion (biogas)</t>
  </si>
  <si>
    <t>Grate furnace steam turbine (biomass)</t>
  </si>
  <si>
    <t>Fluidised bed boiler (biomass)</t>
  </si>
  <si>
    <t>p.71 + p.10 explanation of the breakdown</t>
  </si>
  <si>
    <t>p.72 + p.10 explanation of the breakdown</t>
  </si>
  <si>
    <t>Biomass integrated gasification combined cycle</t>
  </si>
  <si>
    <t>Type (technology or scale)</t>
  </si>
  <si>
    <t>p.70</t>
  </si>
  <si>
    <t>p.71</t>
  </si>
  <si>
    <t>p.72</t>
  </si>
  <si>
    <t>p.73</t>
  </si>
  <si>
    <t>p.41 + p.10 explanation of the breakdown</t>
  </si>
  <si>
    <t>p.41</t>
  </si>
  <si>
    <t>Open-cycle gas turbine</t>
  </si>
  <si>
    <t>p.38 + p.10 explanation of the breakdown</t>
  </si>
  <si>
    <t>p.38</t>
  </si>
  <si>
    <t>Combined cycle gas turbine advanced</t>
  </si>
  <si>
    <t>p.40 + p.10 explanation of the breakdown</t>
  </si>
  <si>
    <t>p.40</t>
  </si>
  <si>
    <t>Integrated Gasification Combined Cycle</t>
  </si>
  <si>
    <t>p.44 + p.10 explanation of the breakdown</t>
  </si>
  <si>
    <t>Pulverised supercritical coal/lignite plants</t>
  </si>
  <si>
    <t>Utility/commercial</t>
  </si>
  <si>
    <t>Residential</t>
  </si>
  <si>
    <t>Solar PV</t>
  </si>
  <si>
    <t>Onshore</t>
  </si>
  <si>
    <t>Offshore</t>
  </si>
  <si>
    <t>Wind</t>
  </si>
  <si>
    <t>p.44</t>
  </si>
  <si>
    <t>p.58</t>
  </si>
  <si>
    <t>p.16</t>
  </si>
  <si>
    <t>p.22</t>
  </si>
  <si>
    <t>p.33</t>
  </si>
  <si>
    <t>p.35</t>
  </si>
  <si>
    <t>p.29</t>
  </si>
  <si>
    <t>p.21</t>
  </si>
  <si>
    <t>p.19-20</t>
  </si>
  <si>
    <t>USD.EUR</t>
  </si>
  <si>
    <t>p.58, 2013 CAPEX ref value</t>
  </si>
  <si>
    <t>Generation III Light Water Reactor</t>
  </si>
  <si>
    <t>Compromise between all - missing data to separate</t>
  </si>
  <si>
    <t>Flash power plants</t>
  </si>
  <si>
    <t>https://www.sciencedirect.com/science/article/pii/S2214166915000181</t>
  </si>
  <si>
    <t>Wave energy assumed to have greater potential than tidal (see https://publications.jrc.ec.europa.eu/repository/bitstream/JRC118296/jrc118296_1.pdf)</t>
  </si>
  <si>
    <t>Justification</t>
  </si>
  <si>
    <t>p.34, 2013 CAPEX ref value</t>
  </si>
  <si>
    <t>Shortcut</t>
  </si>
  <si>
    <t>ETRI</t>
  </si>
  <si>
    <t>IRENA</t>
  </si>
  <si>
    <t>NREL</t>
  </si>
  <si>
    <t>p.40, 2013 CAPEX ref value</t>
  </si>
  <si>
    <t>p.44, 2013 CAPEX ref value</t>
  </si>
  <si>
    <t>https://www.irena.org/publications/2020/Jun/Renewable-Power-Costs-in-2019</t>
  </si>
  <si>
    <t>Fig. 5.5, 2015-2019 weighted average for Europe</t>
  </si>
  <si>
    <t>Fig. 2.5, 2011-2019 weighted average for Germany</t>
  </si>
  <si>
    <t>Tab. 4.1, (2010+2019)/2 weighted average for Germany</t>
  </si>
  <si>
    <t>Fig. 3.4, 2011-2019 weighted average for Germany</t>
  </si>
  <si>
    <t>Tab. 3.1, 2011-2019 weighted average for Germany</t>
  </si>
  <si>
    <t>p.70, 2013 CAPEX ref value</t>
  </si>
  <si>
    <t>Fig. 2.5, 2011-2019 weighted average for Italy</t>
  </si>
  <si>
    <t>Fig. 3.4, 2011-2019 (ex. 2015-2016) weighted average for Italy</t>
  </si>
  <si>
    <t>Tab. 3.1, 2011-2019 weighted average for Italy</t>
  </si>
  <si>
    <t>Tab. 4.1, (2010+2019)/2 weighted average for Europe</t>
  </si>
  <si>
    <t>Tab. 4.1, (2010+2019)/2 weighted average for Denmark</t>
  </si>
  <si>
    <t>Fig. 2.5, 2011-2019 weighted average for Denmark</t>
  </si>
  <si>
    <t>Fig. 2.5, 2011-2019 weighted average for Sweden</t>
  </si>
  <si>
    <t>Fig. 3.4, 2011-2019 weighted average for the United Kingdom</t>
  </si>
  <si>
    <t>Tab. 3.1, 2011-2019 (ex. 2011-2012) weighted average for the United Kingdom</t>
  </si>
  <si>
    <t>Fig. 2.5, 2011-2019 weighted average for Spain</t>
  </si>
  <si>
    <t>Fig. 3.4, 2011-2019 weighted average for Spain</t>
  </si>
  <si>
    <t>Tab. 3.1, 2011-2019 (ex. 2011-2012) weighted average for Spain</t>
  </si>
  <si>
    <t>Fig. 2.5, 2011-2019 weighted average for France</t>
  </si>
  <si>
    <t>Fig. 3.4, 2011-2019 weighted average for France</t>
  </si>
  <si>
    <t>Tab. 3.1, 2011-2019 weighted average for France</t>
  </si>
  <si>
    <t>Fig. 2.5, 2011-2019 weighted average for the United Kingdom</t>
  </si>
  <si>
    <t>Tab. 4.1, (2010+2019)/2 weighted average for the United Kingdom</t>
  </si>
  <si>
    <t>Tab. 4.1, (2010+2019)/2 weighted average for Belgium</t>
  </si>
  <si>
    <t>Price2015.kW</t>
  </si>
  <si>
    <t>Racking and mounting</t>
  </si>
  <si>
    <t>Safety and security</t>
  </si>
  <si>
    <t>Monitoring and control</t>
  </si>
  <si>
    <t>Mechanical installation</t>
  </si>
  <si>
    <t>Inspection</t>
  </si>
  <si>
    <t>Margin</t>
  </si>
  <si>
    <t>Financing costs</t>
  </si>
  <si>
    <t>System design</t>
  </si>
  <si>
    <t>Permitting</t>
  </si>
  <si>
    <t>Incentive application</t>
  </si>
  <si>
    <t>Category</t>
  </si>
  <si>
    <t>Share.GB</t>
  </si>
  <si>
    <t>Share.FR</t>
  </si>
  <si>
    <t>Share.DE</t>
  </si>
  <si>
    <t>Share.IT</t>
  </si>
  <si>
    <t>p.42, Tab. 23+24, 2013 CAPEX ref value, share from ENTSO-E Transparency Platform Installed Capacity 2015</t>
  </si>
  <si>
    <t>Tab. 4.1, (2010+2019)/2 weighted average for ATlgium</t>
  </si>
  <si>
    <t>https://www.irena.org/publications/2018/Jan/Renewable-power-generation-costs-in-2017</t>
  </si>
  <si>
    <t>Fig. 3.7</t>
  </si>
  <si>
    <t>Cabling / wiring</t>
  </si>
  <si>
    <t xml:space="preserve">Electrical installation </t>
  </si>
  <si>
    <t>Cost of Land</t>
  </si>
  <si>
    <t>Grid Connection</t>
  </si>
  <si>
    <t>Planning and other</t>
  </si>
  <si>
    <t>Civil Works</t>
  </si>
  <si>
    <t>Wind Turbine</t>
  </si>
  <si>
    <t>Fig. 5.8, weighted average for Rest of World</t>
  </si>
  <si>
    <t>p.34, calculated as a roughly estimated average for different technologies (gasifier internal combustion, stoker - wood, BFB/CFB, and stoker - waste wood). For transmission lines and infrastructure/roads, data are site specific.</t>
  </si>
  <si>
    <t>https://www.nrel.gov/docs/fy12osti/53347.pdf</t>
  </si>
  <si>
    <t>https://www.cleantech.com/core-cleantech-driving-wind-costs-down/</t>
  </si>
  <si>
    <t>IRENA?</t>
  </si>
  <si>
    <t>Solar PV Residential</t>
  </si>
  <si>
    <t>Solar PV Utility</t>
  </si>
  <si>
    <t>Wind Onshore</t>
  </si>
  <si>
    <t>Wind Offshore</t>
  </si>
  <si>
    <t>p. 9</t>
  </si>
  <si>
    <t>Installation Materials</t>
  </si>
  <si>
    <t>Electrical Labor</t>
  </si>
  <si>
    <t>Hardware Labor</t>
  </si>
  <si>
    <t>Permitting and Commissioning</t>
  </si>
  <si>
    <t>Installer overhead</t>
  </si>
  <si>
    <t>Installer profit</t>
  </si>
  <si>
    <t>Supply chain costs</t>
  </si>
  <si>
    <t>Sales Tax</t>
  </si>
  <si>
    <t>p. 19, fixed axis</t>
  </si>
  <si>
    <t>Site preparation</t>
  </si>
  <si>
    <t>p.34, calculated as a roughly estimated average for different technologies (advanced anaerobic digestion, food waste anaerobic digestion, manure-slury anaerobic digestion, and energy crops anaerobic digestion). For transmission lines and infrastructure/roads, data are site specific.</t>
  </si>
  <si>
    <t>Development</t>
  </si>
  <si>
    <t>Turbine rotor and nacelle</t>
  </si>
  <si>
    <t>Turbine tower</t>
  </si>
  <si>
    <t>Support structure/foundation</t>
  </si>
  <si>
    <t>Electrical array</t>
  </si>
  <si>
    <t>Construction and installation</t>
  </si>
  <si>
    <t>Transmission systém</t>
  </si>
  <si>
    <t>https://www.irena.org/publications/2012/Jun/Renewable-Energy-Cost-Analysis---Biomass-for-Power-Generation</t>
  </si>
  <si>
    <t>Industry</t>
  </si>
  <si>
    <t>Price2020.kW</t>
  </si>
  <si>
    <t>Price2025.kW</t>
  </si>
  <si>
    <t>Price2030.kW</t>
  </si>
  <si>
    <t>Price2035.kW</t>
  </si>
  <si>
    <t>Price2040.kW</t>
  </si>
  <si>
    <t>Price2045.kW</t>
  </si>
  <si>
    <t>Price2050.kW</t>
  </si>
  <si>
    <t>Lifespan.2015</t>
  </si>
  <si>
    <t>Lifespan.2020</t>
  </si>
  <si>
    <t>Lifespan.2025</t>
  </si>
  <si>
    <t>Lifespan.2030</t>
  </si>
  <si>
    <t>Lifespan.2035</t>
  </si>
  <si>
    <t>Lifespan.2040</t>
  </si>
  <si>
    <t>Lifespan.2045</t>
  </si>
  <si>
    <t>Lifespan.2050</t>
  </si>
  <si>
    <t>Note.1</t>
  </si>
  <si>
    <t>Note.2</t>
  </si>
  <si>
    <t>p.22, 2013 CAPEX ref value</t>
  </si>
  <si>
    <t>p.29, 2013 CAPEX ref value</t>
  </si>
  <si>
    <t>Reference.1</t>
  </si>
  <si>
    <t>Reference</t>
  </si>
  <si>
    <t>p.40, 2013 CAPEX ref value, EU average</t>
  </si>
  <si>
    <t>p.42, Tab. 23+24, 2013 CAPEX ref value, EU average, share from ENTSO-E Transparency Platform Installed Capacity 2015</t>
  </si>
  <si>
    <t>p.58, 2013 CAPEX ref value, EU average</t>
  </si>
  <si>
    <t>p.44, 2013 CAPEX ref value, EU average</t>
  </si>
  <si>
    <t>p.70, 2013 CAPEX ref value, EU average</t>
  </si>
  <si>
    <t>p.22, 2013 CAPEX ref value, EU average</t>
  </si>
  <si>
    <t>p.34, 2013 CAPEX ref value, EU average</t>
  </si>
  <si>
    <t>p.29, 2013 CAPEX ref value, EU average</t>
  </si>
  <si>
    <t>Utility/commercial &gt;2 MW without tracking</t>
  </si>
  <si>
    <t>Reference.2</t>
  </si>
  <si>
    <t>p.20, 2020-2050 CAPEX ref value, EU average, utility/commercial &gt;2 MW without tracking</t>
  </si>
  <si>
    <t>p.21, 2020-2050 CAPEX ref value, EU average, residential &lt;100 kW</t>
  </si>
  <si>
    <t>p.14, 2020-2050 CAPEX ref value, EU average, utility/commercial &gt;2 MW without tracking</t>
  </si>
  <si>
    <t>p.16, 2020-2050 CAPEX ref value, EU average, utility/commercial &gt;2 MW without tracking</t>
  </si>
  <si>
    <t>EUR2015.MW</t>
  </si>
  <si>
    <t>EUR2020.MW</t>
  </si>
  <si>
    <t>p.24-26</t>
  </si>
  <si>
    <t>p.24-26, 2020-2050 CAPEX ref value, EU average, utility/commercial &gt;2 MW without tracking</t>
  </si>
  <si>
    <t>p.14-15</t>
  </si>
  <si>
    <t>EUR2025.MW</t>
  </si>
  <si>
    <t>EUR2030.MW</t>
  </si>
  <si>
    <t>EUR2035.MW</t>
  </si>
  <si>
    <t>EUR2040.MW</t>
  </si>
  <si>
    <t>EUR2045.MW</t>
  </si>
  <si>
    <t>EUR2050.MW</t>
  </si>
  <si>
    <t>GFCF2015</t>
  </si>
  <si>
    <t>GFCF2020</t>
  </si>
  <si>
    <t>GFCF2025</t>
  </si>
  <si>
    <t>GFCF2030</t>
  </si>
  <si>
    <t>GFCF2035</t>
  </si>
  <si>
    <t>GFCF2040</t>
  </si>
  <si>
    <t>GFCF2045</t>
  </si>
  <si>
    <t>GFCF2050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</si>
</sst>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 x14ac:knownFonts="1">
    <font>
      <sz val="11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1"/>
    </font>
    <font>
      <b/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1" fillId="0" borderId="0"/>
    <xf numFmtId="0" fontId="14" fillId="0" borderId="0" applyNumberFormat="0" applyFill="0" applyBorder="0" applyAlignment="0" applyProtection="0"/>
  </cellStyleXfs>
  <cellXfs count="89">
    <xf numFmtId="0" fontId="0" fillId="0" borderId="0" xfId="0"/>
    <xf numFmtId="0" fontId="7" fillId="0" borderId="0" xfId="0" applyFont="1"/>
    <xf numFmtId="0" fontId="7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2" applyFont="1"/>
    <xf numFmtId="0" fontId="13" fillId="0" borderId="0" xfId="2" applyFont="1" applyFill="1"/>
    <xf numFmtId="9" fontId="13" fillId="0" borderId="0" xfId="2" applyNumberFormat="1" applyFont="1"/>
    <xf numFmtId="9" fontId="13" fillId="0" borderId="0" xfId="0" applyNumberFormat="1" applyFont="1"/>
    <xf numFmtId="0" fontId="13" fillId="0" borderId="0" xfId="2" applyFont="1" applyAlignment="1">
      <alignment vertical="center" wrapText="1"/>
    </xf>
    <xf numFmtId="0" fontId="6" fillId="0" borderId="0" xfId="0" applyFont="1"/>
    <xf numFmtId="2" fontId="13" fillId="0" borderId="0" xfId="2" applyNumberFormat="1" applyFont="1" applyAlignment="1">
      <alignment horizontal="right"/>
    </xf>
    <xf numFmtId="2" fontId="13" fillId="0" borderId="0" xfId="2" applyNumberFormat="1" applyFont="1" applyFill="1" applyAlignment="1">
      <alignment horizontal="right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9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9" fontId="7" fillId="0" borderId="0" xfId="1" applyFont="1"/>
    <xf numFmtId="0" fontId="7" fillId="0" borderId="0" xfId="0" applyFont="1" applyFill="1" applyBorder="1"/>
    <xf numFmtId="0" fontId="14" fillId="0" borderId="0" xfId="3" applyFont="1" applyFill="1" applyBorder="1"/>
    <xf numFmtId="0" fontId="14" fillId="0" borderId="0" xfId="3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1" applyNumberFormat="1" applyFont="1" applyAlignment="1">
      <alignment vertical="center"/>
    </xf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7" fillId="0" borderId="0" xfId="1" applyNumberFormat="1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/>
    <xf numFmtId="0" fontId="8" fillId="0" borderId="0" xfId="0" applyNumberFormat="1" applyFont="1" applyFill="1" applyBorder="1" applyAlignment="1"/>
    <xf numFmtId="0" fontId="15" fillId="0" borderId="0" xfId="2" applyFont="1"/>
    <xf numFmtId="0" fontId="15" fillId="0" borderId="0" xfId="0" applyFont="1"/>
    <xf numFmtId="9" fontId="13" fillId="0" borderId="0" xfId="1" applyFont="1"/>
    <xf numFmtId="0" fontId="8" fillId="0" borderId="0" xfId="1" applyNumberFormat="1" applyFont="1" applyFill="1"/>
    <xf numFmtId="10" fontId="7" fillId="0" borderId="0" xfId="1" applyNumberFormat="1" applyFont="1" applyFill="1" applyBorder="1" applyAlignment="1">
      <alignment vertical="center"/>
    </xf>
    <xf numFmtId="10" fontId="13" fillId="0" borderId="0" xfId="1" applyNumberFormat="1" applyFont="1"/>
    <xf numFmtId="0" fontId="15" fillId="0" borderId="0" xfId="1" applyNumberFormat="1" applyFont="1" applyFill="1"/>
    <xf numFmtId="0" fontId="7" fillId="3" borderId="0" xfId="0" applyNumberFormat="1" applyFont="1" applyFill="1" applyBorder="1" applyAlignment="1">
      <alignment vertical="center"/>
    </xf>
    <xf numFmtId="0" fontId="12" fillId="0" borderId="0" xfId="0" applyFont="1" applyFill="1"/>
    <xf numFmtId="0" fontId="7" fillId="2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4" fillId="0" borderId="0" xfId="3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14" fillId="0" borderId="0" xfId="3" applyFont="1" applyFill="1" applyBorder="1" applyAlignment="1">
      <alignment vertical="center"/>
    </xf>
    <xf numFmtId="0" fontId="14" fillId="0" borderId="0" xfId="3" applyFill="1" applyBorder="1"/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3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14" fillId="3" borderId="0" xfId="3" applyFill="1" applyBorder="1" applyAlignment="1">
      <alignment vertical="center"/>
    </xf>
    <xf numFmtId="0" fontId="7" fillId="3" borderId="0" xfId="1" applyNumberFormat="1" applyFont="1" applyFill="1"/>
    <xf numFmtId="0" fontId="7" fillId="4" borderId="0" xfId="0" applyFont="1" applyFill="1"/>
    <xf numFmtId="2" fontId="13" fillId="4" borderId="0" xfId="2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4" fontId="7" fillId="0" borderId="0" xfId="1" applyNumberFormat="1" applyFont="1"/>
    <xf numFmtId="164" fontId="7" fillId="0" borderId="0" xfId="1" applyNumberFormat="1" applyFont="1" applyFill="1"/>
    <xf numFmtId="0" fontId="7" fillId="3" borderId="0" xfId="0" applyFont="1" applyFill="1"/>
    <xf numFmtId="0" fontId="7" fillId="3" borderId="0" xfId="0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/>
    <xf numFmtId="0" fontId="8" fillId="3" borderId="0" xfId="0" applyFont="1" applyFill="1" applyBorder="1" applyAlignment="1">
      <alignment vertical="center"/>
    </xf>
    <xf numFmtId="164" fontId="8" fillId="3" borderId="0" xfId="0" applyNumberFormat="1" applyFont="1" applyFill="1" applyBorder="1" applyAlignment="1">
      <alignment vertical="center"/>
    </xf>
    <xf numFmtId="9" fontId="7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/>
    <xf numFmtId="9" fontId="8" fillId="3" borderId="0" xfId="0" applyNumberFormat="1" applyFont="1" applyFill="1" applyBorder="1" applyAlignment="1">
      <alignment vertical="center"/>
    </xf>
    <xf numFmtId="0" fontId="8" fillId="3" borderId="0" xfId="0" applyNumberFormat="1" applyFont="1" applyFill="1" applyBorder="1" applyAlignment="1">
      <alignment vertical="center"/>
    </xf>
    <xf numFmtId="0" fontId="8" fillId="3" borderId="0" xfId="0" applyNumberFormat="1" applyFont="1" applyFill="1" applyBorder="1"/>
    <xf numFmtId="164" fontId="7" fillId="3" borderId="0" xfId="1" applyNumberFormat="1" applyFont="1" applyFill="1"/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/>
    <xf numFmtId="0" fontId="1" fillId="3" borderId="0" xfId="0" applyFont="1" applyFill="1" applyBorder="1" applyAlignment="1">
      <alignment vertical="center"/>
    </xf>
  </cellXfs>
  <cellStyles count="4">
    <cellStyle name="Hypertextový odkaz" xfId="3" builtinId="8"/>
    <cellStyle name="Normální" xfId="0" builtinId="0"/>
    <cellStyle name="Procenta" xfId="1" builtinId="5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ny/Documents/Work/Models/IMPACTECH/Data/GFCF/Installed%20capacity/IRENA_renewable_power_generation_costs_in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ny/Documents/Work/Models/IMPACTECH/Data/GFCF/ENTSO-E%20Installed%20Capacity%202015-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ny/Documents/Work/Models/IMPACTECH/Data/GFCF/Installed%20capacity/IRENA_renewable_power_generation_costs_in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igure ES.1"/>
      <sheetName val="Figure ES.2"/>
      <sheetName val="Figure ES.3"/>
      <sheetName val="Figure ES.4"/>
      <sheetName val="Figure 1.2"/>
      <sheetName val="Figure 2.1"/>
      <sheetName val="Figure B2.1"/>
      <sheetName val="Figure 2.3"/>
      <sheetName val="Figure 2.4"/>
      <sheetName val="Figure 2.5"/>
      <sheetName val="Figure 2.6"/>
      <sheetName val="Figure 2.7"/>
      <sheetName val="Figure 2.8"/>
      <sheetName val="Figure 2.9"/>
      <sheetName val="Figure 2.10"/>
      <sheetName val="Figure 2.11"/>
      <sheetName val="Figure 2.12"/>
      <sheetName val="Figure 2.13"/>
      <sheetName val="Figure 2.14"/>
      <sheetName val="Figure 2.15"/>
      <sheetName val="Figure 2.16"/>
      <sheetName val="Figure 3.1-top"/>
      <sheetName val="Figure 3.1-bottom"/>
      <sheetName val="Figure 3.2"/>
      <sheetName val="Figure 3.3-left"/>
      <sheetName val="Figure 3.3-right"/>
      <sheetName val="Figure 3.4"/>
      <sheetName val="Figure 3.5"/>
      <sheetName val="Figure 3.6"/>
      <sheetName val="Figure 3.7"/>
      <sheetName val="Figure 3.8"/>
      <sheetName val="Figure 3.9"/>
      <sheetName val="Figure 3.10"/>
      <sheetName val="Figure 3.11"/>
      <sheetName val="Figure 3.12"/>
      <sheetName val="Figure 3.13"/>
      <sheetName val="Figure B3.1"/>
      <sheetName val="Figure 4.1"/>
      <sheetName val="Figure 4.2"/>
      <sheetName val="Figure 4.5"/>
      <sheetName val="Figure 4.6"/>
      <sheetName val="Figure 4.7"/>
      <sheetName val="Figure 4.8"/>
      <sheetName val="Figure 4.9"/>
      <sheetName val="Figure 4.10"/>
      <sheetName val="Figure 5.1"/>
      <sheetName val="Figure 5.2"/>
      <sheetName val="Figure 5.3"/>
      <sheetName val="Figure 5.4"/>
      <sheetName val="Figure 5.5"/>
      <sheetName val="Figure 5.6"/>
      <sheetName val="Figure 5.7"/>
      <sheetName val="Figure 5.8"/>
      <sheetName val="Figure 5.9"/>
      <sheetName val="Figure 5.10"/>
      <sheetName val="Figure 5.11"/>
      <sheetName val="Figure 5.12"/>
      <sheetName val="Figure 5.13"/>
      <sheetName val="Figure 5.14"/>
      <sheetName val="Figure 5.15"/>
      <sheetName val="Figure 5.16"/>
      <sheetName val="Figure 5.17"/>
      <sheetName val="Figure 5.18"/>
      <sheetName val="Figure 5.19"/>
      <sheetName val="Figure 5.20"/>
      <sheetName val="Figure 6.1"/>
      <sheetName val="Figure 6.2"/>
      <sheetName val="Figure 6.3"/>
      <sheetName val="Figure 6.4"/>
      <sheetName val="Figure 6.5"/>
      <sheetName val="Figure 6.6"/>
      <sheetName val="Figure 6.7"/>
      <sheetName val="Figure 7.1"/>
      <sheetName val="Figure 7.2"/>
      <sheetName val="Figure 7.3"/>
      <sheetName val="Figure 7.4"/>
      <sheetName val="Figure 7.5"/>
      <sheetName val="Figure 8.1"/>
      <sheetName val="Figure 8.2"/>
      <sheetName val="Figure 8.3"/>
      <sheetName val="Figure 8.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E7">
            <v>490</v>
          </cell>
          <cell r="F7">
            <v>490</v>
          </cell>
          <cell r="H7">
            <v>490</v>
          </cell>
          <cell r="K7">
            <v>490</v>
          </cell>
        </row>
        <row r="8">
          <cell r="E8">
            <v>110</v>
          </cell>
          <cell r="F8">
            <v>110</v>
          </cell>
          <cell r="H8">
            <v>110</v>
          </cell>
          <cell r="K8">
            <v>110</v>
          </cell>
        </row>
        <row r="9">
          <cell r="E9">
            <v>35.299999999999997</v>
          </cell>
          <cell r="F9">
            <v>62.9</v>
          </cell>
          <cell r="H9">
            <v>48</v>
          </cell>
          <cell r="K9">
            <v>84.7</v>
          </cell>
        </row>
        <row r="10">
          <cell r="E10">
            <v>76.099999999999994</v>
          </cell>
          <cell r="F10">
            <v>97.9</v>
          </cell>
          <cell r="H10">
            <v>132.9</v>
          </cell>
          <cell r="K10">
            <v>137.19999999999999</v>
          </cell>
        </row>
        <row r="11">
          <cell r="E11">
            <v>3</v>
          </cell>
          <cell r="F11">
            <v>8.1</v>
          </cell>
          <cell r="H11">
            <v>4.8</v>
          </cell>
          <cell r="K11">
            <v>13.4</v>
          </cell>
        </row>
        <row r="12">
          <cell r="E12">
            <v>95.2</v>
          </cell>
          <cell r="F12">
            <v>81.2</v>
          </cell>
          <cell r="H12">
            <v>112.6</v>
          </cell>
          <cell r="K12">
            <v>119.5</v>
          </cell>
        </row>
        <row r="13">
          <cell r="E13">
            <v>12.4</v>
          </cell>
          <cell r="F13">
            <v>11.2</v>
          </cell>
          <cell r="H13">
            <v>11.3</v>
          </cell>
          <cell r="K13">
            <v>26.6</v>
          </cell>
        </row>
        <row r="14">
          <cell r="E14">
            <v>22.4</v>
          </cell>
          <cell r="F14">
            <v>92.3</v>
          </cell>
          <cell r="H14">
            <v>34.799999999999997</v>
          </cell>
          <cell r="K14">
            <v>97.1</v>
          </cell>
        </row>
        <row r="15">
          <cell r="E15">
            <v>2.6</v>
          </cell>
          <cell r="F15">
            <v>8</v>
          </cell>
          <cell r="H15">
            <v>2.8</v>
          </cell>
          <cell r="K15">
            <v>14.4</v>
          </cell>
        </row>
        <row r="16">
          <cell r="E16">
            <v>79.400000000000006</v>
          </cell>
          <cell r="F16">
            <v>70.3</v>
          </cell>
          <cell r="H16">
            <v>112.3</v>
          </cell>
          <cell r="K16">
            <v>101.7</v>
          </cell>
        </row>
        <row r="17">
          <cell r="E17">
            <v>6.7</v>
          </cell>
          <cell r="F17">
            <v>1.2</v>
          </cell>
          <cell r="H17">
            <v>3.4</v>
          </cell>
          <cell r="K17">
            <v>3.8</v>
          </cell>
        </row>
        <row r="18">
          <cell r="E18">
            <v>6.6</v>
          </cell>
          <cell r="F18">
            <v>36.1</v>
          </cell>
          <cell r="H18">
            <v>3.9</v>
          </cell>
          <cell r="K18">
            <v>52.6</v>
          </cell>
        </row>
        <row r="19">
          <cell r="E19">
            <v>0</v>
          </cell>
          <cell r="F19">
            <v>10.5</v>
          </cell>
          <cell r="H19">
            <v>14.7</v>
          </cell>
          <cell r="K19">
            <v>22.9</v>
          </cell>
        </row>
        <row r="20">
          <cell r="E20">
            <v>109.6</v>
          </cell>
          <cell r="F20">
            <v>36.299999999999997</v>
          </cell>
          <cell r="H20">
            <v>119.4</v>
          </cell>
          <cell r="K20">
            <v>42.8</v>
          </cell>
        </row>
        <row r="21">
          <cell r="E21">
            <v>4</v>
          </cell>
          <cell r="F21">
            <v>40.299999999999997</v>
          </cell>
          <cell r="H21">
            <v>29.4</v>
          </cell>
          <cell r="K21">
            <v>53.6</v>
          </cell>
        </row>
        <row r="22">
          <cell r="E22">
            <v>46</v>
          </cell>
          <cell r="F22">
            <v>3.1</v>
          </cell>
          <cell r="H22">
            <v>19</v>
          </cell>
          <cell r="K22">
            <v>15.9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2">
          <cell r="D12">
            <v>1.1373147E-2</v>
          </cell>
        </row>
        <row r="13">
          <cell r="D13">
            <v>8.8937666999999998E-2</v>
          </cell>
        </row>
        <row r="14">
          <cell r="D14">
            <v>6.9498998000000006E-2</v>
          </cell>
        </row>
        <row r="15">
          <cell r="D15">
            <v>0.144890781</v>
          </cell>
        </row>
        <row r="16">
          <cell r="D16">
            <v>0.68529940700000003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"/>
      <sheetName val="BE"/>
      <sheetName val="BG"/>
      <sheetName val="CY"/>
      <sheetName val="CZ"/>
      <sheetName val="DE"/>
      <sheetName val="DK"/>
      <sheetName val="EE"/>
      <sheetName val="ES"/>
      <sheetName val="FI"/>
      <sheetName val="FR"/>
      <sheetName val="GR"/>
      <sheetName val="HR"/>
      <sheetName val="HU"/>
      <sheetName val="IE"/>
      <sheetName val="IT"/>
      <sheetName val="LT"/>
      <sheetName val="LU"/>
      <sheetName val="LV"/>
      <sheetName val="MT"/>
      <sheetName val="NL"/>
      <sheetName val="PL"/>
      <sheetName val="PT"/>
      <sheetName val="RO"/>
      <sheetName val="SE"/>
      <sheetName val="SI"/>
      <sheetName val="SK"/>
      <sheetName val="GB"/>
    </sheetNames>
    <sheetDataSet>
      <sheetData sheetId="0">
        <row r="8">
          <cell r="B8" t="str">
            <v>0</v>
          </cell>
        </row>
        <row r="11">
          <cell r="B11" t="str">
            <v>1171</v>
          </cell>
        </row>
      </sheetData>
      <sheetData sheetId="1">
        <row r="8">
          <cell r="B8">
            <v>0</v>
          </cell>
        </row>
        <row r="11">
          <cell r="B11" t="str">
            <v>470</v>
          </cell>
        </row>
      </sheetData>
      <sheetData sheetId="2">
        <row r="8">
          <cell r="B8" t="str">
            <v>5648</v>
          </cell>
        </row>
        <row r="11">
          <cell r="B11">
            <v>0</v>
          </cell>
        </row>
      </sheetData>
      <sheetData sheetId="3">
        <row r="8">
          <cell r="B8">
            <v>0</v>
          </cell>
        </row>
      </sheetData>
      <sheetData sheetId="4">
        <row r="8">
          <cell r="B8" t="str">
            <v>8500</v>
          </cell>
        </row>
        <row r="11">
          <cell r="B11" t="str">
            <v>900</v>
          </cell>
        </row>
      </sheetData>
      <sheetData sheetId="5">
        <row r="8">
          <cell r="B8" t="str">
            <v>21160</v>
          </cell>
        </row>
        <row r="11">
          <cell r="B11" t="str">
            <v>26190</v>
          </cell>
        </row>
      </sheetData>
      <sheetData sheetId="6">
        <row r="8">
          <cell r="B8">
            <v>0</v>
          </cell>
        </row>
        <row r="11">
          <cell r="B11" t="str">
            <v>4847</v>
          </cell>
        </row>
      </sheetData>
      <sheetData sheetId="7">
        <row r="8">
          <cell r="B8" t="str">
            <v>0</v>
          </cell>
        </row>
      </sheetData>
      <sheetData sheetId="8">
        <row r="8">
          <cell r="B8" t="str">
            <v>1198</v>
          </cell>
        </row>
        <row r="11">
          <cell r="B11" t="str">
            <v>9411</v>
          </cell>
        </row>
      </sheetData>
      <sheetData sheetId="9">
        <row r="8">
          <cell r="B8">
            <v>0</v>
          </cell>
        </row>
        <row r="11">
          <cell r="B11" t="str">
            <v>2792</v>
          </cell>
        </row>
      </sheetData>
      <sheetData sheetId="10">
        <row r="8">
          <cell r="B8">
            <v>0</v>
          </cell>
        </row>
        <row r="11">
          <cell r="B11" t="str">
            <v>4810</v>
          </cell>
        </row>
      </sheetData>
      <sheetData sheetId="11">
        <row r="8">
          <cell r="B8" t="str">
            <v>4459</v>
          </cell>
        </row>
        <row r="11">
          <cell r="B11">
            <v>0</v>
          </cell>
        </row>
      </sheetData>
      <sheetData sheetId="12">
        <row r="8">
          <cell r="B8">
            <v>0</v>
          </cell>
        </row>
        <row r="11">
          <cell r="B11" t="str">
            <v>325</v>
          </cell>
        </row>
      </sheetData>
      <sheetData sheetId="13">
        <row r="8">
          <cell r="B8" t="str">
            <v>1099</v>
          </cell>
        </row>
        <row r="11">
          <cell r="B11">
            <v>0</v>
          </cell>
        </row>
      </sheetData>
      <sheetData sheetId="14">
        <row r="8">
          <cell r="B8">
            <v>0</v>
          </cell>
        </row>
        <row r="11">
          <cell r="B11" t="str">
            <v>855</v>
          </cell>
        </row>
      </sheetData>
      <sheetData sheetId="15">
        <row r="8">
          <cell r="B8" t="str">
            <v>0</v>
          </cell>
        </row>
        <row r="11">
          <cell r="B11" t="str">
            <v>1360</v>
          </cell>
        </row>
      </sheetData>
      <sheetData sheetId="16">
        <row r="8">
          <cell r="B8">
            <v>0</v>
          </cell>
        </row>
      </sheetData>
      <sheetData sheetId="17">
        <row r="8">
          <cell r="B8">
            <v>0</v>
          </cell>
        </row>
      </sheetData>
      <sheetData sheetId="18">
        <row r="8">
          <cell r="B8">
            <v>0</v>
          </cell>
        </row>
      </sheetData>
      <sheetData sheetId="19"/>
      <sheetData sheetId="20">
        <row r="8">
          <cell r="B8" t="str">
            <v>0</v>
          </cell>
        </row>
        <row r="11">
          <cell r="B11" t="str">
            <v>7270</v>
          </cell>
        </row>
      </sheetData>
      <sheetData sheetId="21">
        <row r="8">
          <cell r="B8" t="str">
            <v>8427</v>
          </cell>
        </row>
        <row r="11">
          <cell r="B11" t="str">
            <v>19366</v>
          </cell>
        </row>
      </sheetData>
      <sheetData sheetId="22">
        <row r="8">
          <cell r="B8" t="str">
            <v>0</v>
          </cell>
        </row>
        <row r="11">
          <cell r="B11" t="str">
            <v>1756</v>
          </cell>
        </row>
      </sheetData>
      <sheetData sheetId="23">
        <row r="8">
          <cell r="B8" t="str">
            <v>4524</v>
          </cell>
        </row>
        <row r="11">
          <cell r="B11" t="str">
            <v>1348</v>
          </cell>
        </row>
      </sheetData>
      <sheetData sheetId="24">
        <row r="8">
          <cell r="B8">
            <v>0</v>
          </cell>
        </row>
      </sheetData>
      <sheetData sheetId="25">
        <row r="8">
          <cell r="B8" t="str">
            <v>1228</v>
          </cell>
        </row>
        <row r="11">
          <cell r="B11" t="str">
            <v>0</v>
          </cell>
        </row>
      </sheetData>
      <sheetData sheetId="26">
        <row r="8">
          <cell r="B8" t="str">
            <v>568</v>
          </cell>
        </row>
        <row r="11">
          <cell r="B11" t="str">
            <v>440</v>
          </cell>
        </row>
      </sheetData>
      <sheetData sheetId="27">
        <row r="8">
          <cell r="B8">
            <v>0</v>
          </cell>
        </row>
        <row r="11">
          <cell r="B11" t="str">
            <v>16714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generation"/>
      <sheetName val="CUF_sources"/>
      <sheetName val="CUF"/>
      <sheetName val="euref_det"/>
      <sheetName val="stanford_det"/>
    </sheetNames>
    <sheetDataSet>
      <sheetData sheetId="0"/>
      <sheetData sheetId="1"/>
      <sheetData sheetId="2"/>
      <sheetData sheetId="3"/>
      <sheetData sheetId="4">
        <row r="2">
          <cell r="AB2">
            <v>21.818850000000001</v>
          </cell>
          <cell r="AC2">
            <v>20.104017526891155</v>
          </cell>
          <cell r="AD2">
            <v>19.455417526891157</v>
          </cell>
          <cell r="AE2">
            <v>19.455417526891157</v>
          </cell>
          <cell r="AF2">
            <v>2.0214175268911547</v>
          </cell>
          <cell r="AG2">
            <v>1.8029175268911548</v>
          </cell>
          <cell r="AH2">
            <v>0.90991752689115479</v>
          </cell>
          <cell r="AI2">
            <v>0.90991752689115479</v>
          </cell>
        </row>
        <row r="3">
          <cell r="AB3">
            <v>135.79575500000004</v>
          </cell>
          <cell r="AC3">
            <v>117.56685732888317</v>
          </cell>
          <cell r="AD3">
            <v>106.48956297339242</v>
          </cell>
          <cell r="AE3">
            <v>96.745536407013276</v>
          </cell>
          <cell r="AF3">
            <v>146.30400783494025</v>
          </cell>
          <cell r="AG3">
            <v>101.51674023350401</v>
          </cell>
          <cell r="AH3">
            <v>105.55630178827126</v>
          </cell>
          <cell r="AI3">
            <v>95.015033862124795</v>
          </cell>
        </row>
        <row r="4"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AB5">
            <v>336.55300000000022</v>
          </cell>
          <cell r="AC5">
            <v>349.58333333333337</v>
          </cell>
          <cell r="AD5">
            <v>229.18333333333334</v>
          </cell>
          <cell r="AE5">
            <v>230.1769057422494</v>
          </cell>
          <cell r="AF5">
            <v>249.50624290273862</v>
          </cell>
          <cell r="AG5">
            <v>237.77133685176778</v>
          </cell>
          <cell r="AH5">
            <v>231.35211845592167</v>
          </cell>
          <cell r="AI5">
            <v>266.30827290160067</v>
          </cell>
        </row>
        <row r="6">
          <cell r="AB6">
            <v>499.02600000000007</v>
          </cell>
          <cell r="AC6">
            <v>151.65729942966203</v>
          </cell>
          <cell r="AD6">
            <v>372.11828557110289</v>
          </cell>
          <cell r="AE6">
            <v>357.93331386722542</v>
          </cell>
          <cell r="AF6">
            <v>181.78355231120426</v>
          </cell>
          <cell r="AG6">
            <v>297.24650131027164</v>
          </cell>
          <cell r="AH6">
            <v>431.55744742289687</v>
          </cell>
          <cell r="AI6">
            <v>435.39424128272407</v>
          </cell>
        </row>
        <row r="7"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B8">
            <v>38.730946285714282</v>
          </cell>
          <cell r="AC8">
            <v>23.286174857142857</v>
          </cell>
          <cell r="AD8">
            <v>13.796818653099502</v>
          </cell>
          <cell r="AE8">
            <v>12.084510938813786</v>
          </cell>
          <cell r="AF8">
            <v>10.993775224528074</v>
          </cell>
          <cell r="AG8">
            <v>0.24107714285714285</v>
          </cell>
          <cell r="AH8">
            <v>9.2014285714285701E-2</v>
          </cell>
          <cell r="AI8">
            <v>0</v>
          </cell>
        </row>
        <row r="9">
          <cell r="AB9">
            <v>56.168302399999995</v>
          </cell>
          <cell r="AC9">
            <v>59.943960859846555</v>
          </cell>
          <cell r="AD9">
            <v>30.576409206766854</v>
          </cell>
          <cell r="AE9">
            <v>42.2868077649469</v>
          </cell>
          <cell r="AF9">
            <v>32.25288034573515</v>
          </cell>
          <cell r="AG9">
            <v>86.636000421102281</v>
          </cell>
          <cell r="AH9">
            <v>39.652268701283049</v>
          </cell>
          <cell r="AI9">
            <v>33.838350460194071</v>
          </cell>
        </row>
        <row r="10">
          <cell r="AB10">
            <v>6.215079240378274</v>
          </cell>
          <cell r="AC10">
            <v>1.990590579094127</v>
          </cell>
          <cell r="AD10">
            <v>9.8739719254191201</v>
          </cell>
          <cell r="AE10">
            <v>3.1972868624625685</v>
          </cell>
          <cell r="AF10">
            <v>2.9731278950973614</v>
          </cell>
          <cell r="AG10">
            <v>2.8965633095364098</v>
          </cell>
          <cell r="AH10">
            <v>4.1793169298837194</v>
          </cell>
          <cell r="AI10">
            <v>7.4431731504353342</v>
          </cell>
        </row>
        <row r="11">
          <cell r="AB11">
            <v>180.67692075962165</v>
          </cell>
          <cell r="AC11">
            <v>84.325565567680599</v>
          </cell>
          <cell r="AD11">
            <v>418.2820293408991</v>
          </cell>
          <cell r="AE11">
            <v>135.44373503564253</v>
          </cell>
          <cell r="AF11">
            <v>125.94789400300762</v>
          </cell>
          <cell r="AG11">
            <v>122.70445858856876</v>
          </cell>
          <cell r="AH11">
            <v>177.0445753638636</v>
          </cell>
          <cell r="AI11">
            <v>315.30832714694333</v>
          </cell>
        </row>
        <row r="12"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B14">
            <v>6.6666666666666666E-2</v>
          </cell>
          <cell r="AC14">
            <v>6.6666666666666666E-2</v>
          </cell>
          <cell r="AD14">
            <v>6.6666666666666666E-2</v>
          </cell>
          <cell r="AE14">
            <v>6.6666666666666666E-2</v>
          </cell>
          <cell r="AF14">
            <v>6.6666666666666666E-2</v>
          </cell>
          <cell r="AG14">
            <v>6.6666666666666666E-2</v>
          </cell>
          <cell r="AH14">
            <v>6.6666666666666666E-2</v>
          </cell>
          <cell r="AI14">
            <v>6.6666666666666666E-2</v>
          </cell>
        </row>
        <row r="15">
          <cell r="AB15">
            <v>80.631225000000001</v>
          </cell>
          <cell r="AC15">
            <v>1.0812250000000001</v>
          </cell>
          <cell r="AD15">
            <v>1.0812250000000001</v>
          </cell>
          <cell r="AE15">
            <v>0.39122499999999999</v>
          </cell>
          <cell r="AF15">
            <v>0.39122499999999999</v>
          </cell>
          <cell r="AG15">
            <v>0.16560000000000002</v>
          </cell>
          <cell r="AH15">
            <v>0</v>
          </cell>
          <cell r="AI15">
            <v>0</v>
          </cell>
        </row>
        <row r="16">
          <cell r="AB16">
            <v>226.64608366666664</v>
          </cell>
          <cell r="AC16">
            <v>208.98999700000002</v>
          </cell>
          <cell r="AD16">
            <v>386.46010495463008</v>
          </cell>
          <cell r="AE16">
            <v>1004.6065279667257</v>
          </cell>
          <cell r="AF16">
            <v>553.47719304561042</v>
          </cell>
          <cell r="AG16">
            <v>686.55853891250865</v>
          </cell>
          <cell r="AH16">
            <v>681.50718317726955</v>
          </cell>
          <cell r="AI16">
            <v>717.45849886192013</v>
          </cell>
        </row>
        <row r="17">
          <cell r="AB17">
            <v>65.115333333333339</v>
          </cell>
          <cell r="AC17">
            <v>313.84866666666665</v>
          </cell>
          <cell r="AD17">
            <v>50.682000000000002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B18">
            <v>1.9833333333333332</v>
          </cell>
          <cell r="AC18">
            <v>1.9833333333333332</v>
          </cell>
          <cell r="AD18">
            <v>1.9833333333333332</v>
          </cell>
          <cell r="AE18">
            <v>14.643463379940089</v>
          </cell>
          <cell r="AF18">
            <v>3.5267838778051708</v>
          </cell>
          <cell r="AG18">
            <v>3.6714908226284901</v>
          </cell>
          <cell r="AH18">
            <v>4.1579590456001689</v>
          </cell>
          <cell r="AI18">
            <v>4.2659374916749888</v>
          </cell>
        </row>
        <row r="19">
          <cell r="AB19">
            <v>302.67281250000008</v>
          </cell>
          <cell r="AC19">
            <v>452.75566238086708</v>
          </cell>
          <cell r="AD19">
            <v>363.48032926750443</v>
          </cell>
          <cell r="AE19">
            <v>309.91646699064637</v>
          </cell>
          <cell r="AF19">
            <v>227.85069504991122</v>
          </cell>
          <cell r="AG19">
            <v>300.0108744066066</v>
          </cell>
          <cell r="AH19">
            <v>295.14571626685029</v>
          </cell>
          <cell r="AI19">
            <v>382.69370766407553</v>
          </cell>
        </row>
        <row r="20">
          <cell r="AB20">
            <v>40.762187499999953</v>
          </cell>
          <cell r="AC20">
            <v>212.05839133375542</v>
          </cell>
          <cell r="AD20">
            <v>164.65259497810933</v>
          </cell>
          <cell r="AE20">
            <v>135.65728396043991</v>
          </cell>
          <cell r="AF20">
            <v>95.178572731976843</v>
          </cell>
          <cell r="AG20">
            <v>128.82557411837712</v>
          </cell>
          <cell r="AH20">
            <v>125.3191064686536</v>
          </cell>
          <cell r="AI20">
            <v>165.76407581269189</v>
          </cell>
        </row>
        <row r="21">
          <cell r="AB21">
            <v>94.458611142857137</v>
          </cell>
          <cell r="AC21">
            <v>7.6096854285714306</v>
          </cell>
          <cell r="AD21">
            <v>7.0179711428571441</v>
          </cell>
          <cell r="AE21">
            <v>6.1311140000000011</v>
          </cell>
          <cell r="AF21">
            <v>1.4009657142857144</v>
          </cell>
          <cell r="AG21">
            <v>1.1940428571428572</v>
          </cell>
          <cell r="AH21">
            <v>0.74642857142857144</v>
          </cell>
          <cell r="AI21">
            <v>6.7857142857142852E-2</v>
          </cell>
        </row>
        <row r="22">
          <cell r="AB22">
            <v>59.093982399999987</v>
          </cell>
          <cell r="AC22">
            <v>53.181605847680331</v>
          </cell>
          <cell r="AD22">
            <v>31.321679205644529</v>
          </cell>
          <cell r="AE22">
            <v>40.233835503679892</v>
          </cell>
          <cell r="AF22">
            <v>30.090038588650419</v>
          </cell>
          <cell r="AG22">
            <v>66.186151872496524</v>
          </cell>
          <cell r="AH22">
            <v>64.134429822566588</v>
          </cell>
          <cell r="AI22">
            <v>40.133694861503947</v>
          </cell>
        </row>
        <row r="23">
          <cell r="AB23">
            <v>12.111582577596133</v>
          </cell>
          <cell r="AC23">
            <v>20.058127865708229</v>
          </cell>
          <cell r="AD23">
            <v>11.186006792281468</v>
          </cell>
          <cell r="AE23">
            <v>11.186006792281468</v>
          </cell>
          <cell r="AF23">
            <v>11.186006792281468</v>
          </cell>
          <cell r="AG23">
            <v>11.186006792281468</v>
          </cell>
          <cell r="AH23">
            <v>11.221168371027133</v>
          </cell>
          <cell r="AI23">
            <v>27.049739069711535</v>
          </cell>
        </row>
        <row r="24">
          <cell r="AB24">
            <v>232.96841742240349</v>
          </cell>
          <cell r="AC24">
            <v>253.76067433242537</v>
          </cell>
          <cell r="AD24">
            <v>141.51712690740746</v>
          </cell>
          <cell r="AE24">
            <v>141.51712690740746</v>
          </cell>
          <cell r="AF24">
            <v>141.51712690740746</v>
          </cell>
          <cell r="AG24">
            <v>141.51712690740746</v>
          </cell>
          <cell r="AH24">
            <v>141.96196532866162</v>
          </cell>
          <cell r="AI24">
            <v>342.21339462997742</v>
          </cell>
        </row>
        <row r="25"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4.4776666666666678</v>
          </cell>
          <cell r="AH27">
            <v>0.63966666666666683</v>
          </cell>
          <cell r="AI27">
            <v>0.63966666666666683</v>
          </cell>
        </row>
        <row r="28">
          <cell r="AB28">
            <v>132.8175</v>
          </cell>
          <cell r="AC28">
            <v>120.47562233055673</v>
          </cell>
          <cell r="AD28">
            <v>87.53362233055671</v>
          </cell>
          <cell r="AE28">
            <v>84.773622330556719</v>
          </cell>
          <cell r="AF28">
            <v>59.466622330556731</v>
          </cell>
          <cell r="AG28">
            <v>44.976622330556729</v>
          </cell>
          <cell r="AH28">
            <v>39.744122330556721</v>
          </cell>
          <cell r="AI28">
            <v>172.40412233055679</v>
          </cell>
        </row>
        <row r="29">
          <cell r="AB29">
            <v>20.866399999999999</v>
          </cell>
          <cell r="AC29">
            <v>87.192585430608347</v>
          </cell>
          <cell r="AD29">
            <v>81.388464022023157</v>
          </cell>
          <cell r="AE29">
            <v>34.752316205533582</v>
          </cell>
          <cell r="AF29">
            <v>125.76597923172586</v>
          </cell>
          <cell r="AG29">
            <v>42.359668766573883</v>
          </cell>
          <cell r="AH29">
            <v>99.783637839927607</v>
          </cell>
          <cell r="AI29">
            <v>49.252858214150301</v>
          </cell>
        </row>
        <row r="30">
          <cell r="AB30">
            <v>32</v>
          </cell>
          <cell r="AC30">
            <v>32</v>
          </cell>
          <cell r="AD30">
            <v>32</v>
          </cell>
          <cell r="AE30">
            <v>32</v>
          </cell>
          <cell r="AF30">
            <v>32</v>
          </cell>
          <cell r="AG30">
            <v>32</v>
          </cell>
          <cell r="AH30">
            <v>136</v>
          </cell>
          <cell r="AI30">
            <v>40</v>
          </cell>
        </row>
        <row r="31">
          <cell r="AB31">
            <v>38.966666666666669</v>
          </cell>
          <cell r="AC31">
            <v>38.966666666666669</v>
          </cell>
          <cell r="AD31">
            <v>38.966666666666669</v>
          </cell>
          <cell r="AE31">
            <v>38.966666666666669</v>
          </cell>
          <cell r="AF31">
            <v>38.966666666666669</v>
          </cell>
          <cell r="AG31">
            <v>38.966666666666669</v>
          </cell>
          <cell r="AH31">
            <v>38.966666666666669</v>
          </cell>
          <cell r="AI31">
            <v>38.966666666666669</v>
          </cell>
        </row>
        <row r="32">
          <cell r="AB32">
            <v>34.525000000000006</v>
          </cell>
          <cell r="AC32">
            <v>34.576924024976663</v>
          </cell>
          <cell r="AD32">
            <v>333.18413519162652</v>
          </cell>
          <cell r="AE32">
            <v>118.52890870707299</v>
          </cell>
          <cell r="AF32">
            <v>90.669709577181948</v>
          </cell>
          <cell r="AG32">
            <v>98.174888407810528</v>
          </cell>
          <cell r="AH32">
            <v>168.83054616661084</v>
          </cell>
          <cell r="AI32">
            <v>116.79762781571065</v>
          </cell>
        </row>
        <row r="33"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AB34">
            <v>0.3745714285714285</v>
          </cell>
          <cell r="AC34">
            <v>4.8857142857142856E-2</v>
          </cell>
          <cell r="AD34">
            <v>4.8857142857142856E-2</v>
          </cell>
          <cell r="AE34">
            <v>4.8857142857142856E-2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B35">
            <v>14.6120924</v>
          </cell>
          <cell r="AC35">
            <v>9.1821719647639881</v>
          </cell>
          <cell r="AD35">
            <v>12.434531052720304</v>
          </cell>
          <cell r="AE35">
            <v>5.4237512618344379</v>
          </cell>
          <cell r="AF35">
            <v>6.6916092668930993</v>
          </cell>
          <cell r="AG35">
            <v>24.897634295433871</v>
          </cell>
          <cell r="AH35">
            <v>12.402026332083324</v>
          </cell>
          <cell r="AI35">
            <v>8.8743461901613525</v>
          </cell>
        </row>
        <row r="36">
          <cell r="AB36">
            <v>39.225864000000009</v>
          </cell>
          <cell r="AC36">
            <v>40.076964834142906</v>
          </cell>
          <cell r="AD36">
            <v>135.72626331494422</v>
          </cell>
          <cell r="AE36">
            <v>268.94903994599878</v>
          </cell>
          <cell r="AF36">
            <v>134.34758564851018</v>
          </cell>
          <cell r="AG36">
            <v>222.47389844576534</v>
          </cell>
          <cell r="AH36">
            <v>135.76221497316683</v>
          </cell>
          <cell r="AI36">
            <v>248.01111345396811</v>
          </cell>
        </row>
        <row r="37">
          <cell r="AB37">
            <v>5.8613360000000148</v>
          </cell>
          <cell r="AC37">
            <v>5.9885119867110062</v>
          </cell>
          <cell r="AD37">
            <v>20.280935897635352</v>
          </cell>
          <cell r="AE37">
            <v>40.187787578137744</v>
          </cell>
          <cell r="AF37">
            <v>20.074926591156679</v>
          </cell>
          <cell r="AG37">
            <v>33.24322620453966</v>
          </cell>
          <cell r="AH37">
            <v>20.286307984496176</v>
          </cell>
          <cell r="AI37">
            <v>37.059131895420535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AB41">
            <v>0</v>
          </cell>
          <cell r="AC41">
            <v>1.1868662406621557E-4</v>
          </cell>
          <cell r="AD41">
            <v>1.3187402674023953E-5</v>
          </cell>
          <cell r="AE41">
            <v>1.8625877686331187E-3</v>
          </cell>
          <cell r="AF41">
            <v>2.1867633222503449E-4</v>
          </cell>
          <cell r="AG41">
            <v>2.1867633222503443E-4</v>
          </cell>
          <cell r="AH41">
            <v>7.1483911636442948E-4</v>
          </cell>
          <cell r="AI41">
            <v>3.1627563635034436E-4</v>
          </cell>
        </row>
        <row r="42">
          <cell r="AB42">
            <v>0</v>
          </cell>
          <cell r="AC42">
            <v>7.8761045959528575</v>
          </cell>
          <cell r="AD42">
            <v>113.12515779942184</v>
          </cell>
          <cell r="AE42">
            <v>17.125157799421839</v>
          </cell>
          <cell r="AF42">
            <v>73.125157799421842</v>
          </cell>
          <cell r="AG42">
            <v>81.125157799421828</v>
          </cell>
          <cell r="AH42">
            <v>89.125157799421828</v>
          </cell>
          <cell r="AI42">
            <v>46.053847136377641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B45">
            <v>18.375</v>
          </cell>
          <cell r="AC45">
            <v>21.483908575888474</v>
          </cell>
          <cell r="AD45">
            <v>9.1855475860484361</v>
          </cell>
          <cell r="AE45">
            <v>11.754414730885529</v>
          </cell>
          <cell r="AF45">
            <v>9.154414730885529</v>
          </cell>
          <cell r="AG45">
            <v>9.154414730885529</v>
          </cell>
          <cell r="AH45">
            <v>9.3585363351535733</v>
          </cell>
          <cell r="AI45">
            <v>54.031700655713166</v>
          </cell>
        </row>
        <row r="46"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AB47">
            <v>129.47931199999999</v>
          </cell>
          <cell r="AC47">
            <v>39.480740571428576</v>
          </cell>
          <cell r="AD47">
            <v>26.580247971764816</v>
          </cell>
          <cell r="AE47">
            <v>26.598323540430723</v>
          </cell>
          <cell r="AF47">
            <v>26.612146880311276</v>
          </cell>
          <cell r="AG47">
            <v>20.289947969525102</v>
          </cell>
          <cell r="AH47">
            <v>6.7870882626427971</v>
          </cell>
          <cell r="AI47">
            <v>5.2632280939939395</v>
          </cell>
        </row>
        <row r="48">
          <cell r="AB48">
            <v>0.41600000000000009</v>
          </cell>
          <cell r="AC48">
            <v>0.43960244241131674</v>
          </cell>
          <cell r="AD48">
            <v>0.42006405334897529</v>
          </cell>
          <cell r="AE48">
            <v>0.42160595960175629</v>
          </cell>
          <cell r="AF48">
            <v>0.42026164270742261</v>
          </cell>
          <cell r="AG48">
            <v>0.42610548013376559</v>
          </cell>
          <cell r="AH48">
            <v>0.4223009169133331</v>
          </cell>
          <cell r="AI48">
            <v>0.46449184374128921</v>
          </cell>
        </row>
        <row r="49">
          <cell r="AB49">
            <v>9.7417229469627369</v>
          </cell>
          <cell r="AC49">
            <v>30.308115919624029</v>
          </cell>
          <cell r="AD49">
            <v>13.448575508966153</v>
          </cell>
          <cell r="AE49">
            <v>28.359118222894232</v>
          </cell>
          <cell r="AF49">
            <v>11.850955619800716</v>
          </cell>
          <cell r="AG49">
            <v>18.283557177586317</v>
          </cell>
          <cell r="AH49">
            <v>41.956622379766763</v>
          </cell>
          <cell r="AI49">
            <v>31.301430207059425</v>
          </cell>
        </row>
        <row r="50">
          <cell r="AB50">
            <v>7.6542652746867947</v>
          </cell>
          <cell r="AC50">
            <v>23.813688860561236</v>
          </cell>
          <cell r="AD50">
            <v>10.566812982951562</v>
          </cell>
          <cell r="AE50">
            <v>22.282322646212624</v>
          </cell>
          <cell r="AF50">
            <v>9.3115312934224406</v>
          </cell>
          <cell r="AG50">
            <v>14.36575414473084</v>
          </cell>
          <cell r="AH50">
            <v>32.966151826841127</v>
          </cell>
          <cell r="AI50">
            <v>24.594155632051336</v>
          </cell>
        </row>
        <row r="51"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AB54">
            <v>241.41003875000001</v>
          </cell>
          <cell r="AC54">
            <v>237.16586375000003</v>
          </cell>
          <cell r="AD54">
            <v>235.34886375000002</v>
          </cell>
          <cell r="AE54">
            <v>219.93186375000005</v>
          </cell>
          <cell r="AF54">
            <v>134.09291871598026</v>
          </cell>
          <cell r="AG54">
            <v>57.586489885459493</v>
          </cell>
          <cell r="AH54">
            <v>47.017602054983463</v>
          </cell>
          <cell r="AI54">
            <v>320.8277678322271</v>
          </cell>
        </row>
        <row r="55">
          <cell r="AB55">
            <v>570.682682</v>
          </cell>
          <cell r="AC55">
            <v>31.090513152645698</v>
          </cell>
          <cell r="AD55">
            <v>144.50683902904046</v>
          </cell>
          <cell r="AE55">
            <v>132.19522257415554</v>
          </cell>
          <cell r="AF55">
            <v>101.13057696338501</v>
          </cell>
          <cell r="AG55">
            <v>249.05369437767021</v>
          </cell>
          <cell r="AH55">
            <v>189.3283826181144</v>
          </cell>
          <cell r="AI55">
            <v>105.09872046139708</v>
          </cell>
        </row>
        <row r="56">
          <cell r="AB56">
            <v>66.768000000000001</v>
          </cell>
          <cell r="AC56">
            <v>66.768000000000001</v>
          </cell>
          <cell r="AD56">
            <v>66.768000000000001</v>
          </cell>
          <cell r="AE56">
            <v>66.768000000000001</v>
          </cell>
          <cell r="AF56">
            <v>326.76800000000003</v>
          </cell>
          <cell r="AG56">
            <v>346.7679999999998</v>
          </cell>
          <cell r="AH56">
            <v>260.6880000000001</v>
          </cell>
          <cell r="AI56">
            <v>114.12799999999999</v>
          </cell>
        </row>
        <row r="57">
          <cell r="AB57">
            <v>26</v>
          </cell>
          <cell r="AC57">
            <v>18</v>
          </cell>
          <cell r="AD57">
            <v>20.062475609836067</v>
          </cell>
          <cell r="AE57">
            <v>22.286870044786088</v>
          </cell>
          <cell r="AF57">
            <v>25.652119808417332</v>
          </cell>
          <cell r="AG57">
            <v>29.500006452455192</v>
          </cell>
          <cell r="AH57">
            <v>43.667057352980834</v>
          </cell>
          <cell r="AI57">
            <v>41.764909880289025</v>
          </cell>
        </row>
        <row r="58">
          <cell r="AB58">
            <v>17.074999999999999</v>
          </cell>
          <cell r="AC58">
            <v>43.9030395562487</v>
          </cell>
          <cell r="AD58">
            <v>28.044025770192839</v>
          </cell>
          <cell r="AE58">
            <v>26.641260063981264</v>
          </cell>
          <cell r="AF58">
            <v>25.877435263981297</v>
          </cell>
          <cell r="AG58">
            <v>28.317916623981255</v>
          </cell>
          <cell r="AH58">
            <v>79.977847629980772</v>
          </cell>
          <cell r="AI58">
            <v>43.327107239885208</v>
          </cell>
        </row>
        <row r="59"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AB60">
            <v>3.8265748571428566</v>
          </cell>
          <cell r="AC60">
            <v>2.052860571428571</v>
          </cell>
          <cell r="AD60">
            <v>1.8200605714285711</v>
          </cell>
          <cell r="AE60">
            <v>1.8200605714285711</v>
          </cell>
          <cell r="AF60">
            <v>0.788632</v>
          </cell>
          <cell r="AG60">
            <v>0.68000857142857141</v>
          </cell>
          <cell r="AH60">
            <v>0.68000857142857141</v>
          </cell>
          <cell r="AI60">
            <v>0.68000857142857141</v>
          </cell>
        </row>
        <row r="61">
          <cell r="AB61">
            <v>33.858522000000001</v>
          </cell>
          <cell r="AC61">
            <v>27.516182422308088</v>
          </cell>
          <cell r="AD61">
            <v>11.649292546380247</v>
          </cell>
          <cell r="AE61">
            <v>13.047026281217942</v>
          </cell>
          <cell r="AF61">
            <v>12.183137131741812</v>
          </cell>
          <cell r="AG61">
            <v>64.988884172704431</v>
          </cell>
          <cell r="AH61">
            <v>52.395914342428789</v>
          </cell>
          <cell r="AI61">
            <v>26.395442535723468</v>
          </cell>
        </row>
        <row r="62">
          <cell r="AB62">
            <v>62.891165982121223</v>
          </cell>
          <cell r="AC62">
            <v>67.544951120175639</v>
          </cell>
          <cell r="AD62">
            <v>65.469945786064642</v>
          </cell>
          <cell r="AE62">
            <v>64.546236875227791</v>
          </cell>
          <cell r="AF62">
            <v>64.553561831246128</v>
          </cell>
          <cell r="AG62">
            <v>66.114951783618821</v>
          </cell>
          <cell r="AH62">
            <v>67.077168737292482</v>
          </cell>
          <cell r="AI62">
            <v>158.61603132097986</v>
          </cell>
        </row>
        <row r="63">
          <cell r="AB63">
            <v>35.248834017878792</v>
          </cell>
          <cell r="AC63">
            <v>37.85715741790569</v>
          </cell>
          <cell r="AD63">
            <v>36.694171846464997</v>
          </cell>
          <cell r="AE63">
            <v>36.176457449371746</v>
          </cell>
          <cell r="AF63">
            <v>36.180562893353397</v>
          </cell>
          <cell r="AG63">
            <v>37.055680636980711</v>
          </cell>
          <cell r="AH63">
            <v>37.5949777729072</v>
          </cell>
          <cell r="AI63">
            <v>88.900087528943089</v>
          </cell>
        </row>
        <row r="64"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AB66">
            <v>0</v>
          </cell>
          <cell r="AC66">
            <v>8.5632012062607177E-2</v>
          </cell>
          <cell r="AD66">
            <v>1.2233144580372453E-2</v>
          </cell>
          <cell r="AE66">
            <v>1.2233144580372453E-2</v>
          </cell>
          <cell r="AF66">
            <v>1.2233144580372453E-2</v>
          </cell>
          <cell r="AG66">
            <v>1.2233144580372453E-2</v>
          </cell>
          <cell r="AH66">
            <v>1.2233144580372453E-2</v>
          </cell>
          <cell r="AI66">
            <v>1.2233144580372453E-2</v>
          </cell>
        </row>
        <row r="67">
          <cell r="AB67">
            <v>1320.4854707500003</v>
          </cell>
          <cell r="AC67">
            <v>1229.2496046406686</v>
          </cell>
          <cell r="AD67">
            <v>1100.3982546406687</v>
          </cell>
          <cell r="AE67">
            <v>919.3722546406683</v>
          </cell>
          <cell r="AF67">
            <v>643.33750839066829</v>
          </cell>
          <cell r="AG67">
            <v>563.08513839066836</v>
          </cell>
          <cell r="AH67">
            <v>487.9890758906684</v>
          </cell>
          <cell r="AI67">
            <v>1508.9867955886234</v>
          </cell>
        </row>
        <row r="68">
          <cell r="AB68">
            <v>4113.2589239999998</v>
          </cell>
          <cell r="AC68">
            <v>729.70775400000025</v>
          </cell>
          <cell r="AD68">
            <v>1006.6375659708572</v>
          </cell>
          <cell r="AE68">
            <v>1679.2479841563384</v>
          </cell>
          <cell r="AF68">
            <v>3724.5424590395319</v>
          </cell>
          <cell r="AG68">
            <v>1987.4107265125012</v>
          </cell>
          <cell r="AH68">
            <v>1697.77219542479</v>
          </cell>
          <cell r="AI68">
            <v>1380.8667481599123</v>
          </cell>
        </row>
        <row r="69">
          <cell r="AB69">
            <v>203.136</v>
          </cell>
          <cell r="AC69">
            <v>115.12000000000002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AB70">
            <v>114.16666666666667</v>
          </cell>
          <cell r="AC70">
            <v>93.512720732677963</v>
          </cell>
          <cell r="AD70">
            <v>116.25362563836254</v>
          </cell>
          <cell r="AE70">
            <v>129.51203922618643</v>
          </cell>
          <cell r="AF70">
            <v>179.78460778693409</v>
          </cell>
          <cell r="AG70">
            <v>173.46829287422099</v>
          </cell>
          <cell r="AH70">
            <v>194.48277746680321</v>
          </cell>
          <cell r="AI70">
            <v>163.36852287278134</v>
          </cell>
        </row>
        <row r="71">
          <cell r="AB71">
            <v>5758.8115986989678</v>
          </cell>
          <cell r="AC71">
            <v>5732.0199342561418</v>
          </cell>
          <cell r="AD71">
            <v>2476.6539179986967</v>
          </cell>
          <cell r="AE71">
            <v>3455.3093077697549</v>
          </cell>
          <cell r="AF71">
            <v>2490.5648939612065</v>
          </cell>
          <cell r="AG71">
            <v>2977.5557042148657</v>
          </cell>
          <cell r="AH71">
            <v>5203.4580325086699</v>
          </cell>
          <cell r="AI71">
            <v>4190.2961247713465</v>
          </cell>
        </row>
        <row r="72">
          <cell r="AB72">
            <v>2454.4984013010317</v>
          </cell>
          <cell r="AC72">
            <v>430.84291494354096</v>
          </cell>
          <cell r="AD72">
            <v>168.62358288917304</v>
          </cell>
          <cell r="AE72">
            <v>241.68889668165536</v>
          </cell>
          <cell r="AF72">
            <v>164.99432054940715</v>
          </cell>
          <cell r="AG72">
            <v>202.63337359616918</v>
          </cell>
          <cell r="AH72">
            <v>373.77506356347965</v>
          </cell>
          <cell r="AI72">
            <v>290.62580453416228</v>
          </cell>
        </row>
        <row r="73">
          <cell r="AB73">
            <v>1225.6680291428572</v>
          </cell>
          <cell r="AC73">
            <v>47.823848571428584</v>
          </cell>
          <cell r="AD73">
            <v>41.661729782630395</v>
          </cell>
          <cell r="AE73">
            <v>35.66037263977325</v>
          </cell>
          <cell r="AF73">
            <v>30.313508925487536</v>
          </cell>
          <cell r="AG73">
            <v>24.652954639773256</v>
          </cell>
          <cell r="AH73">
            <v>23.810760639773257</v>
          </cell>
          <cell r="AI73">
            <v>19.26129635405897</v>
          </cell>
        </row>
        <row r="74">
          <cell r="AB74">
            <v>385.02084120000001</v>
          </cell>
          <cell r="AC74">
            <v>1003.9439212818576</v>
          </cell>
          <cell r="AD74">
            <v>283.80662121364293</v>
          </cell>
          <cell r="AE74">
            <v>275.7717112136429</v>
          </cell>
          <cell r="AF74">
            <v>269.96246121364283</v>
          </cell>
          <cell r="AG74">
            <v>392.94274977389671</v>
          </cell>
          <cell r="AH74">
            <v>306.03875495526444</v>
          </cell>
          <cell r="AI74">
            <v>263.42691760797226</v>
          </cell>
        </row>
        <row r="75">
          <cell r="AB75">
            <v>1022.9547130080058</v>
          </cell>
          <cell r="AC75">
            <v>1261.653579084845</v>
          </cell>
          <cell r="AD75">
            <v>763.08317345423166</v>
          </cell>
          <cell r="AE75">
            <v>1114.3404836207847</v>
          </cell>
          <cell r="AF75">
            <v>683.65477415322709</v>
          </cell>
          <cell r="AG75">
            <v>811.72627180962911</v>
          </cell>
          <cell r="AH75">
            <v>998.3790251873105</v>
          </cell>
          <cell r="AI75">
            <v>1755.0188125116238</v>
          </cell>
        </row>
        <row r="76">
          <cell r="AB76">
            <v>1891.3108869919945</v>
          </cell>
          <cell r="AC76">
            <v>3459.7066612420113</v>
          </cell>
          <cell r="AD76">
            <v>2092.5268092975957</v>
          </cell>
          <cell r="AE76">
            <v>3055.7446655610079</v>
          </cell>
          <cell r="AF76">
            <v>1874.7182390933986</v>
          </cell>
          <cell r="AG76">
            <v>2225.9159219616977</v>
          </cell>
          <cell r="AH76">
            <v>2737.7551343295986</v>
          </cell>
          <cell r="AI76">
            <v>4812.6128890751406</v>
          </cell>
        </row>
        <row r="77"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AB79">
            <v>0.8</v>
          </cell>
          <cell r="AC79">
            <v>34.927861625635664</v>
          </cell>
          <cell r="AD79">
            <v>5.6754088036622381</v>
          </cell>
          <cell r="AE79">
            <v>5.6754088036622381</v>
          </cell>
          <cell r="AF79">
            <v>5.6754088036622381</v>
          </cell>
          <cell r="AG79">
            <v>5.6754088036622381</v>
          </cell>
          <cell r="AH79">
            <v>5.6754088036622381</v>
          </cell>
          <cell r="AI79">
            <v>5.6754088036622443</v>
          </cell>
        </row>
        <row r="80">
          <cell r="AB80">
            <v>105.63225</v>
          </cell>
          <cell r="AC80">
            <v>59.147250000000007</v>
          </cell>
          <cell r="AD80">
            <v>52.247249999999994</v>
          </cell>
          <cell r="AE80">
            <v>36.791249999999998</v>
          </cell>
          <cell r="AF80">
            <v>30.544999999999998</v>
          </cell>
          <cell r="AG80">
            <v>10.120000000000001</v>
          </cell>
          <cell r="AH80">
            <v>0.86195027149245951</v>
          </cell>
          <cell r="AI80">
            <v>0.86195027149245951</v>
          </cell>
        </row>
        <row r="81">
          <cell r="AB81">
            <v>75.794804333333332</v>
          </cell>
          <cell r="AC81">
            <v>37.824263347004418</v>
          </cell>
          <cell r="AD81">
            <v>34.642413347004421</v>
          </cell>
          <cell r="AE81">
            <v>33.292833220778327</v>
          </cell>
          <cell r="AF81">
            <v>44.690012638124081</v>
          </cell>
          <cell r="AG81">
            <v>413.94815798168059</v>
          </cell>
          <cell r="AH81">
            <v>461.91031267767949</v>
          </cell>
          <cell r="AI81">
            <v>148.91771444833921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AB83">
            <v>0.15000000000000002</v>
          </cell>
          <cell r="AC83">
            <v>0.15000000000000002</v>
          </cell>
          <cell r="AD83">
            <v>0.15000000000000002</v>
          </cell>
          <cell r="AE83">
            <v>0.3666666666666667</v>
          </cell>
          <cell r="AF83">
            <v>0.16666666666666669</v>
          </cell>
          <cell r="AG83">
            <v>0.16666666666666669</v>
          </cell>
          <cell r="AH83">
            <v>0.16666666666666669</v>
          </cell>
          <cell r="AI83">
            <v>0.16666666666666669</v>
          </cell>
        </row>
        <row r="84">
          <cell r="AB84">
            <v>380.36718360690236</v>
          </cell>
          <cell r="AC84">
            <v>275.50549475404625</v>
          </cell>
          <cell r="AD84">
            <v>168.04429178084061</v>
          </cell>
          <cell r="AE84">
            <v>328.9042526073859</v>
          </cell>
          <cell r="AF84">
            <v>157.96163427399014</v>
          </cell>
          <cell r="AG84">
            <v>337.57394645753425</v>
          </cell>
          <cell r="AH84">
            <v>159.17637680677367</v>
          </cell>
          <cell r="AI84">
            <v>449.3463891155709</v>
          </cell>
        </row>
        <row r="85">
          <cell r="AB85">
            <v>63.388316393097774</v>
          </cell>
          <cell r="AC85">
            <v>84.330540899539415</v>
          </cell>
          <cell r="AD85">
            <v>47.958144216424024</v>
          </cell>
          <cell r="AE85">
            <v>99.464999457145126</v>
          </cell>
          <cell r="AF85">
            <v>43.961632198388671</v>
          </cell>
          <cell r="AG85">
            <v>102.27996278505717</v>
          </cell>
          <cell r="AH85">
            <v>44.29970203849517</v>
          </cell>
          <cell r="AI85">
            <v>138.51501778405191</v>
          </cell>
        </row>
        <row r="86">
          <cell r="AB86">
            <v>650.55888200000004</v>
          </cell>
          <cell r="AC86">
            <v>14.063367714285711</v>
          </cell>
          <cell r="AD86">
            <v>6.3691370715305355</v>
          </cell>
          <cell r="AE86">
            <v>6.2092656429591058</v>
          </cell>
          <cell r="AF86">
            <v>6.2059399286733923</v>
          </cell>
          <cell r="AG86">
            <v>6.142911694105778</v>
          </cell>
          <cell r="AH86">
            <v>6.1100309131563995</v>
          </cell>
          <cell r="AI86">
            <v>1.6449952283032812</v>
          </cell>
        </row>
        <row r="87">
          <cell r="AB87">
            <v>71.251383200000006</v>
          </cell>
          <cell r="AC87">
            <v>408.37583819312431</v>
          </cell>
          <cell r="AD87">
            <v>124.51169636552071</v>
          </cell>
          <cell r="AE87">
            <v>114.80607756552074</v>
          </cell>
          <cell r="AF87">
            <v>110.66452205185233</v>
          </cell>
          <cell r="AG87">
            <v>106.50052547581781</v>
          </cell>
          <cell r="AH87">
            <v>104.64720503900384</v>
          </cell>
          <cell r="AI87">
            <v>104.16826915716774</v>
          </cell>
        </row>
        <row r="88">
          <cell r="AB88">
            <v>1.3513446626236683</v>
          </cell>
          <cell r="AC88">
            <v>0.21797990449340574</v>
          </cell>
          <cell r="AD88">
            <v>0.21708111112310124</v>
          </cell>
          <cell r="AE88">
            <v>0.21708111112310124</v>
          </cell>
          <cell r="AF88">
            <v>0.21708111112310124</v>
          </cell>
          <cell r="AG88">
            <v>0.21708111112310124</v>
          </cell>
          <cell r="AH88">
            <v>0.22019080793240636</v>
          </cell>
          <cell r="AI88">
            <v>0.22381878754326279</v>
          </cell>
        </row>
        <row r="89">
          <cell r="AB89">
            <v>207.23665533737622</v>
          </cell>
          <cell r="AC89">
            <v>33.428500949764206</v>
          </cell>
          <cell r="AD89">
            <v>33.290665697919827</v>
          </cell>
          <cell r="AE89">
            <v>33.290665697919827</v>
          </cell>
          <cell r="AF89">
            <v>33.290665697919827</v>
          </cell>
          <cell r="AG89">
            <v>33.290665697919827</v>
          </cell>
          <cell r="AH89">
            <v>33.767556001110506</v>
          </cell>
          <cell r="AI89">
            <v>34.323928021499711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B93">
            <v>46.784999999999997</v>
          </cell>
          <cell r="AC93">
            <v>35.201156323870549</v>
          </cell>
          <cell r="AD93">
            <v>35.201156323870549</v>
          </cell>
          <cell r="AE93">
            <v>35.201156323870549</v>
          </cell>
          <cell r="AF93">
            <v>15.785252268495958</v>
          </cell>
          <cell r="AG93">
            <v>15.785252268495958</v>
          </cell>
          <cell r="AH93">
            <v>11.690252268495959</v>
          </cell>
          <cell r="AI93">
            <v>11.690252268495959</v>
          </cell>
        </row>
        <row r="94">
          <cell r="AB94">
            <v>38.077533333333335</v>
          </cell>
          <cell r="AC94">
            <v>14.66342160008416</v>
          </cell>
          <cell r="AD94">
            <v>9.9800224830502735</v>
          </cell>
          <cell r="AE94">
            <v>9.0536954901164339</v>
          </cell>
          <cell r="AF94">
            <v>127.00172405801658</v>
          </cell>
          <cell r="AG94">
            <v>25.923682282828661</v>
          </cell>
          <cell r="AH94">
            <v>24.765368120365434</v>
          </cell>
          <cell r="AI94">
            <v>75.245955623538904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</row>
        <row r="96">
          <cell r="AB96">
            <v>1.1333333333333333</v>
          </cell>
          <cell r="AC96">
            <v>0.13333333333333333</v>
          </cell>
          <cell r="AD96">
            <v>0.13333333333333333</v>
          </cell>
          <cell r="AE96">
            <v>0.13333333333333333</v>
          </cell>
          <cell r="AF96">
            <v>2.7333333333333343</v>
          </cell>
          <cell r="AG96">
            <v>0.76666666666666594</v>
          </cell>
          <cell r="AH96">
            <v>0.58333333333333415</v>
          </cell>
          <cell r="AI96">
            <v>0.33333333333333337</v>
          </cell>
        </row>
        <row r="97">
          <cell r="AB97">
            <v>40.134999999999998</v>
          </cell>
          <cell r="AC97">
            <v>21.445161350694729</v>
          </cell>
          <cell r="AD97">
            <v>16.944844364665919</v>
          </cell>
          <cell r="AE97">
            <v>37.811689670103576</v>
          </cell>
          <cell r="AF97">
            <v>82.985639101877069</v>
          </cell>
          <cell r="AG97">
            <v>42.010602978649821</v>
          </cell>
          <cell r="AH97">
            <v>63.090705343709189</v>
          </cell>
          <cell r="AI97">
            <v>229.89467614315504</v>
          </cell>
        </row>
        <row r="98"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B99">
            <v>745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B100">
            <v>8.7439999999999998</v>
          </cell>
          <cell r="AC100">
            <v>6.8252016595591325</v>
          </cell>
          <cell r="AD100">
            <v>5.9242002765931883</v>
          </cell>
          <cell r="AE100">
            <v>7.2878447628612104</v>
          </cell>
          <cell r="AF100">
            <v>7.2549198119859071</v>
          </cell>
          <cell r="AG100">
            <v>6.4840713600871629</v>
          </cell>
          <cell r="AH100">
            <v>57.222334093442164</v>
          </cell>
          <cell r="AI100">
            <v>14.670659928934086</v>
          </cell>
        </row>
        <row r="101"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AB102">
            <v>0.04</v>
          </cell>
          <cell r="AC102">
            <v>0.04</v>
          </cell>
          <cell r="AD102">
            <v>0.04</v>
          </cell>
          <cell r="AE102">
            <v>0.04</v>
          </cell>
          <cell r="AF102">
            <v>0.04</v>
          </cell>
          <cell r="AG102">
            <v>0.04</v>
          </cell>
          <cell r="AH102">
            <v>0.04</v>
          </cell>
          <cell r="AI102">
            <v>0.04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</row>
        <row r="104"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AB106">
            <v>257.90819999999997</v>
          </cell>
          <cell r="AC106">
            <v>233.32336521277512</v>
          </cell>
          <cell r="AD106">
            <v>184.44836521277512</v>
          </cell>
          <cell r="AE106">
            <v>99.194265212775093</v>
          </cell>
          <cell r="AF106">
            <v>75.8147652127751</v>
          </cell>
          <cell r="AG106">
            <v>19.736165212775099</v>
          </cell>
          <cell r="AH106">
            <v>1.3681283995060192</v>
          </cell>
          <cell r="AI106">
            <v>10.790541263986771</v>
          </cell>
        </row>
        <row r="107">
          <cell r="AB107">
            <v>1044.4261648333331</v>
          </cell>
          <cell r="AC107">
            <v>1009.1076732566327</v>
          </cell>
          <cell r="AD107">
            <v>991.98650229427187</v>
          </cell>
          <cell r="AE107">
            <v>936.36358618709733</v>
          </cell>
          <cell r="AF107">
            <v>518.8028066453702</v>
          </cell>
          <cell r="AG107">
            <v>412.87585867802039</v>
          </cell>
          <cell r="AH107">
            <v>916.77678812095166</v>
          </cell>
          <cell r="AI107">
            <v>482.72614913473876</v>
          </cell>
        </row>
        <row r="108">
          <cell r="AB108">
            <v>123.31333333333332</v>
          </cell>
          <cell r="AC108">
            <v>123.31333333333332</v>
          </cell>
          <cell r="AD108">
            <v>123.31333333333332</v>
          </cell>
          <cell r="AE108">
            <v>123.31333333333332</v>
          </cell>
          <cell r="AF108">
            <v>123.31333333333332</v>
          </cell>
          <cell r="AG108">
            <v>53.021666666666661</v>
          </cell>
          <cell r="AH108">
            <v>0</v>
          </cell>
          <cell r="AI108">
            <v>0</v>
          </cell>
        </row>
        <row r="109">
          <cell r="AB109">
            <v>1107.2</v>
          </cell>
          <cell r="AC109">
            <v>312.49698260711779</v>
          </cell>
          <cell r="AD109">
            <v>279.91515250823983</v>
          </cell>
          <cell r="AE109">
            <v>279.91515250823983</v>
          </cell>
          <cell r="AF109">
            <v>279.91515250823983</v>
          </cell>
          <cell r="AG109">
            <v>279.91515250823983</v>
          </cell>
          <cell r="AH109">
            <v>358.47669925098251</v>
          </cell>
          <cell r="AI109">
            <v>285.95834841152771</v>
          </cell>
        </row>
        <row r="110">
          <cell r="AB110">
            <v>1169.2649999999999</v>
          </cell>
          <cell r="AC110">
            <v>1525.5453393644184</v>
          </cell>
          <cell r="AD110">
            <v>1239.7715212562182</v>
          </cell>
          <cell r="AE110">
            <v>2031.844655762482</v>
          </cell>
          <cell r="AF110">
            <v>1203.9084369282461</v>
          </cell>
          <cell r="AG110">
            <v>2033.427409372141</v>
          </cell>
          <cell r="AH110">
            <v>3255.6121833864545</v>
          </cell>
          <cell r="AI110">
            <v>3033.0201452913952</v>
          </cell>
        </row>
        <row r="111"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</row>
        <row r="112">
          <cell r="AB112">
            <v>214.15852571428579</v>
          </cell>
          <cell r="AC112">
            <v>135.77971857518475</v>
          </cell>
          <cell r="AD112">
            <v>97.805863295997355</v>
          </cell>
          <cell r="AE112">
            <v>84.330526153140227</v>
          </cell>
          <cell r="AF112">
            <v>61.341451867425931</v>
          </cell>
          <cell r="AG112">
            <v>39.262026316772975</v>
          </cell>
          <cell r="AH112">
            <v>26.550431369966777</v>
          </cell>
          <cell r="AI112">
            <v>22.353002798538206</v>
          </cell>
        </row>
        <row r="113">
          <cell r="AB113">
            <v>48.514366400000007</v>
          </cell>
          <cell r="AC113">
            <v>185.41708801078858</v>
          </cell>
          <cell r="AD113">
            <v>97.104442766352079</v>
          </cell>
          <cell r="AE113">
            <v>86.749313042154157</v>
          </cell>
          <cell r="AF113">
            <v>76.249921929526977</v>
          </cell>
          <cell r="AG113">
            <v>74.7863670982142</v>
          </cell>
          <cell r="AH113">
            <v>162.33557379797185</v>
          </cell>
          <cell r="AI113">
            <v>86.116570888382455</v>
          </cell>
        </row>
        <row r="114">
          <cell r="AB114">
            <v>46.583372505885194</v>
          </cell>
          <cell r="AC114">
            <v>126.26884884832745</v>
          </cell>
          <cell r="AD114">
            <v>313.98120240297806</v>
          </cell>
          <cell r="AE114">
            <v>424.07059006859174</v>
          </cell>
          <cell r="AF114">
            <v>435.93438602646688</v>
          </cell>
          <cell r="AG114">
            <v>476.87093585294826</v>
          </cell>
          <cell r="AH114">
            <v>322.2605557415622</v>
          </cell>
          <cell r="AI114">
            <v>567.42276668697241</v>
          </cell>
        </row>
        <row r="115">
          <cell r="AB115">
            <v>151.74312669938709</v>
          </cell>
          <cell r="AC115">
            <v>411.31478676338656</v>
          </cell>
          <cell r="AD115">
            <v>1022.7788761202696</v>
          </cell>
          <cell r="AE115">
            <v>1381.389835399586</v>
          </cell>
          <cell r="AF115">
            <v>1420.0355880862139</v>
          </cell>
          <cell r="AG115">
            <v>1553.3844577106884</v>
          </cell>
          <cell r="AH115">
            <v>1049.7484769684486</v>
          </cell>
          <cell r="AI115">
            <v>1848.3527521889998</v>
          </cell>
        </row>
        <row r="116">
          <cell r="AB116">
            <v>78.0945839956062</v>
          </cell>
          <cell r="AC116">
            <v>242.98344322180378</v>
          </cell>
          <cell r="AD116">
            <v>619.62813485565403</v>
          </cell>
          <cell r="AE116">
            <v>830.49206961419713</v>
          </cell>
          <cell r="AF116">
            <v>838.95334385411002</v>
          </cell>
          <cell r="AG116">
            <v>908.38302591699073</v>
          </cell>
          <cell r="AH116">
            <v>581.64302431291185</v>
          </cell>
          <cell r="AI116">
            <v>1075.084270952781</v>
          </cell>
        </row>
        <row r="117"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</row>
        <row r="118"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B119">
            <v>108.49689500000002</v>
          </cell>
          <cell r="AC119">
            <v>82.567682500000018</v>
          </cell>
          <cell r="AD119">
            <v>57.692932500000005</v>
          </cell>
          <cell r="AE119">
            <v>46.089936561928191</v>
          </cell>
          <cell r="AF119">
            <v>28.997741823551518</v>
          </cell>
          <cell r="AG119">
            <v>10.617330962230616</v>
          </cell>
          <cell r="AH119">
            <v>8.5160809622306157</v>
          </cell>
          <cell r="AI119">
            <v>8.1809734622306145</v>
          </cell>
        </row>
        <row r="120">
          <cell r="AB120">
            <v>89.923635000000004</v>
          </cell>
          <cell r="AC120">
            <v>152.92995407699897</v>
          </cell>
          <cell r="AD120">
            <v>146.46550448748332</v>
          </cell>
          <cell r="AE120">
            <v>120.08391693111015</v>
          </cell>
          <cell r="AF120">
            <v>186.49169662465852</v>
          </cell>
          <cell r="AG120">
            <v>107.15336660769844</v>
          </cell>
          <cell r="AH120">
            <v>305.54641983756892</v>
          </cell>
          <cell r="AI120">
            <v>135.48509802148948</v>
          </cell>
        </row>
        <row r="121">
          <cell r="AB121">
            <v>45.440000000000005</v>
          </cell>
          <cell r="AC121">
            <v>403.20000000000005</v>
          </cell>
          <cell r="AD121">
            <v>72.960000000000008</v>
          </cell>
          <cell r="AE121">
            <v>56.64</v>
          </cell>
          <cell r="AF121">
            <v>56.64</v>
          </cell>
          <cell r="AG121">
            <v>224.86</v>
          </cell>
          <cell r="AH121">
            <v>237.7999999999999</v>
          </cell>
          <cell r="AI121">
            <v>82.52</v>
          </cell>
        </row>
        <row r="122">
          <cell r="AB122">
            <v>55.600000000000009</v>
          </cell>
          <cell r="AC122">
            <v>54.600000000000009</v>
          </cell>
          <cell r="AD122">
            <v>74.55659023656024</v>
          </cell>
          <cell r="AE122">
            <v>76.212702268569117</v>
          </cell>
          <cell r="AF122">
            <v>81.495632471067083</v>
          </cell>
          <cell r="AG122">
            <v>64.04250576178697</v>
          </cell>
          <cell r="AH122">
            <v>59.860092237159328</v>
          </cell>
          <cell r="AI122">
            <v>95.368446754032959</v>
          </cell>
        </row>
        <row r="123">
          <cell r="AB123">
            <v>427.81096268656717</v>
          </cell>
          <cell r="AC123">
            <v>373.35623671233833</v>
          </cell>
          <cell r="AD123">
            <v>172.42762241199802</v>
          </cell>
          <cell r="AE123">
            <v>169.67139569510357</v>
          </cell>
          <cell r="AF123">
            <v>135.21092213979142</v>
          </cell>
          <cell r="AG123">
            <v>134.51681221365621</v>
          </cell>
          <cell r="AH123">
            <v>127.84665444565572</v>
          </cell>
          <cell r="AI123">
            <v>136.28466858588089</v>
          </cell>
        </row>
        <row r="124">
          <cell r="AB124">
            <v>0.21403731343283586</v>
          </cell>
          <cell r="AC124">
            <v>1.54963195602557</v>
          </cell>
          <cell r="AD124">
            <v>0.67085345777624861</v>
          </cell>
          <cell r="AE124">
            <v>0.64593481262141861</v>
          </cell>
          <cell r="AF124">
            <v>0.4955765060867916</v>
          </cell>
          <cell r="AG124">
            <v>0.49077516769799229</v>
          </cell>
          <cell r="AH124">
            <v>0.46139408047619346</v>
          </cell>
          <cell r="AI124">
            <v>0.49604543177168492</v>
          </cell>
        </row>
        <row r="125">
          <cell r="AB125">
            <v>2564.7691302857143</v>
          </cell>
          <cell r="AC125">
            <v>18.371107428571435</v>
          </cell>
          <cell r="AD125">
            <v>17.928678857142859</v>
          </cell>
          <cell r="AE125">
            <v>17.353861714285717</v>
          </cell>
          <cell r="AF125">
            <v>11.785285714285715</v>
          </cell>
          <cell r="AG125">
            <v>2.8065714285714285</v>
          </cell>
          <cell r="AH125">
            <v>1.5878571428571429</v>
          </cell>
          <cell r="AI125">
            <v>1.3978571428571429</v>
          </cell>
        </row>
        <row r="126">
          <cell r="AB126">
            <v>114.54988600000003</v>
          </cell>
          <cell r="AC126">
            <v>190.94851724276103</v>
          </cell>
          <cell r="AD126">
            <v>114.91593629346842</v>
          </cell>
          <cell r="AE126">
            <v>224.61144533851282</v>
          </cell>
          <cell r="AF126">
            <v>149.69471048338494</v>
          </cell>
          <cell r="AG126">
            <v>176.62086464189491</v>
          </cell>
          <cell r="AH126">
            <v>135.54015579516732</v>
          </cell>
          <cell r="AI126">
            <v>125.36330945633642</v>
          </cell>
        </row>
        <row r="127"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</row>
        <row r="128">
          <cell r="AB128">
            <v>6.48</v>
          </cell>
          <cell r="AC128">
            <v>0.3600000000000001</v>
          </cell>
          <cell r="AD128">
            <v>0.3600000000000001</v>
          </cell>
          <cell r="AE128">
            <v>2.7600000000000007</v>
          </cell>
          <cell r="AF128">
            <v>0.76000000000000012</v>
          </cell>
          <cell r="AG128">
            <v>3.1599999999999993</v>
          </cell>
          <cell r="AH128">
            <v>1.1200000000000001</v>
          </cell>
          <cell r="AI128">
            <v>1</v>
          </cell>
        </row>
        <row r="129"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</row>
        <row r="130"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</row>
        <row r="132">
          <cell r="AB132">
            <v>134.6209375</v>
          </cell>
          <cell r="AC132">
            <v>96.388137499999999</v>
          </cell>
          <cell r="AD132">
            <v>95.838324999999998</v>
          </cell>
          <cell r="AE132">
            <v>94.489325000000008</v>
          </cell>
          <cell r="AF132">
            <v>86.997500000000016</v>
          </cell>
          <cell r="AG132">
            <v>72.289000000000001</v>
          </cell>
          <cell r="AH132">
            <v>72.289000000000001</v>
          </cell>
          <cell r="AI132">
            <v>72.289000000000001</v>
          </cell>
        </row>
        <row r="133">
          <cell r="AB133">
            <v>321.53984800000012</v>
          </cell>
          <cell r="AC133">
            <v>306.03060847167376</v>
          </cell>
          <cell r="AD133">
            <v>296.74342588694731</v>
          </cell>
          <cell r="AE133">
            <v>278.1219794170014</v>
          </cell>
          <cell r="AF133">
            <v>1426.9651601981329</v>
          </cell>
          <cell r="AG133">
            <v>2758.3275153976724</v>
          </cell>
          <cell r="AH133">
            <v>1721.9400272875937</v>
          </cell>
          <cell r="AI133">
            <v>2697.0732170691276</v>
          </cell>
        </row>
        <row r="134">
          <cell r="AB134">
            <v>1054.1120000000001</v>
          </cell>
          <cell r="AC134">
            <v>1022.1120000000002</v>
          </cell>
          <cell r="AD134">
            <v>991.55200000000013</v>
          </cell>
          <cell r="AE134">
            <v>991.55200000000013</v>
          </cell>
          <cell r="AF134">
            <v>938.83600000000013</v>
          </cell>
          <cell r="AG134">
            <v>707.53600000000006</v>
          </cell>
          <cell r="AH134">
            <v>651.97600000000023</v>
          </cell>
          <cell r="AI134">
            <v>537.94000000000005</v>
          </cell>
        </row>
        <row r="135">
          <cell r="AB135">
            <v>393.91666666666663</v>
          </cell>
          <cell r="AC135">
            <v>393.92145271025737</v>
          </cell>
          <cell r="AD135">
            <v>393.91703482386589</v>
          </cell>
          <cell r="AE135">
            <v>393.91703482386589</v>
          </cell>
          <cell r="AF135">
            <v>461.52189777323315</v>
          </cell>
          <cell r="AG135">
            <v>579.67772477899996</v>
          </cell>
          <cell r="AH135">
            <v>604.04240400376079</v>
          </cell>
          <cell r="AI135">
            <v>622.08805096043852</v>
          </cell>
        </row>
        <row r="136">
          <cell r="AB136">
            <v>1614.6650000000011</v>
          </cell>
          <cell r="AC136">
            <v>3360.1930193600219</v>
          </cell>
          <cell r="AD136">
            <v>1669.3485139946451</v>
          </cell>
          <cell r="AE136">
            <v>2359.2107301560818</v>
          </cell>
          <cell r="AF136">
            <v>1230.8581243218191</v>
          </cell>
          <cell r="AG136">
            <v>2696.8172259898947</v>
          </cell>
          <cell r="AH136">
            <v>2905.997361291249</v>
          </cell>
          <cell r="AI136">
            <v>5248.2578896641817</v>
          </cell>
        </row>
        <row r="137"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</row>
        <row r="138">
          <cell r="AB138">
            <v>2554.2943460000001</v>
          </cell>
          <cell r="AC138">
            <v>143.09525207962872</v>
          </cell>
          <cell r="AD138">
            <v>52.836130079628717</v>
          </cell>
          <cell r="AE138">
            <v>47.961205793914417</v>
          </cell>
          <cell r="AF138">
            <v>22.834568571428573</v>
          </cell>
          <cell r="AG138">
            <v>20.236394285714283</v>
          </cell>
          <cell r="AH138">
            <v>19.821428571428573</v>
          </cell>
          <cell r="AI138">
            <v>17.857771428571425</v>
          </cell>
        </row>
        <row r="139">
          <cell r="AB139">
            <v>78.238747200000063</v>
          </cell>
          <cell r="AC139">
            <v>444.80160227052886</v>
          </cell>
          <cell r="AD139">
            <v>212.31918552864829</v>
          </cell>
          <cell r="AE139">
            <v>164.26129713970622</v>
          </cell>
          <cell r="AF139">
            <v>144.30230604889081</v>
          </cell>
          <cell r="AG139">
            <v>149.84173936805823</v>
          </cell>
          <cell r="AH139">
            <v>161.90077144536221</v>
          </cell>
          <cell r="AI139">
            <v>152.97946697896228</v>
          </cell>
        </row>
        <row r="140">
          <cell r="AB140">
            <v>923.28732376979269</v>
          </cell>
          <cell r="AC140">
            <v>1772.3743164292264</v>
          </cell>
          <cell r="AD140">
            <v>850.9767503554815</v>
          </cell>
          <cell r="AE140">
            <v>566.47535358058315</v>
          </cell>
          <cell r="AF140">
            <v>525.37331935775592</v>
          </cell>
          <cell r="AG140">
            <v>1193.7201825110865</v>
          </cell>
          <cell r="AH140">
            <v>1006.0171911584607</v>
          </cell>
          <cell r="AI140">
            <v>1809.2228135495409</v>
          </cell>
        </row>
        <row r="141">
          <cell r="AB141">
            <v>423.81947623020727</v>
          </cell>
          <cell r="AC141">
            <v>1936.0599276419823</v>
          </cell>
          <cell r="AD141">
            <v>929.56773884961285</v>
          </cell>
          <cell r="AE141">
            <v>618.79153963015767</v>
          </cell>
          <cell r="AF141">
            <v>573.89357385298263</v>
          </cell>
          <cell r="AG141">
            <v>1303.9648502881446</v>
          </cell>
          <cell r="AH141">
            <v>1098.9267629678006</v>
          </cell>
          <cell r="AI141">
            <v>1976.3115257424347</v>
          </cell>
        </row>
        <row r="142"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</row>
        <row r="143">
          <cell r="AB143">
            <v>11.259396323557615</v>
          </cell>
          <cell r="AC143">
            <v>45.045520759305788</v>
          </cell>
          <cell r="AD143">
            <v>61.483589962856826</v>
          </cell>
          <cell r="AE143">
            <v>106.86573499811486</v>
          </cell>
          <cell r="AF143">
            <v>165.06541220561991</v>
          </cell>
          <cell r="AG143">
            <v>236.93070159510953</v>
          </cell>
          <cell r="AH143">
            <v>227.30114032797485</v>
          </cell>
          <cell r="AI143">
            <v>153.29659459392795</v>
          </cell>
        </row>
        <row r="144">
          <cell r="AB144">
            <v>0.56040245096158903</v>
          </cell>
          <cell r="AC144">
            <v>2.9146456943351926</v>
          </cell>
          <cell r="AD144">
            <v>3.9255348660617115</v>
          </cell>
          <cell r="AE144">
            <v>6.9147228116294439</v>
          </cell>
          <cell r="AF144">
            <v>10.650960553590874</v>
          </cell>
          <cell r="AG144">
            <v>15.171523794226163</v>
          </cell>
          <cell r="AH144">
            <v>13.82472580752769</v>
          </cell>
          <cell r="AI144">
            <v>8.1657323177904271</v>
          </cell>
        </row>
        <row r="145">
          <cell r="AB145">
            <v>101.08250000000001</v>
          </cell>
          <cell r="AC145">
            <v>75.751116405134695</v>
          </cell>
          <cell r="AD145">
            <v>91.467912470015179</v>
          </cell>
          <cell r="AE145">
            <v>71.122785685606132</v>
          </cell>
          <cell r="AF145">
            <v>70.840515811202565</v>
          </cell>
          <cell r="AG145">
            <v>70.840515811202565</v>
          </cell>
          <cell r="AH145">
            <v>35.115515811202549</v>
          </cell>
          <cell r="AI145">
            <v>20.815515811202555</v>
          </cell>
        </row>
        <row r="146">
          <cell r="AB146">
            <v>313.72892833333333</v>
          </cell>
          <cell r="AC146">
            <v>225.6784067243363</v>
          </cell>
          <cell r="AD146">
            <v>175.74690502269607</v>
          </cell>
          <cell r="AE146">
            <v>157.92333835602943</v>
          </cell>
          <cell r="AF146">
            <v>147.26153262438007</v>
          </cell>
          <cell r="AG146">
            <v>127.56687903849394</v>
          </cell>
          <cell r="AH146">
            <v>265.05499419553053</v>
          </cell>
          <cell r="AI146">
            <v>259.45552482552478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</row>
        <row r="148">
          <cell r="AB148">
            <v>59.483333333333334</v>
          </cell>
          <cell r="AC148">
            <v>97.603606950908471</v>
          </cell>
          <cell r="AD148">
            <v>59.646431303916039</v>
          </cell>
          <cell r="AE148">
            <v>59.646431303916039</v>
          </cell>
          <cell r="AF148">
            <v>59.646431303916039</v>
          </cell>
          <cell r="AG148">
            <v>59.646431303916039</v>
          </cell>
          <cell r="AH148">
            <v>59.646431303916039</v>
          </cell>
          <cell r="AI148">
            <v>59.646431303916039</v>
          </cell>
        </row>
        <row r="149">
          <cell r="AB149">
            <v>220.58499999999998</v>
          </cell>
          <cell r="AC149">
            <v>216.88411563344198</v>
          </cell>
          <cell r="AD149">
            <v>517.08396089073858</v>
          </cell>
          <cell r="AE149">
            <v>587.80792728079041</v>
          </cell>
          <cell r="AF149">
            <v>241.5037559043169</v>
          </cell>
          <cell r="AG149">
            <v>368.52254847120867</v>
          </cell>
          <cell r="AH149">
            <v>510.7039841809264</v>
          </cell>
          <cell r="AI149">
            <v>372.19860128170382</v>
          </cell>
        </row>
        <row r="150"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</row>
        <row r="151">
          <cell r="AB151">
            <v>57.770831142857141</v>
          </cell>
          <cell r="AC151">
            <v>52.111288761904746</v>
          </cell>
          <cell r="AD151">
            <v>23.830894476190469</v>
          </cell>
          <cell r="AE151">
            <v>20.939111427180137</v>
          </cell>
          <cell r="AF151">
            <v>17.008123712894424</v>
          </cell>
          <cell r="AG151">
            <v>11.672319998608712</v>
          </cell>
          <cell r="AH151">
            <v>10.804936308579416</v>
          </cell>
          <cell r="AI151">
            <v>4.3803617797321808</v>
          </cell>
        </row>
        <row r="152">
          <cell r="AB152">
            <v>2610.2779963999997</v>
          </cell>
          <cell r="AC152">
            <v>32.360686347284414</v>
          </cell>
          <cell r="AD152">
            <v>19.161403215318288</v>
          </cell>
          <cell r="AE152">
            <v>9.6547634805536262</v>
          </cell>
          <cell r="AF152">
            <v>12.341988713180436</v>
          </cell>
          <cell r="AG152">
            <v>10.681058766448272</v>
          </cell>
          <cell r="AH152">
            <v>16.294304374692793</v>
          </cell>
          <cell r="AI152">
            <v>10.40863279196971</v>
          </cell>
        </row>
        <row r="153">
          <cell r="AB153">
            <v>29.377071075750276</v>
          </cell>
          <cell r="AC153">
            <v>61.333817708473035</v>
          </cell>
          <cell r="AD153">
            <v>134.72647825765833</v>
          </cell>
          <cell r="AE153">
            <v>103.33200065115611</v>
          </cell>
          <cell r="AF153">
            <v>113.61659380494831</v>
          </cell>
          <cell r="AG153">
            <v>76.374217781643949</v>
          </cell>
          <cell r="AH153">
            <v>142.25908093051152</v>
          </cell>
          <cell r="AI153">
            <v>152.20951900744055</v>
          </cell>
        </row>
        <row r="154">
          <cell r="AB154">
            <v>82.822928924249368</v>
          </cell>
          <cell r="AC154">
            <v>172.91875053245013</v>
          </cell>
          <cell r="AD154">
            <v>379.83505926019052</v>
          </cell>
          <cell r="AE154">
            <v>291.32444563528003</v>
          </cell>
          <cell r="AF154">
            <v>320.319852481488</v>
          </cell>
          <cell r="AG154">
            <v>215.32222850479246</v>
          </cell>
          <cell r="AH154">
            <v>401.07176506314971</v>
          </cell>
          <cell r="AI154">
            <v>429.12508676719483</v>
          </cell>
        </row>
        <row r="155"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</row>
        <row r="156"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</row>
        <row r="157"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</row>
        <row r="158">
          <cell r="AB158">
            <v>7.7802114999999983</v>
          </cell>
          <cell r="AC158">
            <v>85.696658516990681</v>
          </cell>
          <cell r="AD158">
            <v>16.437594501887851</v>
          </cell>
          <cell r="AE158">
            <v>16.437594501887851</v>
          </cell>
          <cell r="AF158">
            <v>16.407367956481743</v>
          </cell>
          <cell r="AG158">
            <v>16.407367956481743</v>
          </cell>
          <cell r="AH158">
            <v>11.577367956481742</v>
          </cell>
          <cell r="AI158">
            <v>11.577367956481742</v>
          </cell>
        </row>
        <row r="159">
          <cell r="AB159">
            <v>303.87943666666666</v>
          </cell>
          <cell r="AC159">
            <v>46.435982093795097</v>
          </cell>
          <cell r="AD159">
            <v>41.546102966794791</v>
          </cell>
          <cell r="AE159">
            <v>38.873092193337023</v>
          </cell>
          <cell r="AF159">
            <v>31.941300280366079</v>
          </cell>
          <cell r="AG159">
            <v>27.643171165472264</v>
          </cell>
          <cell r="AH159">
            <v>34.200985294764365</v>
          </cell>
          <cell r="AI159">
            <v>61.73376304511072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</row>
        <row r="161">
          <cell r="AB161">
            <v>51.5</v>
          </cell>
          <cell r="AC161">
            <v>36.5</v>
          </cell>
          <cell r="AD161">
            <v>36.5</v>
          </cell>
          <cell r="AE161">
            <v>36.5</v>
          </cell>
          <cell r="AF161">
            <v>36.5</v>
          </cell>
          <cell r="AG161">
            <v>46.428331727224723</v>
          </cell>
          <cell r="AH161">
            <v>48.003669365455508</v>
          </cell>
          <cell r="AI161">
            <v>38.089867943654546</v>
          </cell>
        </row>
        <row r="162">
          <cell r="AB162">
            <v>100.13499999999999</v>
          </cell>
          <cell r="AC162">
            <v>19.213636363636365</v>
          </cell>
          <cell r="AD162">
            <v>17.98723404255319</v>
          </cell>
          <cell r="AE162">
            <v>79.204310991681581</v>
          </cell>
          <cell r="AF162">
            <v>27.290718498613597</v>
          </cell>
          <cell r="AG162">
            <v>96.349223921618858</v>
          </cell>
          <cell r="AH162">
            <v>61.703252987760976</v>
          </cell>
          <cell r="AI162">
            <v>108.60799999999995</v>
          </cell>
        </row>
        <row r="163"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</row>
        <row r="164">
          <cell r="AB164">
            <v>795.29689828571429</v>
          </cell>
          <cell r="AC164">
            <v>4.2791713750388016</v>
          </cell>
          <cell r="AD164">
            <v>4.9944708563502163</v>
          </cell>
          <cell r="AE164">
            <v>3.0548966725187743</v>
          </cell>
          <cell r="AF164">
            <v>1.8628204632736425</v>
          </cell>
          <cell r="AG164">
            <v>0.84496332041649946</v>
          </cell>
          <cell r="AH164">
            <v>0.84496332041649946</v>
          </cell>
          <cell r="AI164">
            <v>0.45953474898792807</v>
          </cell>
        </row>
        <row r="165">
          <cell r="AB165">
            <v>28.505669999999999</v>
          </cell>
          <cell r="AC165">
            <v>3.2241926487518411</v>
          </cell>
          <cell r="AD165">
            <v>1.3271513940036517</v>
          </cell>
          <cell r="AE165">
            <v>1.7730449204312411</v>
          </cell>
          <cell r="AF165">
            <v>1.2408166652726071</v>
          </cell>
          <cell r="AG165">
            <v>7.7640930760304876</v>
          </cell>
          <cell r="AH165">
            <v>4.4612457558694949</v>
          </cell>
          <cell r="AI165">
            <v>7.1415183390245627</v>
          </cell>
        </row>
        <row r="166"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</row>
        <row r="167">
          <cell r="AB167">
            <v>16.553826102891929</v>
          </cell>
          <cell r="AC167">
            <v>2.2146328000000004</v>
          </cell>
          <cell r="AD167">
            <v>128.30911110145414</v>
          </cell>
          <cell r="AE167">
            <v>48.605888232249995</v>
          </cell>
          <cell r="AF167">
            <v>27.459630691688073</v>
          </cell>
          <cell r="AG167">
            <v>38.926552056919576</v>
          </cell>
          <cell r="AH167">
            <v>241.93980978857877</v>
          </cell>
          <cell r="AI167">
            <v>191.88184218480876</v>
          </cell>
        </row>
        <row r="168"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</row>
        <row r="169"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</row>
        <row r="170"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</row>
        <row r="171">
          <cell r="AB171">
            <v>28.418825000000009</v>
          </cell>
          <cell r="AC171">
            <v>16.842453819527961</v>
          </cell>
          <cell r="AD171">
            <v>10.179453819527961</v>
          </cell>
          <cell r="AE171">
            <v>9.8996288195279654</v>
          </cell>
          <cell r="AF171">
            <v>8.532604570689957E-2</v>
          </cell>
          <cell r="AG171">
            <v>8.532604570689957E-2</v>
          </cell>
          <cell r="AH171">
            <v>8.532604570689957E-2</v>
          </cell>
          <cell r="AI171">
            <v>8.532604570689957E-2</v>
          </cell>
        </row>
        <row r="172">
          <cell r="AB172">
            <v>116.54322000000002</v>
          </cell>
          <cell r="AC172">
            <v>112.79478065095434</v>
          </cell>
          <cell r="AD172">
            <v>99.277916417756913</v>
          </cell>
          <cell r="AE172">
            <v>84.37316154647921</v>
          </cell>
          <cell r="AF172">
            <v>242.2312683832854</v>
          </cell>
          <cell r="AG172">
            <v>103.11463817374371</v>
          </cell>
          <cell r="AH172">
            <v>223.03512999522866</v>
          </cell>
          <cell r="AI172">
            <v>116.08845271279742</v>
          </cell>
        </row>
        <row r="173">
          <cell r="AB173">
            <v>32.666666666666664</v>
          </cell>
          <cell r="AC173">
            <v>32.666666666666664</v>
          </cell>
          <cell r="AD173">
            <v>305.88333333333333</v>
          </cell>
          <cell r="AE173">
            <v>326.89999999999998</v>
          </cell>
          <cell r="AF173">
            <v>58.70000000000001</v>
          </cell>
          <cell r="AG173">
            <v>95.533333333333246</v>
          </cell>
          <cell r="AH173">
            <v>61.533333333333331</v>
          </cell>
          <cell r="AI173">
            <v>61.533333333333331</v>
          </cell>
        </row>
        <row r="174">
          <cell r="AB174">
            <v>0.95</v>
          </cell>
          <cell r="AC174">
            <v>0.95</v>
          </cell>
          <cell r="AD174">
            <v>0.95</v>
          </cell>
          <cell r="AE174">
            <v>0.95</v>
          </cell>
          <cell r="AF174">
            <v>0.95</v>
          </cell>
          <cell r="AG174">
            <v>1.1666666666666667</v>
          </cell>
          <cell r="AH174">
            <v>27.948521385163982</v>
          </cell>
          <cell r="AI174">
            <v>21.356209180080434</v>
          </cell>
        </row>
        <row r="175">
          <cell r="AB175">
            <v>16.454774002952743</v>
          </cell>
          <cell r="AC175">
            <v>51.159006410588134</v>
          </cell>
          <cell r="AD175">
            <v>20.279891672913951</v>
          </cell>
          <cell r="AE175">
            <v>19.063098172539114</v>
          </cell>
          <cell r="AF175">
            <v>175.3510981725392</v>
          </cell>
          <cell r="AG175">
            <v>90.56709817253909</v>
          </cell>
          <cell r="AH175">
            <v>86.13445817253907</v>
          </cell>
          <cell r="AI175">
            <v>96.530093346556299</v>
          </cell>
        </row>
        <row r="176"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</row>
        <row r="177">
          <cell r="AB177">
            <v>2.6087342857142852</v>
          </cell>
          <cell r="AC177">
            <v>0.30809485714285717</v>
          </cell>
          <cell r="AD177">
            <v>0.30809485714285717</v>
          </cell>
          <cell r="AE177">
            <v>0.14446971428571426</v>
          </cell>
          <cell r="AF177">
            <v>0.14446971428571426</v>
          </cell>
          <cell r="AG177">
            <v>0.11952685714285714</v>
          </cell>
          <cell r="AH177">
            <v>0</v>
          </cell>
          <cell r="AI177">
            <v>0</v>
          </cell>
        </row>
        <row r="178">
          <cell r="AB178">
            <v>13.9648836</v>
          </cell>
          <cell r="AC178">
            <v>15.505772183641536</v>
          </cell>
          <cell r="AD178">
            <v>14.647273430074554</v>
          </cell>
          <cell r="AE178">
            <v>14.292627541629306</v>
          </cell>
          <cell r="AF178">
            <v>14.737449433273936</v>
          </cell>
          <cell r="AG178">
            <v>20.850838639312251</v>
          </cell>
          <cell r="AH178">
            <v>22.958279315978782</v>
          </cell>
          <cell r="AI178">
            <v>15.533808622498013</v>
          </cell>
        </row>
        <row r="179">
          <cell r="AB179">
            <v>16.167441860465118</v>
          </cell>
          <cell r="AC179">
            <v>1.5283330237023638</v>
          </cell>
          <cell r="AD179">
            <v>0.39425705433799085</v>
          </cell>
          <cell r="AE179">
            <v>0.39425705433799085</v>
          </cell>
          <cell r="AF179">
            <v>0.39425705433799085</v>
          </cell>
          <cell r="AG179">
            <v>3.5964121567020895</v>
          </cell>
          <cell r="AH179">
            <v>3.3965977378389094</v>
          </cell>
          <cell r="AI179">
            <v>6.5087215995845105</v>
          </cell>
        </row>
        <row r="180">
          <cell r="AB180">
            <v>68.632558139534879</v>
          </cell>
          <cell r="AC180">
            <v>14.901246981098048</v>
          </cell>
          <cell r="AD180">
            <v>3.8440062797954111</v>
          </cell>
          <cell r="AE180">
            <v>3.8440062797954111</v>
          </cell>
          <cell r="AF180">
            <v>3.8440062797954111</v>
          </cell>
          <cell r="AG180">
            <v>35.065018527845368</v>
          </cell>
          <cell r="AH180">
            <v>33.116827943929366</v>
          </cell>
          <cell r="AI180">
            <v>63.46003559594898</v>
          </cell>
        </row>
        <row r="181"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B183">
            <v>1</v>
          </cell>
          <cell r="AC183">
            <v>6.1333333333333337</v>
          </cell>
          <cell r="AD183">
            <v>1.7333333333333334</v>
          </cell>
          <cell r="AE183">
            <v>1.7333333333333334</v>
          </cell>
          <cell r="AF183">
            <v>1.7333333333333334</v>
          </cell>
          <cell r="AG183">
            <v>1.7333333333333334</v>
          </cell>
          <cell r="AH183">
            <v>1.7333333333333334</v>
          </cell>
          <cell r="AI183">
            <v>1.7333333333333334</v>
          </cell>
        </row>
        <row r="184">
          <cell r="AB184">
            <v>29.644500000000001</v>
          </cell>
          <cell r="AC184">
            <v>21.049954319510018</v>
          </cell>
          <cell r="AD184">
            <v>21.049954319510018</v>
          </cell>
          <cell r="AE184">
            <v>21.049954319510018</v>
          </cell>
          <cell r="AF184">
            <v>21.049954319510018</v>
          </cell>
          <cell r="AG184">
            <v>21.049954319510018</v>
          </cell>
          <cell r="AH184">
            <v>14.034954319510017</v>
          </cell>
          <cell r="AI184">
            <v>4.9543195100161738E-3</v>
          </cell>
        </row>
        <row r="185">
          <cell r="AB185">
            <v>132.30730666666668</v>
          </cell>
          <cell r="AC185">
            <v>120.78797473044594</v>
          </cell>
          <cell r="AD185">
            <v>116.58422735090167</v>
          </cell>
          <cell r="AE185">
            <v>105.4914889065375</v>
          </cell>
          <cell r="AF185">
            <v>111.83547506625635</v>
          </cell>
          <cell r="AG185">
            <v>187.1238586611446</v>
          </cell>
          <cell r="AH185">
            <v>211.33240439184209</v>
          </cell>
          <cell r="AI185">
            <v>292.0004506836118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B187">
            <v>3.9500000000000006</v>
          </cell>
          <cell r="AC187">
            <v>16.514398821564296</v>
          </cell>
          <cell r="AD187">
            <v>4.916492217043408</v>
          </cell>
          <cell r="AE187">
            <v>4.916492217043408</v>
          </cell>
          <cell r="AF187">
            <v>6.2164922170434078</v>
          </cell>
          <cell r="AG187">
            <v>14.766492217043396</v>
          </cell>
          <cell r="AH187">
            <v>19.41649221704342</v>
          </cell>
          <cell r="AI187">
            <v>13.960411252054875</v>
          </cell>
        </row>
        <row r="188">
          <cell r="AB188">
            <v>292.21599999999989</v>
          </cell>
          <cell r="AC188">
            <v>471.1369720588832</v>
          </cell>
          <cell r="AD188">
            <v>178.1107923181672</v>
          </cell>
          <cell r="AE188">
            <v>194.80091251047725</v>
          </cell>
          <cell r="AF188">
            <v>181.43831334303076</v>
          </cell>
          <cell r="AG188">
            <v>192.1656840010879</v>
          </cell>
          <cell r="AH188">
            <v>340.89328138010768</v>
          </cell>
          <cell r="AI188">
            <v>379.76751240123292</v>
          </cell>
        </row>
        <row r="189"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</row>
        <row r="190">
          <cell r="AB190">
            <v>618.64908857142859</v>
          </cell>
          <cell r="AC190">
            <v>22.877659999999999</v>
          </cell>
          <cell r="AD190">
            <v>9.3062314285714276</v>
          </cell>
          <cell r="AE190">
            <v>4.9524949444325017</v>
          </cell>
          <cell r="AF190">
            <v>3.5667806587182156</v>
          </cell>
          <cell r="AG190">
            <v>0.20548780157535887</v>
          </cell>
          <cell r="AH190">
            <v>3.5624373440010459E-2</v>
          </cell>
          <cell r="AI190">
            <v>4.1379967477820349E-2</v>
          </cell>
        </row>
        <row r="191">
          <cell r="AB191">
            <v>2.7498656000000001</v>
          </cell>
          <cell r="AC191">
            <v>33.596460110992282</v>
          </cell>
          <cell r="AD191">
            <v>8.0091749170333131</v>
          </cell>
          <cell r="AE191">
            <v>10.364529501149164</v>
          </cell>
          <cell r="AF191">
            <v>9.5640840674530061</v>
          </cell>
          <cell r="AG191">
            <v>19.499536765450717</v>
          </cell>
          <cell r="AH191">
            <v>17.181467768484811</v>
          </cell>
          <cell r="AI191">
            <v>17.650045514679558</v>
          </cell>
        </row>
        <row r="192"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</row>
        <row r="193">
          <cell r="AB193">
            <v>0.77071999999999985</v>
          </cell>
          <cell r="AC193">
            <v>4.244525376215341</v>
          </cell>
          <cell r="AD193">
            <v>0.74718756270255682</v>
          </cell>
          <cell r="AE193">
            <v>0.74718756270255682</v>
          </cell>
          <cell r="AF193">
            <v>0.74718756270255682</v>
          </cell>
          <cell r="AG193">
            <v>0.74718756270255682</v>
          </cell>
          <cell r="AH193">
            <v>0.74718756270255682</v>
          </cell>
          <cell r="AI193">
            <v>0.74718756270255682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</row>
        <row r="195"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</row>
        <row r="197">
          <cell r="AB197">
            <v>252.28725</v>
          </cell>
          <cell r="AC197">
            <v>221.45047209109936</v>
          </cell>
          <cell r="AD197">
            <v>127.58747209109931</v>
          </cell>
          <cell r="AE197">
            <v>127.45922209109931</v>
          </cell>
          <cell r="AF197">
            <v>120.07622209109931</v>
          </cell>
          <cell r="AG197">
            <v>55.653222091099295</v>
          </cell>
          <cell r="AH197">
            <v>55.354222091099302</v>
          </cell>
          <cell r="AI197">
            <v>47.534222091099295</v>
          </cell>
        </row>
        <row r="198">
          <cell r="AB198">
            <v>1734.8173379999996</v>
          </cell>
          <cell r="AC198">
            <v>1711.7525154907742</v>
          </cell>
          <cell r="AD198">
            <v>1587.4364468066497</v>
          </cell>
          <cell r="AE198">
            <v>1391.3147662084409</v>
          </cell>
          <cell r="AF198">
            <v>1195.4042622693692</v>
          </cell>
          <cell r="AG198">
            <v>3377.2927087864246</v>
          </cell>
          <cell r="AH198">
            <v>1502.7166570554036</v>
          </cell>
          <cell r="AI198">
            <v>1502.0543792372303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</row>
        <row r="200">
          <cell r="AB200">
            <v>430.53333333333336</v>
          </cell>
          <cell r="AC200">
            <v>372.73010939519673</v>
          </cell>
          <cell r="AD200">
            <v>313.47154687655359</v>
          </cell>
          <cell r="AE200">
            <v>341.74913804852463</v>
          </cell>
          <cell r="AF200">
            <v>373.25112818423457</v>
          </cell>
          <cell r="AG200">
            <v>366.29477316976113</v>
          </cell>
          <cell r="AH200">
            <v>346.63421819653348</v>
          </cell>
          <cell r="AI200">
            <v>339.22194953250948</v>
          </cell>
        </row>
        <row r="201">
          <cell r="AB201">
            <v>901.89</v>
          </cell>
          <cell r="AC201">
            <v>408.56758562539693</v>
          </cell>
          <cell r="AD201">
            <v>1256.1161698774222</v>
          </cell>
          <cell r="AE201">
            <v>1224.6528018970789</v>
          </cell>
          <cell r="AF201">
            <v>687.61624803764244</v>
          </cell>
          <cell r="AG201">
            <v>1087.3122514765682</v>
          </cell>
          <cell r="AH201">
            <v>1203.2210077126067</v>
          </cell>
          <cell r="AI201">
            <v>2271.114025282438</v>
          </cell>
        </row>
        <row r="202"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</row>
        <row r="203">
          <cell r="AB203">
            <v>397.94279085714288</v>
          </cell>
          <cell r="AC203">
            <v>246.54890365821376</v>
          </cell>
          <cell r="AD203">
            <v>172.56250831409605</v>
          </cell>
          <cell r="AE203">
            <v>66.627628670169045</v>
          </cell>
          <cell r="AF203">
            <v>22.793622118089406</v>
          </cell>
          <cell r="AG203">
            <v>17.240253971736333</v>
          </cell>
          <cell r="AH203">
            <v>13.811376671577513</v>
          </cell>
          <cell r="AI203">
            <v>3.6606181367861081</v>
          </cell>
        </row>
        <row r="204">
          <cell r="AB204">
            <v>213.39758399999994</v>
          </cell>
          <cell r="AC204">
            <v>331.04129531808462</v>
          </cell>
          <cell r="AD204">
            <v>228.73085268502717</v>
          </cell>
          <cell r="AE204">
            <v>216.36041179723844</v>
          </cell>
          <cell r="AF204">
            <v>234.61720132625499</v>
          </cell>
          <cell r="AG204">
            <v>379.11645903591727</v>
          </cell>
          <cell r="AH204">
            <v>247.57344609340163</v>
          </cell>
          <cell r="AI204">
            <v>244.54472102892254</v>
          </cell>
        </row>
        <row r="205">
          <cell r="AB205">
            <v>196.95470090259775</v>
          </cell>
          <cell r="AC205">
            <v>226.62365978535979</v>
          </cell>
          <cell r="AD205">
            <v>331.87187672031951</v>
          </cell>
          <cell r="AE205">
            <v>283.51793367957691</v>
          </cell>
          <cell r="AF205">
            <v>276.13258869264121</v>
          </cell>
          <cell r="AG205">
            <v>296.24999397542956</v>
          </cell>
          <cell r="AH205">
            <v>1405.525934789443</v>
          </cell>
          <cell r="AI205">
            <v>829.12205780508691</v>
          </cell>
        </row>
        <row r="206">
          <cell r="AB206">
            <v>866.24341909740224</v>
          </cell>
          <cell r="AC206">
            <v>806.02190279976207</v>
          </cell>
          <cell r="AD206">
            <v>1180.3533744587453</v>
          </cell>
          <cell r="AE206">
            <v>1008.3751387595937</v>
          </cell>
          <cell r="AF206">
            <v>982.10802338055419</v>
          </cell>
          <cell r="AG206">
            <v>1053.6586695080794</v>
          </cell>
          <cell r="AH206">
            <v>4998.9691697079688</v>
          </cell>
          <cell r="AI206">
            <v>2948.9001250719502</v>
          </cell>
        </row>
        <row r="207"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</row>
        <row r="208"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</row>
        <row r="209">
          <cell r="AB209">
            <v>25.766666666666662</v>
          </cell>
          <cell r="AC209">
            <v>25.766666666666662</v>
          </cell>
          <cell r="AD209">
            <v>25.766666666666662</v>
          </cell>
          <cell r="AE209">
            <v>25.766666666666662</v>
          </cell>
          <cell r="AF209">
            <v>25.766666666666662</v>
          </cell>
          <cell r="AG209">
            <v>25.766666666666662</v>
          </cell>
          <cell r="AH209">
            <v>23.066666666666666</v>
          </cell>
          <cell r="AI209">
            <v>23.066666666666666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</row>
        <row r="211">
          <cell r="AB211">
            <v>2167.4153108333335</v>
          </cell>
          <cell r="AC211">
            <v>50.709034852851673</v>
          </cell>
          <cell r="AD211">
            <v>50.709034852851673</v>
          </cell>
          <cell r="AE211">
            <v>45.00903485285167</v>
          </cell>
          <cell r="AF211">
            <v>37.409034852851669</v>
          </cell>
          <cell r="AG211">
            <v>33.118201519518344</v>
          </cell>
          <cell r="AH211">
            <v>16.701502612668147</v>
          </cell>
          <cell r="AI211">
            <v>16.50833594600148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242.01666666666668</v>
          </cell>
          <cell r="AF212">
            <v>18.616666666666667</v>
          </cell>
          <cell r="AG212">
            <v>18.616666666666667</v>
          </cell>
          <cell r="AH212">
            <v>18.616666666666667</v>
          </cell>
          <cell r="AI212">
            <v>18.616666666666667</v>
          </cell>
        </row>
        <row r="213">
          <cell r="AB213">
            <v>1.9333333333333333</v>
          </cell>
          <cell r="AC213">
            <v>1.9333333333333333</v>
          </cell>
          <cell r="AD213">
            <v>1.9333333333333333</v>
          </cell>
          <cell r="AE213">
            <v>1.9333333333333333</v>
          </cell>
          <cell r="AF213">
            <v>1.9333333333333333</v>
          </cell>
          <cell r="AG213">
            <v>4.5333333333333332</v>
          </cell>
          <cell r="AH213">
            <v>7.2802133654904271</v>
          </cell>
          <cell r="AI213">
            <v>31.562580515294158</v>
          </cell>
        </row>
        <row r="214">
          <cell r="AB214">
            <v>169.215</v>
          </cell>
          <cell r="AC214">
            <v>19.286363636363635</v>
          </cell>
          <cell r="AD214">
            <v>28.503924497539344</v>
          </cell>
          <cell r="AE214">
            <v>18.695103338190698</v>
          </cell>
          <cell r="AF214">
            <v>18.695103338190709</v>
          </cell>
          <cell r="AG214">
            <v>18.935103338190672</v>
          </cell>
          <cell r="AH214">
            <v>87.173049305357409</v>
          </cell>
          <cell r="AI214">
            <v>123.81475259401371</v>
          </cell>
        </row>
        <row r="215"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</row>
        <row r="216">
          <cell r="AB216">
            <v>182.00321142857143</v>
          </cell>
          <cell r="AC216">
            <v>5.7017914285714291</v>
          </cell>
          <cell r="AD216">
            <v>1.3589342857142857</v>
          </cell>
          <cell r="AE216">
            <v>1.7914285714285716E-3</v>
          </cell>
          <cell r="AF216">
            <v>1.1942857142857141E-3</v>
          </cell>
          <cell r="AG216">
            <v>1.1942857142857141E-3</v>
          </cell>
          <cell r="AH216">
            <v>1.1942857142857141E-3</v>
          </cell>
          <cell r="AI216">
            <v>0</v>
          </cell>
        </row>
        <row r="217">
          <cell r="AB217">
            <v>2.6600736</v>
          </cell>
          <cell r="AC217">
            <v>8.2055339311852311</v>
          </cell>
          <cell r="AD217">
            <v>8.3985047428701787</v>
          </cell>
          <cell r="AE217">
            <v>11.316593611314953</v>
          </cell>
          <cell r="AF217">
            <v>8.6739730945826317</v>
          </cell>
          <cell r="AG217">
            <v>7.7995872983988237</v>
          </cell>
          <cell r="AH217">
            <v>8.2381654235548716</v>
          </cell>
          <cell r="AI217">
            <v>6.6466572083854283</v>
          </cell>
        </row>
        <row r="218">
          <cell r="AB218">
            <v>0.36000842093796764</v>
          </cell>
          <cell r="AC218">
            <v>0.36000842093796764</v>
          </cell>
          <cell r="AD218">
            <v>0.36000842093796764</v>
          </cell>
          <cell r="AE218">
            <v>0.36000842093796764</v>
          </cell>
          <cell r="AF218">
            <v>0.36000842093796764</v>
          </cell>
          <cell r="AG218">
            <v>0.36000842093796764</v>
          </cell>
          <cell r="AH218">
            <v>0.36000842093796764</v>
          </cell>
          <cell r="AI218">
            <v>0.36000842093796764</v>
          </cell>
        </row>
        <row r="219">
          <cell r="AB219">
            <v>2.5871534230620381</v>
          </cell>
          <cell r="AC219">
            <v>2.5871534230620381</v>
          </cell>
          <cell r="AD219">
            <v>2.5871534230620381</v>
          </cell>
          <cell r="AE219">
            <v>2.5871534230620381</v>
          </cell>
          <cell r="AF219">
            <v>2.5871534230620381</v>
          </cell>
          <cell r="AG219">
            <v>2.5871534230620381</v>
          </cell>
          <cell r="AH219">
            <v>2.5871534230620381</v>
          </cell>
          <cell r="AI219">
            <v>2.5871534230620381</v>
          </cell>
        </row>
        <row r="220"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</row>
        <row r="221"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</row>
        <row r="222"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</row>
        <row r="223"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3.335483706869823E-5</v>
          </cell>
          <cell r="AI223">
            <v>7.1577733698748679E-6</v>
          </cell>
        </row>
        <row r="224">
          <cell r="AB224">
            <v>15.632560000000002</v>
          </cell>
          <cell r="AC224">
            <v>15.632560000000002</v>
          </cell>
          <cell r="AD224">
            <v>15.24456</v>
          </cell>
          <cell r="AE224">
            <v>67.719126666666668</v>
          </cell>
          <cell r="AF224">
            <v>46.137927333333337</v>
          </cell>
          <cell r="AG224">
            <v>80.235845333333302</v>
          </cell>
          <cell r="AH224">
            <v>87.421657000000039</v>
          </cell>
          <cell r="AI224">
            <v>41.476887000000005</v>
          </cell>
        </row>
        <row r="225"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</row>
        <row r="226">
          <cell r="AB226">
            <v>0.56666666666666665</v>
          </cell>
          <cell r="AC226">
            <v>2.95</v>
          </cell>
          <cell r="AD226">
            <v>0.75</v>
          </cell>
          <cell r="AE226">
            <v>0.75</v>
          </cell>
          <cell r="AF226">
            <v>0.75</v>
          </cell>
          <cell r="AG226">
            <v>0.75</v>
          </cell>
          <cell r="AH226">
            <v>1.4</v>
          </cell>
          <cell r="AI226">
            <v>1.0166666666666666</v>
          </cell>
        </row>
        <row r="227">
          <cell r="AB227">
            <v>8.3669999999999973</v>
          </cell>
          <cell r="AC227">
            <v>62.449477272727307</v>
          </cell>
          <cell r="AD227">
            <v>12.252234042553196</v>
          </cell>
          <cell r="AE227">
            <v>14.877100000000006</v>
          </cell>
          <cell r="AF227">
            <v>12.077100000000017</v>
          </cell>
          <cell r="AG227">
            <v>12.826246460309859</v>
          </cell>
          <cell r="AH227">
            <v>27.945611283075124</v>
          </cell>
          <cell r="AI227">
            <v>42.229051902949038</v>
          </cell>
        </row>
        <row r="228"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</row>
        <row r="229">
          <cell r="AB229">
            <v>3.5308000000000006E-2</v>
          </cell>
          <cell r="AC229">
            <v>0.12064133333333332</v>
          </cell>
          <cell r="AD229">
            <v>0.6747639107446225</v>
          </cell>
          <cell r="AE229">
            <v>0.12457332217641114</v>
          </cell>
          <cell r="AF229">
            <v>0.11656389360498257</v>
          </cell>
          <cell r="AG229">
            <v>9.4392465033553988E-2</v>
          </cell>
          <cell r="AH229">
            <v>8.9265322176411116E-2</v>
          </cell>
          <cell r="AI229">
            <v>8.9265322176411116E-2</v>
          </cell>
        </row>
        <row r="230">
          <cell r="AB230">
            <v>2.4152539999999978</v>
          </cell>
          <cell r="AC230">
            <v>4.2039094511252113</v>
          </cell>
          <cell r="AD230">
            <v>1.5756988964912435</v>
          </cell>
          <cell r="AE230">
            <v>1.3997065643188902</v>
          </cell>
          <cell r="AF230">
            <v>1.3701898996888249</v>
          </cell>
          <cell r="AG230">
            <v>1.3797827545278827</v>
          </cell>
          <cell r="AH230">
            <v>1.2070714119340868</v>
          </cell>
          <cell r="AI230">
            <v>2.9434338729900453</v>
          </cell>
        </row>
        <row r="231"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</row>
        <row r="232">
          <cell r="AB232">
            <v>11.138999999999999</v>
          </cell>
          <cell r="AC232">
            <v>7.3565135749531638</v>
          </cell>
          <cell r="AD232">
            <v>5.226085595825527</v>
          </cell>
          <cell r="AE232">
            <v>5.2260855958255341</v>
          </cell>
          <cell r="AF232">
            <v>5.2260855958255288</v>
          </cell>
          <cell r="AG232">
            <v>5.226085595825527</v>
          </cell>
          <cell r="AH232">
            <v>10.986085595825529</v>
          </cell>
          <cell r="AI232">
            <v>7.3860855958255343</v>
          </cell>
        </row>
        <row r="233"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</row>
        <row r="234"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</row>
        <row r="235"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</row>
        <row r="236">
          <cell r="AB236">
            <v>0.52900000000000003</v>
          </cell>
          <cell r="AC236">
            <v>0.52900000000000003</v>
          </cell>
          <cell r="AD236">
            <v>0.52900000000000003</v>
          </cell>
          <cell r="AE236">
            <v>0.52900000000000003</v>
          </cell>
          <cell r="AF236">
            <v>0.52900000000000003</v>
          </cell>
          <cell r="AG236">
            <v>0.52900000000000003</v>
          </cell>
          <cell r="AH236">
            <v>0.52900000000000003</v>
          </cell>
          <cell r="AI236">
            <v>0.52900000000000003</v>
          </cell>
        </row>
        <row r="237">
          <cell r="AB237">
            <v>141.60566333333333</v>
          </cell>
          <cell r="AC237">
            <v>36.605663333333339</v>
          </cell>
          <cell r="AD237">
            <v>36.356045766216887</v>
          </cell>
          <cell r="AE237">
            <v>36.356045766216887</v>
          </cell>
          <cell r="AF237">
            <v>31.57627076621689</v>
          </cell>
          <cell r="AG237">
            <v>28.901768522734702</v>
          </cell>
          <cell r="AH237">
            <v>27.070599005357483</v>
          </cell>
          <cell r="AI237">
            <v>26.757057125427696</v>
          </cell>
        </row>
        <row r="238"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</row>
        <row r="239">
          <cell r="AB239">
            <v>26.483333333333334</v>
          </cell>
          <cell r="AC239">
            <v>26.483333333333334</v>
          </cell>
          <cell r="AD239">
            <v>26.483333333333334</v>
          </cell>
          <cell r="AE239">
            <v>26.483333333333334</v>
          </cell>
          <cell r="AF239">
            <v>26.483333333333334</v>
          </cell>
          <cell r="AG239">
            <v>31.466666666666619</v>
          </cell>
          <cell r="AH239">
            <v>28.674136914079309</v>
          </cell>
          <cell r="AI239">
            <v>36.681565925465243</v>
          </cell>
        </row>
        <row r="240">
          <cell r="AB240">
            <v>3.085</v>
          </cell>
          <cell r="AC240">
            <v>57.08011922441878</v>
          </cell>
          <cell r="AD240">
            <v>12.413842385447643</v>
          </cell>
          <cell r="AE240">
            <v>11.824985288998199</v>
          </cell>
          <cell r="AF240">
            <v>11.463352610342829</v>
          </cell>
          <cell r="AG240">
            <v>11.452489100582218</v>
          </cell>
          <cell r="AH240">
            <v>11.452489100582218</v>
          </cell>
          <cell r="AI240">
            <v>106.58382780575141</v>
          </cell>
        </row>
        <row r="241"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</row>
        <row r="242">
          <cell r="AB242">
            <v>0.43469999999999998</v>
          </cell>
          <cell r="AC242">
            <v>0.43469999999999998</v>
          </cell>
          <cell r="AD242">
            <v>0.43469999999999998</v>
          </cell>
          <cell r="AE242">
            <v>0.43469999999999998</v>
          </cell>
          <cell r="AF242">
            <v>0.43469999999999998</v>
          </cell>
          <cell r="AG242">
            <v>0.21714285714285714</v>
          </cell>
          <cell r="AH242">
            <v>0</v>
          </cell>
          <cell r="AI242">
            <v>0</v>
          </cell>
        </row>
        <row r="243">
          <cell r="AB243">
            <v>7.0163571999999998</v>
          </cell>
          <cell r="AC243">
            <v>12.679555262964177</v>
          </cell>
          <cell r="AD243">
            <v>6.2455125806322389</v>
          </cell>
          <cell r="AE243">
            <v>5.0222105140227544</v>
          </cell>
          <cell r="AF243">
            <v>4.3388818865643088</v>
          </cell>
          <cell r="AG243">
            <v>9.9158460062342151</v>
          </cell>
          <cell r="AH243">
            <v>12.326078637058139</v>
          </cell>
          <cell r="AI243">
            <v>5.3664461790324154</v>
          </cell>
        </row>
        <row r="244"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</row>
        <row r="245">
          <cell r="AB245">
            <v>4.8000000000000001E-2</v>
          </cell>
          <cell r="AC245">
            <v>0.19667596862205033</v>
          </cell>
          <cell r="AD245">
            <v>7.2779328103675059E-2</v>
          </cell>
          <cell r="AE245">
            <v>7.2779328103675059E-2</v>
          </cell>
          <cell r="AF245">
            <v>7.2779328103675059E-2</v>
          </cell>
          <cell r="AG245">
            <v>7.2779328103675059E-2</v>
          </cell>
          <cell r="AH245">
            <v>7.2779328103675059E-2</v>
          </cell>
          <cell r="AI245">
            <v>7.2779328103675059E-2</v>
          </cell>
        </row>
        <row r="246"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</row>
        <row r="247"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</row>
        <row r="248"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</row>
        <row r="249"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AB250">
            <v>0</v>
          </cell>
          <cell r="AC250">
            <v>54.310273560854142</v>
          </cell>
          <cell r="AD250">
            <v>63.758610508693451</v>
          </cell>
          <cell r="AE250">
            <v>71.758610508693451</v>
          </cell>
          <cell r="AF250">
            <v>23.758610508693447</v>
          </cell>
          <cell r="AG250">
            <v>23.758610508693447</v>
          </cell>
          <cell r="AH250">
            <v>23.758610508693447</v>
          </cell>
          <cell r="AI250">
            <v>23.758610508693447</v>
          </cell>
        </row>
        <row r="251"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</row>
        <row r="252"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</row>
        <row r="253"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4.6996875938869406E-2</v>
          </cell>
          <cell r="AI253">
            <v>12.924078948391008</v>
          </cell>
        </row>
        <row r="254"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</row>
        <row r="255">
          <cell r="AB255">
            <v>13.695742857142857</v>
          </cell>
          <cell r="AC255">
            <v>10.327742857142859</v>
          </cell>
          <cell r="AD255">
            <v>7.2237428571428577</v>
          </cell>
          <cell r="AE255">
            <v>4.1252142857142857</v>
          </cell>
          <cell r="AF255">
            <v>3.9111214285714286</v>
          </cell>
          <cell r="AG255">
            <v>3.9111214285714286</v>
          </cell>
          <cell r="AH255">
            <v>3.9111214285714286</v>
          </cell>
          <cell r="AI255">
            <v>3.9111214285714286</v>
          </cell>
        </row>
        <row r="256">
          <cell r="AB256">
            <v>6.5960000000000005E-2</v>
          </cell>
          <cell r="AC256">
            <v>0.13708465922935076</v>
          </cell>
          <cell r="AD256">
            <v>0.10475559173777571</v>
          </cell>
          <cell r="AE256">
            <v>0.12724696846731387</v>
          </cell>
          <cell r="AF256">
            <v>0.26827278815133321</v>
          </cell>
          <cell r="AG256">
            <v>0.14873241868948375</v>
          </cell>
          <cell r="AH256">
            <v>0.16320809116143681</v>
          </cell>
          <cell r="AI256">
            <v>0.2113930944092052</v>
          </cell>
        </row>
        <row r="257">
          <cell r="AB257">
            <v>6.3700534759358288E-2</v>
          </cell>
          <cell r="AC257">
            <v>0.86601314041832156</v>
          </cell>
          <cell r="AD257">
            <v>0.20067405161697779</v>
          </cell>
          <cell r="AE257">
            <v>0.28124817516535944</v>
          </cell>
          <cell r="AF257">
            <v>0.40756092726256848</v>
          </cell>
          <cell r="AG257">
            <v>0.88066392604765142</v>
          </cell>
          <cell r="AH257">
            <v>0.33487447298831541</v>
          </cell>
          <cell r="AI257">
            <v>0.33433201478034991</v>
          </cell>
        </row>
        <row r="258">
          <cell r="AB258">
            <v>22.518699465240644</v>
          </cell>
          <cell r="AC258">
            <v>31.522878311226908</v>
          </cell>
          <cell r="AD258">
            <v>7.3045354788579893</v>
          </cell>
          <cell r="AE258">
            <v>10.237433576019086</v>
          </cell>
          <cell r="AF258">
            <v>14.835217752357494</v>
          </cell>
          <cell r="AG258">
            <v>32.056166908134514</v>
          </cell>
          <cell r="AH258">
            <v>12.18943081677468</v>
          </cell>
          <cell r="AI258">
            <v>12.169685338004735</v>
          </cell>
        </row>
        <row r="259"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</row>
        <row r="260"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</row>
        <row r="261"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</row>
        <row r="262">
          <cell r="AB262">
            <v>174.386</v>
          </cell>
          <cell r="AC262">
            <v>134.71100000000001</v>
          </cell>
          <cell r="AD262">
            <v>126.35599999999997</v>
          </cell>
          <cell r="AE262">
            <v>110.71599999999998</v>
          </cell>
          <cell r="AF262">
            <v>100.91799999999999</v>
          </cell>
          <cell r="AG262">
            <v>87.118000000000009</v>
          </cell>
          <cell r="AH262">
            <v>87.209373921140667</v>
          </cell>
          <cell r="AI262">
            <v>89.653144447829021</v>
          </cell>
        </row>
        <row r="263">
          <cell r="AB263">
            <v>578.54300000000001</v>
          </cell>
          <cell r="AC263">
            <v>480.21258699889836</v>
          </cell>
          <cell r="AD263">
            <v>453.7931273260898</v>
          </cell>
          <cell r="AE263">
            <v>409.62298593035473</v>
          </cell>
          <cell r="AF263">
            <v>672.20679674017561</v>
          </cell>
          <cell r="AG263">
            <v>818.44838230923324</v>
          </cell>
          <cell r="AH263">
            <v>756.41609989151584</v>
          </cell>
          <cell r="AI263">
            <v>929.89274786947249</v>
          </cell>
        </row>
        <row r="264">
          <cell r="AB264">
            <v>8.0833333333333339</v>
          </cell>
          <cell r="AC264">
            <v>8.0833333333333339</v>
          </cell>
          <cell r="AD264">
            <v>8.0833333333333339</v>
          </cell>
          <cell r="AE264">
            <v>8.0833333333333339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</row>
        <row r="265">
          <cell r="AB265">
            <v>0.6166666666666667</v>
          </cell>
          <cell r="AC265">
            <v>0.6166666666666667</v>
          </cell>
          <cell r="AD265">
            <v>0.6166666666666667</v>
          </cell>
          <cell r="AE265">
            <v>0.6166666666666667</v>
          </cell>
          <cell r="AF265">
            <v>0.6166666666666667</v>
          </cell>
          <cell r="AG265">
            <v>0.6166666666666667</v>
          </cell>
          <cell r="AH265">
            <v>0.6166666666666667</v>
          </cell>
          <cell r="AI265">
            <v>0.6166666666666667</v>
          </cell>
        </row>
        <row r="266">
          <cell r="AB266">
            <v>550.4894426422884</v>
          </cell>
          <cell r="AC266">
            <v>1603.2235553431713</v>
          </cell>
          <cell r="AD266">
            <v>384.38131733704608</v>
          </cell>
          <cell r="AE266">
            <v>361.31843829682327</v>
          </cell>
          <cell r="AF266">
            <v>361.31843829682327</v>
          </cell>
          <cell r="AG266">
            <v>361.29320423270258</v>
          </cell>
          <cell r="AH266">
            <v>428.48955531882984</v>
          </cell>
          <cell r="AI266">
            <v>887.45688837035186</v>
          </cell>
        </row>
        <row r="267">
          <cell r="AB267">
            <v>147.06055735771159</v>
          </cell>
          <cell r="AC267">
            <v>182.84811164753057</v>
          </cell>
          <cell r="AD267">
            <v>38.650051678541956</v>
          </cell>
          <cell r="AE267">
            <v>35.42921403866346</v>
          </cell>
          <cell r="AF267">
            <v>35.42921403866346</v>
          </cell>
          <cell r="AG267">
            <v>35.426739703107778</v>
          </cell>
          <cell r="AH267">
            <v>43.113863474633831</v>
          </cell>
          <cell r="AI267">
            <v>95.435751631363487</v>
          </cell>
        </row>
        <row r="268">
          <cell r="AB268">
            <v>5.8314408571428569</v>
          </cell>
          <cell r="AC268">
            <v>2.2000122857142856</v>
          </cell>
          <cell r="AD268">
            <v>2.19940669378822</v>
          </cell>
          <cell r="AE268">
            <v>1.8789346601340282</v>
          </cell>
          <cell r="AF268">
            <v>1.703048945848314</v>
          </cell>
          <cell r="AG268">
            <v>1.988964101199135</v>
          </cell>
          <cell r="AH268">
            <v>1.25725187523458</v>
          </cell>
          <cell r="AI268">
            <v>4.3981743991080418</v>
          </cell>
        </row>
        <row r="269">
          <cell r="AB269">
            <v>75.334441199999944</v>
          </cell>
          <cell r="AC269">
            <v>313.24989152251402</v>
          </cell>
          <cell r="AD269">
            <v>90.938748333452665</v>
          </cell>
          <cell r="AE269">
            <v>102.63189739508842</v>
          </cell>
          <cell r="AF269">
            <v>98.588641452425108</v>
          </cell>
          <cell r="AG269">
            <v>117.34472185534659</v>
          </cell>
          <cell r="AH269">
            <v>118.48779409344796</v>
          </cell>
          <cell r="AI269">
            <v>130.19194855004127</v>
          </cell>
        </row>
        <row r="270">
          <cell r="AB270">
            <v>39.228928800000006</v>
          </cell>
          <cell r="AC270">
            <v>75.409124981348498</v>
          </cell>
          <cell r="AD270">
            <v>15.416461496891415</v>
          </cell>
          <cell r="AE270">
            <v>15.416461496891415</v>
          </cell>
          <cell r="AF270">
            <v>15.416461496891413</v>
          </cell>
          <cell r="AG270">
            <v>16.57566149689141</v>
          </cell>
          <cell r="AH270">
            <v>17.398141496891427</v>
          </cell>
          <cell r="AI270">
            <v>17.679661496891413</v>
          </cell>
        </row>
        <row r="271">
          <cell r="AB271">
            <v>529.30627120000008</v>
          </cell>
          <cell r="AC271">
            <v>1017.4767443135571</v>
          </cell>
          <cell r="AD271">
            <v>208.0105167189262</v>
          </cell>
          <cell r="AE271">
            <v>208.0105167189262</v>
          </cell>
          <cell r="AF271">
            <v>208.01051671892617</v>
          </cell>
          <cell r="AG271">
            <v>223.65131671892618</v>
          </cell>
          <cell r="AH271">
            <v>234.74883671892633</v>
          </cell>
          <cell r="AI271">
            <v>238.54731671892623</v>
          </cell>
        </row>
        <row r="272"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</row>
        <row r="273"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</row>
        <row r="274"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</row>
        <row r="275">
          <cell r="AB275">
            <v>1021.5827750000001</v>
          </cell>
          <cell r="AC275">
            <v>574.16393875545725</v>
          </cell>
          <cell r="AD275">
            <v>517.37445483406577</v>
          </cell>
          <cell r="AE275">
            <v>519.38694985164238</v>
          </cell>
          <cell r="AF275">
            <v>436.61146382759432</v>
          </cell>
          <cell r="AG275">
            <v>317.69341674729912</v>
          </cell>
          <cell r="AH275">
            <v>248.79489643437114</v>
          </cell>
          <cell r="AI275">
            <v>255.81003085670093</v>
          </cell>
        </row>
        <row r="276">
          <cell r="AB276">
            <v>55.314724333333331</v>
          </cell>
          <cell r="AC276">
            <v>67.481970196083907</v>
          </cell>
          <cell r="AD276">
            <v>425.26826262962169</v>
          </cell>
          <cell r="AE276">
            <v>602.84551993818241</v>
          </cell>
          <cell r="AF276">
            <v>440.1649951285828</v>
          </cell>
          <cell r="AG276">
            <v>571.4788650055533</v>
          </cell>
          <cell r="AH276">
            <v>548.14523783260233</v>
          </cell>
          <cell r="AI276">
            <v>304.78094494632643</v>
          </cell>
        </row>
        <row r="277"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715.00000000000011</v>
          </cell>
          <cell r="AG277">
            <v>412.49999999999989</v>
          </cell>
          <cell r="AH277">
            <v>440.00000000000017</v>
          </cell>
          <cell r="AI277">
            <v>467.49999999999983</v>
          </cell>
        </row>
        <row r="278">
          <cell r="AB278">
            <v>21.816666666666666</v>
          </cell>
          <cell r="AC278">
            <v>15.816666666666666</v>
          </cell>
          <cell r="AD278">
            <v>24.289644077185876</v>
          </cell>
          <cell r="AE278">
            <v>27.54333656316593</v>
          </cell>
          <cell r="AF278">
            <v>17.320349729274483</v>
          </cell>
          <cell r="AG278">
            <v>42.323273563267435</v>
          </cell>
          <cell r="AH278">
            <v>59.922408721990365</v>
          </cell>
          <cell r="AI278">
            <v>40.802951303940354</v>
          </cell>
        </row>
        <row r="279">
          <cell r="AB279">
            <v>1305</v>
          </cell>
          <cell r="AC279">
            <v>385.99101246541272</v>
          </cell>
          <cell r="AD279">
            <v>1199.660315029847</v>
          </cell>
          <cell r="AE279">
            <v>547.53749618498557</v>
          </cell>
          <cell r="AF279">
            <v>413.56117102997678</v>
          </cell>
          <cell r="AG279">
            <v>1451.503823692572</v>
          </cell>
          <cell r="AH279">
            <v>733.54445672228758</v>
          </cell>
          <cell r="AI279">
            <v>1475.2273487939588</v>
          </cell>
        </row>
        <row r="280"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</row>
        <row r="281">
          <cell r="AB281">
            <v>11.383442857142859</v>
          </cell>
          <cell r="AC281">
            <v>4.8747966608520183</v>
          </cell>
          <cell r="AD281">
            <v>4.6259304932184122</v>
          </cell>
          <cell r="AE281">
            <v>4.4370709353203601</v>
          </cell>
          <cell r="AF281">
            <v>4.2234769195203565</v>
          </cell>
          <cell r="AG281">
            <v>2.7315046446616811</v>
          </cell>
          <cell r="AH281">
            <v>1.9517559823729433</v>
          </cell>
          <cell r="AI281">
            <v>1.8060342508752747</v>
          </cell>
        </row>
        <row r="282">
          <cell r="AB282">
            <v>214.97987999999998</v>
          </cell>
          <cell r="AC282">
            <v>159.83918683373901</v>
          </cell>
          <cell r="AD282">
            <v>97.649088631708608</v>
          </cell>
          <cell r="AE282">
            <v>94.031403927235516</v>
          </cell>
          <cell r="AF282">
            <v>86.641631884131201</v>
          </cell>
          <cell r="AG282">
            <v>175.49758513527911</v>
          </cell>
          <cell r="AH282">
            <v>257.43933286148439</v>
          </cell>
          <cell r="AI282">
            <v>120.62229615151814</v>
          </cell>
        </row>
        <row r="283">
          <cell r="AB283">
            <v>24.856750002319604</v>
          </cell>
          <cell r="AC283">
            <v>4.0561245812297635</v>
          </cell>
          <cell r="AD283">
            <v>1.0691457654712975</v>
          </cell>
          <cell r="AE283">
            <v>2.6971725456191944</v>
          </cell>
          <cell r="AF283">
            <v>5.8012277214161863</v>
          </cell>
          <cell r="AG283">
            <v>7.3689947617004243</v>
          </cell>
          <cell r="AH283">
            <v>7.6840607870901163</v>
          </cell>
          <cell r="AI283">
            <v>9.5215488908916228</v>
          </cell>
        </row>
        <row r="284">
          <cell r="AB284">
            <v>57.170249997680386</v>
          </cell>
          <cell r="AC284">
            <v>7.9811290187702415</v>
          </cell>
          <cell r="AD284">
            <v>2.1037298345287034</v>
          </cell>
          <cell r="AE284">
            <v>5.307155054380801</v>
          </cell>
          <cell r="AF284">
            <v>11.414922294583823</v>
          </cell>
          <cell r="AG284">
            <v>14.499776018699574</v>
          </cell>
          <cell r="AH284">
            <v>15.119723100626693</v>
          </cell>
          <cell r="AI284">
            <v>18.735299824961185</v>
          </cell>
        </row>
        <row r="285"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</row>
        <row r="286"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</row>
        <row r="287"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</row>
        <row r="288">
          <cell r="AB288">
            <v>43.194000000000003</v>
          </cell>
          <cell r="AC288">
            <v>14.444000000000003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</row>
        <row r="289">
          <cell r="AB289">
            <v>188.72270566666668</v>
          </cell>
          <cell r="AC289">
            <v>166.36531321838737</v>
          </cell>
          <cell r="AD289">
            <v>148.12621321838736</v>
          </cell>
          <cell r="AE289">
            <v>145.60088188505404</v>
          </cell>
          <cell r="AF289">
            <v>113.53061721838735</v>
          </cell>
          <cell r="AG289">
            <v>33.963152246249528</v>
          </cell>
          <cell r="AH289">
            <v>25.043330157762728</v>
          </cell>
          <cell r="AI289">
            <v>21.018146824429394</v>
          </cell>
        </row>
        <row r="290"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</row>
        <row r="291">
          <cell r="AB291">
            <v>570.75</v>
          </cell>
          <cell r="AC291">
            <v>576.7582855334939</v>
          </cell>
          <cell r="AD291">
            <v>201.80832965642301</v>
          </cell>
          <cell r="AE291">
            <v>278.79166298975559</v>
          </cell>
          <cell r="AF291">
            <v>166.19166298975594</v>
          </cell>
          <cell r="AG291">
            <v>166.19166298975594</v>
          </cell>
          <cell r="AH291">
            <v>166.19166298975594</v>
          </cell>
          <cell r="AI291">
            <v>166.19166298975594</v>
          </cell>
        </row>
        <row r="292">
          <cell r="AB292">
            <v>334.12912038353312</v>
          </cell>
          <cell r="AC292">
            <v>239.10754681844628</v>
          </cell>
          <cell r="AD292">
            <v>217.4855210697929</v>
          </cell>
          <cell r="AE292">
            <v>489.78957572712409</v>
          </cell>
          <cell r="AF292">
            <v>251.99525412585865</v>
          </cell>
          <cell r="AG292">
            <v>307.56850488397254</v>
          </cell>
          <cell r="AH292">
            <v>373.7509198206123</v>
          </cell>
          <cell r="AI292">
            <v>304.03286104127352</v>
          </cell>
        </row>
        <row r="293">
          <cell r="AB293">
            <v>0.10287961646705848</v>
          </cell>
          <cell r="AC293">
            <v>8.5607615609468876E-2</v>
          </cell>
          <cell r="AD293">
            <v>7.5322133557227694E-2</v>
          </cell>
          <cell r="AE293">
            <v>0.18148128335971619</v>
          </cell>
          <cell r="AF293">
            <v>8.5107573989209886E-2</v>
          </cell>
          <cell r="AG293">
            <v>0.10700476670279696</v>
          </cell>
          <cell r="AH293">
            <v>0.13256086263952677</v>
          </cell>
          <cell r="AI293">
            <v>0.10403491660067281</v>
          </cell>
        </row>
        <row r="294">
          <cell r="AB294">
            <v>32.691940857142868</v>
          </cell>
          <cell r="AC294">
            <v>22.371411142857141</v>
          </cell>
          <cell r="AD294">
            <v>20.491843536376354</v>
          </cell>
          <cell r="AE294">
            <v>19.752361822090638</v>
          </cell>
          <cell r="AF294">
            <v>18.100118964947779</v>
          </cell>
          <cell r="AG294">
            <v>9.6072345205925629</v>
          </cell>
          <cell r="AH294">
            <v>4.3839550920211341</v>
          </cell>
          <cell r="AI294">
            <v>3.5058122348782765</v>
          </cell>
        </row>
        <row r="295">
          <cell r="AB295">
            <v>25.851866800000003</v>
          </cell>
          <cell r="AC295">
            <v>50.123304460515982</v>
          </cell>
          <cell r="AD295">
            <v>28.477194696110562</v>
          </cell>
          <cell r="AE295">
            <v>28.349274400182065</v>
          </cell>
          <cell r="AF295">
            <v>27.361189936671565</v>
          </cell>
          <cell r="AG295">
            <v>29.287439358238203</v>
          </cell>
          <cell r="AH295">
            <v>26.448744690121462</v>
          </cell>
          <cell r="AI295">
            <v>22.754561783757723</v>
          </cell>
        </row>
        <row r="296">
          <cell r="AB296">
            <v>32.333194246084993</v>
          </cell>
          <cell r="AC296">
            <v>20.299748289744578</v>
          </cell>
          <cell r="AD296">
            <v>82.32290335034952</v>
          </cell>
          <cell r="AE296">
            <v>189.46601947628486</v>
          </cell>
          <cell r="AF296">
            <v>51.800841618800838</v>
          </cell>
          <cell r="AG296">
            <v>151.56236914428615</v>
          </cell>
          <cell r="AH296">
            <v>79.746189399929506</v>
          </cell>
          <cell r="AI296">
            <v>173.18524513167503</v>
          </cell>
        </row>
        <row r="297">
          <cell r="AB297">
            <v>18.327205753915003</v>
          </cell>
          <cell r="AC297">
            <v>13.740044205719379</v>
          </cell>
          <cell r="AD297">
            <v>55.720904270936586</v>
          </cell>
          <cell r="AE297">
            <v>128.24156467009072</v>
          </cell>
          <cell r="AF297">
            <v>35.06180685478575</v>
          </cell>
          <cell r="AG297">
            <v>102.58618098324476</v>
          </cell>
          <cell r="AH297">
            <v>53.976835178111848</v>
          </cell>
          <cell r="AI297">
            <v>117.22179457218789</v>
          </cell>
        </row>
        <row r="298"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</row>
        <row r="299"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</row>
        <row r="300">
          <cell r="AB300">
            <v>0.96666666666666656</v>
          </cell>
          <cell r="AC300">
            <v>0.96666666666666656</v>
          </cell>
          <cell r="AD300">
            <v>0.96666666666666656</v>
          </cell>
          <cell r="AE300">
            <v>0.96666666666666656</v>
          </cell>
          <cell r="AF300">
            <v>0.96666666666666656</v>
          </cell>
          <cell r="AG300">
            <v>0.96666666666666656</v>
          </cell>
          <cell r="AH300">
            <v>0.96666666666666656</v>
          </cell>
          <cell r="AI300">
            <v>0.96666666666666656</v>
          </cell>
        </row>
        <row r="301">
          <cell r="AB301">
            <v>853.0335</v>
          </cell>
          <cell r="AC301">
            <v>140.64950000000002</v>
          </cell>
          <cell r="AD301">
            <v>77.352000000000004</v>
          </cell>
          <cell r="AE301">
            <v>47.731499999999997</v>
          </cell>
          <cell r="AF301">
            <v>21.522820573406328</v>
          </cell>
          <cell r="AG301">
            <v>19.247820573406326</v>
          </cell>
          <cell r="AH301">
            <v>16.654320573406324</v>
          </cell>
          <cell r="AI301">
            <v>65.967658202874077</v>
          </cell>
        </row>
        <row r="302">
          <cell r="AB302">
            <v>3001.0857783333336</v>
          </cell>
          <cell r="AC302">
            <v>150.45070066458118</v>
          </cell>
          <cell r="AD302">
            <v>138.99341467756884</v>
          </cell>
          <cell r="AE302">
            <v>131.96341467756881</v>
          </cell>
          <cell r="AF302">
            <v>74.938752197380396</v>
          </cell>
          <cell r="AG302">
            <v>95.944265917389671</v>
          </cell>
          <cell r="AH302">
            <v>73.489175338538772</v>
          </cell>
          <cell r="AI302">
            <v>319.06811199703748</v>
          </cell>
        </row>
        <row r="303">
          <cell r="AB303">
            <v>23.566666666666666</v>
          </cell>
          <cell r="AC303">
            <v>23.566666666666666</v>
          </cell>
          <cell r="AD303">
            <v>329.93333333333334</v>
          </cell>
          <cell r="AE303">
            <v>47.133333333333333</v>
          </cell>
          <cell r="AF303">
            <v>47.133333333333333</v>
          </cell>
          <cell r="AG303">
            <v>47.133333333333333</v>
          </cell>
          <cell r="AH303">
            <v>47.133333333333333</v>
          </cell>
          <cell r="AI303">
            <v>47.133333333333333</v>
          </cell>
        </row>
        <row r="304">
          <cell r="AB304">
            <v>227.7493843974722</v>
          </cell>
          <cell r="AC304">
            <v>110.7493843974722</v>
          </cell>
          <cell r="AD304">
            <v>110.7493843974722</v>
          </cell>
          <cell r="AE304">
            <v>110.7493843974722</v>
          </cell>
          <cell r="AF304">
            <v>110.7493843974722</v>
          </cell>
          <cell r="AG304">
            <v>119.56202601317364</v>
          </cell>
          <cell r="AH304">
            <v>111.42727990637232</v>
          </cell>
          <cell r="AI304">
            <v>111.42727990637232</v>
          </cell>
        </row>
        <row r="305">
          <cell r="AB305">
            <v>148.79499999999996</v>
          </cell>
          <cell r="AC305">
            <v>138.43096859407274</v>
          </cell>
          <cell r="AD305">
            <v>574.23082937252082</v>
          </cell>
          <cell r="AE305">
            <v>477.82074982485631</v>
          </cell>
          <cell r="AF305">
            <v>299.87911130363727</v>
          </cell>
          <cell r="AG305">
            <v>306.810525155991</v>
          </cell>
          <cell r="AH305">
            <v>332.9815118463751</v>
          </cell>
          <cell r="AI305">
            <v>427.32543062911145</v>
          </cell>
        </row>
        <row r="306"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</row>
        <row r="307">
          <cell r="AB307">
            <v>38.854325714285714</v>
          </cell>
          <cell r="AC307">
            <v>32.333657142857142</v>
          </cell>
          <cell r="AD307">
            <v>22.019371428571429</v>
          </cell>
          <cell r="AE307">
            <v>19.305085714285713</v>
          </cell>
          <cell r="AF307">
            <v>3.4140354199990028</v>
          </cell>
          <cell r="AG307">
            <v>3.4140354199990028</v>
          </cell>
          <cell r="AH307">
            <v>3.4113211342847176</v>
          </cell>
          <cell r="AI307">
            <v>3.2842857142857147</v>
          </cell>
        </row>
        <row r="308">
          <cell r="AB308">
            <v>27.8359992</v>
          </cell>
          <cell r="AC308">
            <v>14.268883686856208</v>
          </cell>
          <cell r="AD308">
            <v>8.1745905594452477</v>
          </cell>
          <cell r="AE308">
            <v>7.6350507503087925</v>
          </cell>
          <cell r="AF308">
            <v>9.1998312144280447</v>
          </cell>
          <cell r="AG308">
            <v>26.705010023009514</v>
          </cell>
          <cell r="AH308">
            <v>24.67102344457933</v>
          </cell>
          <cell r="AI308">
            <v>12.225928607971534</v>
          </cell>
        </row>
        <row r="309">
          <cell r="AB309">
            <v>104.66836000000001</v>
          </cell>
          <cell r="AC309">
            <v>79.306277791661984</v>
          </cell>
          <cell r="AD309">
            <v>72.941346298610327</v>
          </cell>
          <cell r="AE309">
            <v>168.70134629861033</v>
          </cell>
          <cell r="AF309">
            <v>108.58134629861023</v>
          </cell>
          <cell r="AG309">
            <v>108.98134629861042</v>
          </cell>
          <cell r="AH309">
            <v>503.00439625732031</v>
          </cell>
          <cell r="AI309">
            <v>179.30518795839532</v>
          </cell>
        </row>
        <row r="310"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</row>
        <row r="311"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</row>
        <row r="312"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</row>
        <row r="313"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</row>
        <row r="314">
          <cell r="AB314">
            <v>8.8918750000000006</v>
          </cell>
          <cell r="AC314">
            <v>3.3903750000000001</v>
          </cell>
          <cell r="AD314">
            <v>3.3903750000000001</v>
          </cell>
          <cell r="AE314">
            <v>3.2059750000000009</v>
          </cell>
          <cell r="AF314">
            <v>0.46567499999999995</v>
          </cell>
          <cell r="AG314">
            <v>0.46567499999999995</v>
          </cell>
          <cell r="AH314">
            <v>0.46567499999999995</v>
          </cell>
          <cell r="AI314">
            <v>0.19949999999999998</v>
          </cell>
        </row>
        <row r="315">
          <cell r="AB315">
            <v>38.943551666666671</v>
          </cell>
          <cell r="AC315">
            <v>231.14741011632816</v>
          </cell>
          <cell r="AD315">
            <v>367.17987337260422</v>
          </cell>
          <cell r="AE315">
            <v>109.34941777495644</v>
          </cell>
          <cell r="AF315">
            <v>377.68233261068474</v>
          </cell>
          <cell r="AG315">
            <v>146.02650126379561</v>
          </cell>
          <cell r="AH315">
            <v>141.78293459712899</v>
          </cell>
          <cell r="AI315">
            <v>253.99624594989564</v>
          </cell>
        </row>
        <row r="316">
          <cell r="AB316">
            <v>339.86399999999998</v>
          </cell>
          <cell r="AC316">
            <v>115.82400000000001</v>
          </cell>
          <cell r="AD316">
            <v>115.82400000000001</v>
          </cell>
          <cell r="AE316">
            <v>115.82400000000001</v>
          </cell>
          <cell r="AF316">
            <v>115.82400000000001</v>
          </cell>
          <cell r="AG316">
            <v>657.49066666666636</v>
          </cell>
          <cell r="AH316">
            <v>150.37733333333333</v>
          </cell>
          <cell r="AI316">
            <v>150.37733333333333</v>
          </cell>
        </row>
        <row r="317">
          <cell r="AB317">
            <v>606.25</v>
          </cell>
          <cell r="AC317">
            <v>326.77904795930368</v>
          </cell>
          <cell r="AD317">
            <v>298.5089616158993</v>
          </cell>
          <cell r="AE317">
            <v>279.51867655878954</v>
          </cell>
          <cell r="AF317">
            <v>351.27680403554643</v>
          </cell>
          <cell r="AG317">
            <v>284.59136534245863</v>
          </cell>
          <cell r="AH317">
            <v>378.43809625513586</v>
          </cell>
          <cell r="AI317">
            <v>378.59060471142607</v>
          </cell>
        </row>
        <row r="318">
          <cell r="AB318">
            <v>1021.2197631524947</v>
          </cell>
          <cell r="AC318">
            <v>377.76531354878045</v>
          </cell>
          <cell r="AD318">
            <v>643.25983250262789</v>
          </cell>
          <cell r="AE318">
            <v>519.69855638097772</v>
          </cell>
          <cell r="AF318">
            <v>347.31114146895351</v>
          </cell>
          <cell r="AG318">
            <v>346.00100735776238</v>
          </cell>
          <cell r="AH318">
            <v>442.75586020887636</v>
          </cell>
          <cell r="AI318">
            <v>783.5355188754852</v>
          </cell>
        </row>
        <row r="319">
          <cell r="AB319">
            <v>11.026901454063749</v>
          </cell>
          <cell r="AC319">
            <v>13.054066200393409</v>
          </cell>
          <cell r="AD319">
            <v>22.601416441216639</v>
          </cell>
          <cell r="AE319">
            <v>17.546601317695398</v>
          </cell>
          <cell r="AF319">
            <v>10.996740565597438</v>
          </cell>
          <cell r="AG319">
            <v>10.955258438459298</v>
          </cell>
          <cell r="AH319">
            <v>14.529342891649609</v>
          </cell>
          <cell r="AI319">
            <v>27.032506015378619</v>
          </cell>
        </row>
        <row r="320">
          <cell r="AB320">
            <v>84.516115428571425</v>
          </cell>
          <cell r="AC320">
            <v>15.965638398638582</v>
          </cell>
          <cell r="AD320">
            <v>14.558495541495724</v>
          </cell>
          <cell r="AE320">
            <v>14.558495541495724</v>
          </cell>
          <cell r="AF320">
            <v>8.3574171428571447</v>
          </cell>
          <cell r="AG320">
            <v>0.41494285714285717</v>
          </cell>
          <cell r="AH320">
            <v>0</v>
          </cell>
          <cell r="AI320">
            <v>0</v>
          </cell>
        </row>
        <row r="321">
          <cell r="AB321">
            <v>459.44425560000002</v>
          </cell>
          <cell r="AC321">
            <v>103.55055785558757</v>
          </cell>
          <cell r="AD321">
            <v>107.27399002366728</v>
          </cell>
          <cell r="AE321">
            <v>237.67660769563997</v>
          </cell>
          <cell r="AF321">
            <v>115.75866957082616</v>
          </cell>
          <cell r="AG321">
            <v>157.1491216539213</v>
          </cell>
          <cell r="AH321">
            <v>173.10049635909431</v>
          </cell>
          <cell r="AI321">
            <v>163.62457223531339</v>
          </cell>
        </row>
        <row r="322">
          <cell r="AB322">
            <v>1.5488524590163932</v>
          </cell>
          <cell r="AC322">
            <v>0.15833440578219068</v>
          </cell>
          <cell r="AD322">
            <v>0.11491365779429953</v>
          </cell>
          <cell r="AE322">
            <v>0.11491365779429953</v>
          </cell>
          <cell r="AF322">
            <v>0.11491365779429953</v>
          </cell>
          <cell r="AG322">
            <v>0.11491365779429952</v>
          </cell>
          <cell r="AH322">
            <v>0.12278251025331603</v>
          </cell>
          <cell r="AI322">
            <v>0.17130710041725045</v>
          </cell>
        </row>
        <row r="323">
          <cell r="AB323">
            <v>45.691147540983607</v>
          </cell>
          <cell r="AC323">
            <v>4.6708649705746268</v>
          </cell>
          <cell r="AD323">
            <v>3.3899529049318371</v>
          </cell>
          <cell r="AE323">
            <v>3.3899529049318371</v>
          </cell>
          <cell r="AF323">
            <v>3.3899529049318371</v>
          </cell>
          <cell r="AG323">
            <v>3.3899529049318362</v>
          </cell>
          <cell r="AH323">
            <v>3.6220840524728208</v>
          </cell>
          <cell r="AI323">
            <v>5.0535594623088853</v>
          </cell>
        </row>
        <row r="324"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</row>
        <row r="325"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</row>
        <row r="326"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</row>
        <row r="327">
          <cell r="AB327">
            <v>472.80074999999999</v>
          </cell>
          <cell r="AC327">
            <v>19.800750000000001</v>
          </cell>
          <cell r="AD327">
            <v>16.957000000000001</v>
          </cell>
          <cell r="AE327">
            <v>15.807000000000002</v>
          </cell>
          <cell r="AF327">
            <v>14.105</v>
          </cell>
          <cell r="AG327">
            <v>6.25</v>
          </cell>
          <cell r="AH327">
            <v>6.25</v>
          </cell>
          <cell r="AI327">
            <v>6.25</v>
          </cell>
        </row>
        <row r="328">
          <cell r="AB328">
            <v>66.663736666666665</v>
          </cell>
          <cell r="AC328">
            <v>15.660972091538428</v>
          </cell>
          <cell r="AD328">
            <v>12.921193272762528</v>
          </cell>
          <cell r="AE328">
            <v>16.833959939429196</v>
          </cell>
          <cell r="AF328">
            <v>67.72537419549937</v>
          </cell>
          <cell r="AG328">
            <v>73.455671573103302</v>
          </cell>
          <cell r="AH328">
            <v>27.78268620411091</v>
          </cell>
          <cell r="AI328">
            <v>27.309016204110907</v>
          </cell>
        </row>
        <row r="329">
          <cell r="AB329">
            <v>11.666666666666668</v>
          </cell>
          <cell r="AC329">
            <v>11.666666666666668</v>
          </cell>
          <cell r="AD329">
            <v>11.666666666666668</v>
          </cell>
          <cell r="AE329">
            <v>11.666666666666668</v>
          </cell>
          <cell r="AF329">
            <v>11.666666666666668</v>
          </cell>
          <cell r="AG329">
            <v>11.666666666666668</v>
          </cell>
          <cell r="AH329">
            <v>102.01666666666665</v>
          </cell>
          <cell r="AI329">
            <v>18.616666666666667</v>
          </cell>
        </row>
        <row r="330">
          <cell r="AB330">
            <v>18.649999999999999</v>
          </cell>
          <cell r="AC330">
            <v>40.533333333333331</v>
          </cell>
          <cell r="AD330">
            <v>20.333333333333332</v>
          </cell>
          <cell r="AE330">
            <v>34.292191992257173</v>
          </cell>
          <cell r="AF330">
            <v>28.195251181771877</v>
          </cell>
          <cell r="AG330">
            <v>32.870353182906378</v>
          </cell>
          <cell r="AH330">
            <v>22.770880527607019</v>
          </cell>
          <cell r="AI330">
            <v>44.172250273379298</v>
          </cell>
        </row>
        <row r="331">
          <cell r="AB331">
            <v>1.1850000000000001</v>
          </cell>
          <cell r="AC331">
            <v>48.451533400115537</v>
          </cell>
          <cell r="AD331">
            <v>11.269916205106815</v>
          </cell>
          <cell r="AE331">
            <v>15.644336330593068</v>
          </cell>
          <cell r="AF331">
            <v>14.464522721765519</v>
          </cell>
          <cell r="AG331">
            <v>14.064522721765513</v>
          </cell>
          <cell r="AH331">
            <v>11.064522721765512</v>
          </cell>
          <cell r="AI331">
            <v>11.952522721765522</v>
          </cell>
        </row>
        <row r="332"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</row>
        <row r="333">
          <cell r="AB333">
            <v>2.6294999999999997</v>
          </cell>
          <cell r="AC333">
            <v>0.82921428571428579</v>
          </cell>
          <cell r="AD333">
            <v>0.46278571428571436</v>
          </cell>
          <cell r="AE333">
            <v>0.46278571428571436</v>
          </cell>
          <cell r="AF333">
            <v>0.46278571428571436</v>
          </cell>
          <cell r="AG333">
            <v>0.39900000000000002</v>
          </cell>
          <cell r="AH333">
            <v>0.39900000000000002</v>
          </cell>
          <cell r="AI333">
            <v>0</v>
          </cell>
        </row>
        <row r="334">
          <cell r="AB334">
            <v>2.0430236000000002</v>
          </cell>
          <cell r="AC334">
            <v>19.58932987131324</v>
          </cell>
          <cell r="AD334">
            <v>4.9887371556759907</v>
          </cell>
          <cell r="AE334">
            <v>4.7395974414187592</v>
          </cell>
          <cell r="AF334">
            <v>5.8696272545433494</v>
          </cell>
          <cell r="AG334">
            <v>28.102878275687246</v>
          </cell>
          <cell r="AH334">
            <v>8.7265054254226442</v>
          </cell>
          <cell r="AI334">
            <v>6.5826653193369626</v>
          </cell>
        </row>
        <row r="335"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</row>
        <row r="336">
          <cell r="AB336">
            <v>25.48</v>
          </cell>
          <cell r="AC336">
            <v>32.137523018406185</v>
          </cell>
          <cell r="AD336">
            <v>66.071872880259846</v>
          </cell>
          <cell r="AE336">
            <v>73.245062101444873</v>
          </cell>
          <cell r="AF336">
            <v>31.168594895925768</v>
          </cell>
          <cell r="AG336">
            <v>31.168594895925768</v>
          </cell>
          <cell r="AH336">
            <v>31.168594895925768</v>
          </cell>
          <cell r="AI336">
            <v>52.226710222123074</v>
          </cell>
        </row>
        <row r="337"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</row>
        <row r="338"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</row>
        <row r="339"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</row>
        <row r="340">
          <cell r="AB340">
            <v>31.856575000000003</v>
          </cell>
          <cell r="AC340">
            <v>19.798575000000007</v>
          </cell>
          <cell r="AD340">
            <v>17.78745</v>
          </cell>
          <cell r="AE340">
            <v>12.06608781000995</v>
          </cell>
          <cell r="AF340">
            <v>11.92833781000995</v>
          </cell>
          <cell r="AG340">
            <v>11.399808249877957</v>
          </cell>
          <cell r="AH340">
            <v>5.3062204398680084</v>
          </cell>
          <cell r="AI340">
            <v>58.617720439868009</v>
          </cell>
        </row>
        <row r="341">
          <cell r="AB341">
            <v>74.938238333333345</v>
          </cell>
          <cell r="AC341">
            <v>44.116206369863022</v>
          </cell>
          <cell r="AD341">
            <v>44.052741931245961</v>
          </cell>
          <cell r="AE341">
            <v>36.570929516151409</v>
          </cell>
          <cell r="AF341">
            <v>28.752534985118128</v>
          </cell>
          <cell r="AG341">
            <v>26.053984985118124</v>
          </cell>
          <cell r="AH341">
            <v>91.143441024751638</v>
          </cell>
          <cell r="AI341">
            <v>31.942092344292352</v>
          </cell>
        </row>
        <row r="342">
          <cell r="AB342">
            <v>32.333333333333336</v>
          </cell>
          <cell r="AC342">
            <v>223</v>
          </cell>
          <cell r="AD342">
            <v>47</v>
          </cell>
          <cell r="AE342">
            <v>307.00000000000011</v>
          </cell>
          <cell r="AF342">
            <v>67.000000000000014</v>
          </cell>
          <cell r="AG342">
            <v>67.000000000000014</v>
          </cell>
          <cell r="AH342">
            <v>50.333333333333336</v>
          </cell>
          <cell r="AI342">
            <v>50.333333333333336</v>
          </cell>
        </row>
        <row r="343">
          <cell r="AB343">
            <v>26.783333333333335</v>
          </cell>
          <cell r="AC343">
            <v>52.302703942448325</v>
          </cell>
          <cell r="AD343">
            <v>28.746361841726795</v>
          </cell>
          <cell r="AE343">
            <v>28.746361841726795</v>
          </cell>
          <cell r="AF343">
            <v>28.746361841726795</v>
          </cell>
          <cell r="AG343">
            <v>28.746361841726795</v>
          </cell>
          <cell r="AH343">
            <v>57.771405779425855</v>
          </cell>
          <cell r="AI343">
            <v>37.210468189075357</v>
          </cell>
        </row>
        <row r="344">
          <cell r="AB344">
            <v>0.25</v>
          </cell>
          <cell r="AC344">
            <v>3.689437968311553</v>
          </cell>
          <cell r="AD344">
            <v>0.81298372973092325</v>
          </cell>
          <cell r="AE344">
            <v>0.7642047059470678</v>
          </cell>
          <cell r="AF344">
            <v>0.7642047059470678</v>
          </cell>
          <cell r="AG344">
            <v>1.964204705947068</v>
          </cell>
          <cell r="AH344">
            <v>24.964204705947072</v>
          </cell>
          <cell r="AI344">
            <v>14.564204705947073</v>
          </cell>
        </row>
        <row r="345"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</row>
        <row r="346">
          <cell r="AB346">
            <v>99.905442857142859</v>
          </cell>
          <cell r="AC346">
            <v>2.405442857142857</v>
          </cell>
          <cell r="AD346">
            <v>2.405442857142857</v>
          </cell>
          <cell r="AE346">
            <v>2.405442857142857</v>
          </cell>
          <cell r="AF346">
            <v>0.85829999999999995</v>
          </cell>
          <cell r="AG346">
            <v>0.85829999999999995</v>
          </cell>
          <cell r="AH346">
            <v>0.85829999999999995</v>
          </cell>
          <cell r="AI346">
            <v>9.4228571428571425E-2</v>
          </cell>
        </row>
        <row r="347">
          <cell r="AB347">
            <v>14.6267648</v>
          </cell>
          <cell r="AC347">
            <v>30.45742715405661</v>
          </cell>
          <cell r="AD347">
            <v>13.964872300984982</v>
          </cell>
          <cell r="AE347">
            <v>13.5826665037442</v>
          </cell>
          <cell r="AF347">
            <v>13.299552972295167</v>
          </cell>
          <cell r="AG347">
            <v>13.931499093999115</v>
          </cell>
          <cell r="AH347">
            <v>55.598437663211413</v>
          </cell>
          <cell r="AI347">
            <v>18.481099087302226</v>
          </cell>
        </row>
        <row r="348">
          <cell r="AB348">
            <v>21.468012479354005</v>
          </cell>
          <cell r="AC348">
            <v>23.956839838736428</v>
          </cell>
          <cell r="AD348">
            <v>21.882817039251076</v>
          </cell>
          <cell r="AE348">
            <v>34.594140217815934</v>
          </cell>
          <cell r="AF348">
            <v>36.712694080910083</v>
          </cell>
          <cell r="AG348">
            <v>38.831247944004254</v>
          </cell>
          <cell r="AH348">
            <v>91.79509452135791</v>
          </cell>
          <cell r="AI348">
            <v>42.856500283883051</v>
          </cell>
        </row>
        <row r="349">
          <cell r="AB349">
            <v>2.8519875206459893</v>
          </cell>
          <cell r="AC349">
            <v>3.1826238372042792</v>
          </cell>
          <cell r="AD349">
            <v>2.9070935734057044</v>
          </cell>
          <cell r="AE349">
            <v>4.5957703948408248</v>
          </cell>
          <cell r="AF349">
            <v>4.8772165317466882</v>
          </cell>
          <cell r="AG349">
            <v>5.1586626686525365</v>
          </cell>
          <cell r="AH349">
            <v>12.1948160912989</v>
          </cell>
          <cell r="AI349">
            <v>5.6934103287736573</v>
          </cell>
        </row>
        <row r="350"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</row>
        <row r="351"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</row>
        <row r="352"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</row>
        <row r="353">
          <cell r="AB353">
            <v>468.3719000000001</v>
          </cell>
          <cell r="AC353">
            <v>278.73712499999999</v>
          </cell>
          <cell r="AD353">
            <v>58.065250000000006</v>
          </cell>
          <cell r="AE353">
            <v>12.525249999999998</v>
          </cell>
          <cell r="AF353">
            <v>11.940999999999999</v>
          </cell>
          <cell r="AG353">
            <v>11.2285</v>
          </cell>
          <cell r="AH353">
            <v>11.2285</v>
          </cell>
          <cell r="AI353">
            <v>11.2</v>
          </cell>
        </row>
        <row r="354">
          <cell r="AB354">
            <v>1131.7830876666667</v>
          </cell>
          <cell r="AC354">
            <v>1453.3254165082894</v>
          </cell>
          <cell r="AD354">
            <v>1224.0729331099858</v>
          </cell>
          <cell r="AE354">
            <v>1277.0440813092011</v>
          </cell>
          <cell r="AF354">
            <v>2305.7765574670175</v>
          </cell>
          <cell r="AG354">
            <v>2678.5464014890763</v>
          </cell>
          <cell r="AH354">
            <v>1702.5866008963978</v>
          </cell>
          <cell r="AI354">
            <v>1536.7173534108995</v>
          </cell>
        </row>
        <row r="355">
          <cell r="AB355">
            <v>156.23333333333332</v>
          </cell>
          <cell r="AC355">
            <v>148.06666666666666</v>
          </cell>
          <cell r="AD355">
            <v>130.18333333333334</v>
          </cell>
          <cell r="AE355">
            <v>1277.6500000000008</v>
          </cell>
          <cell r="AF355">
            <v>198.70000000000002</v>
          </cell>
          <cell r="AG355">
            <v>291.86666666666667</v>
          </cell>
          <cell r="AH355">
            <v>563.36666666666667</v>
          </cell>
          <cell r="AI355">
            <v>948.36666666666702</v>
          </cell>
        </row>
        <row r="356">
          <cell r="AB356">
            <v>231.19066666666683</v>
          </cell>
          <cell r="AC356">
            <v>49.344692144720725</v>
          </cell>
          <cell r="AD356">
            <v>29.841899395747745</v>
          </cell>
          <cell r="AE356">
            <v>29.841899395747745</v>
          </cell>
          <cell r="AF356">
            <v>29.841899395747745</v>
          </cell>
          <cell r="AG356">
            <v>29.841899395747745</v>
          </cell>
          <cell r="AH356">
            <v>30.214421476321842</v>
          </cell>
          <cell r="AI356">
            <v>35.519117314402415</v>
          </cell>
        </row>
        <row r="357">
          <cell r="AB357">
            <v>1077.5532457075306</v>
          </cell>
          <cell r="AC357">
            <v>3530.6724512102023</v>
          </cell>
          <cell r="AD357">
            <v>915.81049289903171</v>
          </cell>
          <cell r="AE357">
            <v>860.86186332508976</v>
          </cell>
          <cell r="AF357">
            <v>860.86186332508976</v>
          </cell>
          <cell r="AG357">
            <v>1009.5702297687374</v>
          </cell>
          <cell r="AH357">
            <v>1496.8986317584386</v>
          </cell>
          <cell r="AI357">
            <v>1471.3091309707956</v>
          </cell>
        </row>
        <row r="358">
          <cell r="AB358">
            <v>834.25275429246915</v>
          </cell>
          <cell r="AC358">
            <v>1887.187357899629</v>
          </cell>
          <cell r="AD358">
            <v>432.69672349537996</v>
          </cell>
          <cell r="AE358">
            <v>396.63866320409829</v>
          </cell>
          <cell r="AF358">
            <v>396.63866320409829</v>
          </cell>
          <cell r="AG358">
            <v>476.5749130068138</v>
          </cell>
          <cell r="AH358">
            <v>736.62871824779427</v>
          </cell>
          <cell r="AI358">
            <v>715.05030535011679</v>
          </cell>
        </row>
        <row r="359">
          <cell r="AB359">
            <v>63.63492342857144</v>
          </cell>
          <cell r="AC359">
            <v>35.290061592395993</v>
          </cell>
          <cell r="AD359">
            <v>34.469093020967421</v>
          </cell>
          <cell r="AE359">
            <v>33.339745306681692</v>
          </cell>
          <cell r="AF359">
            <v>19.260984857142862</v>
          </cell>
          <cell r="AG359">
            <v>13.847826</v>
          </cell>
          <cell r="AH359">
            <v>11.207472000000001</v>
          </cell>
          <cell r="AI359">
            <v>9.6743662857142851</v>
          </cell>
        </row>
        <row r="360">
          <cell r="AB360">
            <v>823.88297199999965</v>
          </cell>
          <cell r="AC360">
            <v>3410.4132984098551</v>
          </cell>
          <cell r="AD360">
            <v>690.90004037953679</v>
          </cell>
          <cell r="AE360">
            <v>689.76155650906935</v>
          </cell>
          <cell r="AF360">
            <v>685.91264250906931</v>
          </cell>
          <cell r="AG360">
            <v>682.89326450906924</v>
          </cell>
          <cell r="AH360">
            <v>823.56673490906985</v>
          </cell>
          <cell r="AI360">
            <v>795.99534061567033</v>
          </cell>
        </row>
        <row r="361">
          <cell r="AB361">
            <v>3151.0911079219741</v>
          </cell>
          <cell r="AC361">
            <v>443.125490357567</v>
          </cell>
          <cell r="AD361">
            <v>277.16100499457286</v>
          </cell>
          <cell r="AE361">
            <v>277.16100499457286</v>
          </cell>
          <cell r="AF361">
            <v>277.16100499457286</v>
          </cell>
          <cell r="AG361">
            <v>277.16100499457286</v>
          </cell>
          <cell r="AH361">
            <v>287.55125578150353</v>
          </cell>
          <cell r="AI361">
            <v>300.42613175661535</v>
          </cell>
        </row>
        <row r="362">
          <cell r="AB362">
            <v>1310.9636920780263</v>
          </cell>
          <cell r="AC362">
            <v>263.12869645677404</v>
          </cell>
          <cell r="AD362">
            <v>164.57869280781728</v>
          </cell>
          <cell r="AE362">
            <v>164.57869280781728</v>
          </cell>
          <cell r="AF362">
            <v>164.57869280781728</v>
          </cell>
          <cell r="AG362">
            <v>164.57869280781728</v>
          </cell>
          <cell r="AH362">
            <v>170.74844202088536</v>
          </cell>
          <cell r="AI362">
            <v>178.39356604577549</v>
          </cell>
        </row>
        <row r="363"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</row>
        <row r="364">
          <cell r="AB364">
            <v>0.2</v>
          </cell>
          <cell r="AC364">
            <v>24.595344729321781</v>
          </cell>
          <cell r="AD364">
            <v>9.4719880307472355</v>
          </cell>
          <cell r="AE364">
            <v>6.6834813498732846</v>
          </cell>
          <cell r="AF364">
            <v>6.5538713727910309</v>
          </cell>
          <cell r="AG364">
            <v>7.8465473678489914</v>
          </cell>
          <cell r="AH364">
            <v>6.5237327205747011</v>
          </cell>
          <cell r="AI364">
            <v>6.5237327205747011</v>
          </cell>
        </row>
        <row r="365"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</row>
      </sheetData>
      <sheetData sheetId="5">
        <row r="2">
          <cell r="AB2">
            <v>21.818850000000001</v>
          </cell>
          <cell r="AC2">
            <v>17.455080000000002</v>
          </cell>
          <cell r="AD2">
            <v>10.909425000000001</v>
          </cell>
          <cell r="AE2">
            <v>4.3637699999999997</v>
          </cell>
          <cell r="AF2">
            <v>2.7273562499999997</v>
          </cell>
          <cell r="AG2">
            <v>1.0909424999999999</v>
          </cell>
          <cell r="AH2">
            <v>0.54547124999999996</v>
          </cell>
          <cell r="AI2">
            <v>0</v>
          </cell>
        </row>
        <row r="3">
          <cell r="AB3">
            <v>135.79575500000004</v>
          </cell>
          <cell r="AC3">
            <v>108.63660400000003</v>
          </cell>
          <cell r="AD3">
            <v>67.897877500000021</v>
          </cell>
          <cell r="AE3">
            <v>27.159151000000005</v>
          </cell>
          <cell r="AF3">
            <v>16.974469375000005</v>
          </cell>
          <cell r="AG3">
            <v>6.7897877500000048</v>
          </cell>
          <cell r="AH3">
            <v>3.3948938750000024</v>
          </cell>
          <cell r="AI3">
            <v>0</v>
          </cell>
        </row>
        <row r="4"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AB5">
            <v>336.55300000000022</v>
          </cell>
          <cell r="AC5">
            <v>205.04666666666665</v>
          </cell>
          <cell r="AD5">
            <v>183.89166666666668</v>
          </cell>
          <cell r="AE5">
            <v>162.73666666666668</v>
          </cell>
          <cell r="AF5">
            <v>157.44791666666666</v>
          </cell>
          <cell r="AG5">
            <v>152.15916666666666</v>
          </cell>
          <cell r="AH5">
            <v>150.39624999999998</v>
          </cell>
          <cell r="AI5">
            <v>148.63333333333333</v>
          </cell>
        </row>
        <row r="6">
          <cell r="AB6">
            <v>499.02600000000007</v>
          </cell>
          <cell r="AC6">
            <v>1484.9712487251263</v>
          </cell>
          <cell r="AD6">
            <v>2379.7063385118131</v>
          </cell>
          <cell r="AE6">
            <v>2673.9820439070886</v>
          </cell>
          <cell r="AF6">
            <v>1497.2871977755908</v>
          </cell>
          <cell r="AG6">
            <v>1581.336829642127</v>
          </cell>
          <cell r="AH6">
            <v>1329.1879340425207</v>
          </cell>
          <cell r="AI6">
            <v>1357.2044779980326</v>
          </cell>
        </row>
        <row r="7"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B8">
            <v>38.730946285714282</v>
          </cell>
          <cell r="AC8">
            <v>22.184757028571429</v>
          </cell>
          <cell r="AD8">
            <v>13.865473142857143</v>
          </cell>
          <cell r="AE8">
            <v>5.5461892571428573</v>
          </cell>
          <cell r="AF8">
            <v>3.4663682857142866</v>
          </cell>
          <cell r="AG8">
            <v>1.3865473142857159</v>
          </cell>
          <cell r="AH8">
            <v>0.69327365714285794</v>
          </cell>
          <cell r="AI8">
            <v>0</v>
          </cell>
        </row>
        <row r="9">
          <cell r="AB9">
            <v>56.168302399999995</v>
          </cell>
          <cell r="AC9">
            <v>20.265041920000002</v>
          </cell>
          <cell r="AD9">
            <v>12.665651200000003</v>
          </cell>
          <cell r="AE9">
            <v>5.0662604800000004</v>
          </cell>
          <cell r="AF9">
            <v>3.1664128000000007</v>
          </cell>
          <cell r="AG9">
            <v>1.2665651200000001</v>
          </cell>
          <cell r="AH9">
            <v>0.63328256000000005</v>
          </cell>
          <cell r="AI9">
            <v>0</v>
          </cell>
        </row>
        <row r="10">
          <cell r="AB10">
            <v>6.215079240378274</v>
          </cell>
          <cell r="AC10">
            <v>1058.2735257051052</v>
          </cell>
          <cell r="AD10">
            <v>1763.2504900149233</v>
          </cell>
          <cell r="AE10">
            <v>2027.616851631105</v>
          </cell>
          <cell r="AF10">
            <v>1102.3345859744688</v>
          </cell>
          <cell r="AG10">
            <v>1168.4261763785141</v>
          </cell>
          <cell r="AH10">
            <v>970.15140516637859</v>
          </cell>
          <cell r="AI10">
            <v>992.18193530105953</v>
          </cell>
        </row>
        <row r="11">
          <cell r="AB11">
            <v>180.67692075962165</v>
          </cell>
          <cell r="AC11">
            <v>921.04787437089567</v>
          </cell>
          <cell r="AD11">
            <v>1512.2585101117445</v>
          </cell>
          <cell r="AE11">
            <v>1733.9624985145633</v>
          </cell>
          <cell r="AF11">
            <v>957.99853910469835</v>
          </cell>
          <cell r="AG11">
            <v>1013.4245362054029</v>
          </cell>
          <cell r="AH11">
            <v>847.1465449032894</v>
          </cell>
          <cell r="AI11">
            <v>865.62187727019102</v>
          </cell>
        </row>
        <row r="12"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B14">
            <v>6.6666666666666666E-2</v>
          </cell>
          <cell r="AC14">
            <v>6.133333333333333E-2</v>
          </cell>
          <cell r="AD14">
            <v>5.3333333333333337E-2</v>
          </cell>
          <cell r="AE14">
            <v>4.533333333333333E-2</v>
          </cell>
          <cell r="AF14">
            <v>4.3333333333333328E-2</v>
          </cell>
          <cell r="AG14">
            <v>4.1333333333333333E-2</v>
          </cell>
          <cell r="AH14">
            <v>4.0666666666666663E-2</v>
          </cell>
          <cell r="AI14">
            <v>0.04</v>
          </cell>
        </row>
        <row r="15">
          <cell r="AB15">
            <v>80.631225000000001</v>
          </cell>
          <cell r="AC15">
            <v>16.50498</v>
          </cell>
          <cell r="AD15">
            <v>10.3156125</v>
          </cell>
          <cell r="AE15">
            <v>4.1262449999999999</v>
          </cell>
          <cell r="AF15">
            <v>2.578903125000001</v>
          </cell>
          <cell r="AG15">
            <v>1.0315612500000015</v>
          </cell>
          <cell r="AH15">
            <v>0.51578062500000077</v>
          </cell>
          <cell r="AI15">
            <v>0</v>
          </cell>
        </row>
        <row r="16">
          <cell r="AB16">
            <v>226.64608366666664</v>
          </cell>
          <cell r="AC16">
            <v>181.3168669333333</v>
          </cell>
          <cell r="AD16">
            <v>113.32304183333332</v>
          </cell>
          <cell r="AE16">
            <v>45.329216733333304</v>
          </cell>
          <cell r="AF16">
            <v>28.33076045833333</v>
          </cell>
          <cell r="AG16">
            <v>11.332304183333356</v>
          </cell>
          <cell r="AH16">
            <v>5.6661520916666781</v>
          </cell>
          <cell r="AI16">
            <v>0</v>
          </cell>
        </row>
        <row r="17">
          <cell r="AB17">
            <v>65.115333333333339</v>
          </cell>
          <cell r="AC17">
            <v>52.092266666666667</v>
          </cell>
          <cell r="AD17">
            <v>32.55766666666667</v>
          </cell>
          <cell r="AE17">
            <v>13.023066666666667</v>
          </cell>
          <cell r="AF17">
            <v>8.1394166666666674</v>
          </cell>
          <cell r="AG17">
            <v>3.2557666666666667</v>
          </cell>
          <cell r="AH17">
            <v>1.6278833333333333</v>
          </cell>
          <cell r="AI17">
            <v>0</v>
          </cell>
        </row>
        <row r="18">
          <cell r="AB18">
            <v>1.9833333333333332</v>
          </cell>
          <cell r="AC18">
            <v>2.0266666666666673</v>
          </cell>
          <cell r="AD18">
            <v>2.051666666666669</v>
          </cell>
          <cell r="AE18">
            <v>2.0566666666666662</v>
          </cell>
          <cell r="AF18">
            <v>2.0129166666666674</v>
          </cell>
          <cell r="AG18">
            <v>2.0141666666666671</v>
          </cell>
          <cell r="AH18">
            <v>2.0045833333333314</v>
          </cell>
          <cell r="AI18">
            <v>2.0050000000000012</v>
          </cell>
        </row>
        <row r="19">
          <cell r="AB19">
            <v>302.67281250000008</v>
          </cell>
          <cell r="AC19">
            <v>396.75219545454559</v>
          </cell>
          <cell r="AD19">
            <v>607.83997499999998</v>
          </cell>
          <cell r="AE19">
            <v>675.78979500000037</v>
          </cell>
          <cell r="AF19">
            <v>394.6584375000001</v>
          </cell>
          <cell r="AG19">
            <v>414.73924874999989</v>
          </cell>
          <cell r="AH19">
            <v>354.49681500000003</v>
          </cell>
          <cell r="AI19">
            <v>361.19041875000005</v>
          </cell>
        </row>
        <row r="20">
          <cell r="AB20">
            <v>40.762187499999953</v>
          </cell>
          <cell r="AC20">
            <v>745.84604999999999</v>
          </cell>
          <cell r="AD20">
            <v>1193.8316249999996</v>
          </cell>
          <cell r="AE20">
            <v>1318.307</v>
          </cell>
          <cell r="AF20">
            <v>683.74985937500003</v>
          </cell>
          <cell r="AG20">
            <v>721.07674999999961</v>
          </cell>
          <cell r="AH20">
            <v>584.21148437499971</v>
          </cell>
          <cell r="AI20">
            <v>596.65378125000018</v>
          </cell>
        </row>
        <row r="21">
          <cell r="AB21">
            <v>94.458611142857137</v>
          </cell>
          <cell r="AC21">
            <v>14.766888914285714</v>
          </cell>
          <cell r="AD21">
            <v>9.2293055714285703</v>
          </cell>
          <cell r="AE21">
            <v>3.6917222285714288</v>
          </cell>
          <cell r="AF21">
            <v>2.307326392857143</v>
          </cell>
          <cell r="AG21">
            <v>0.92293055714285721</v>
          </cell>
          <cell r="AH21">
            <v>0.46146527857142861</v>
          </cell>
          <cell r="AI21">
            <v>0</v>
          </cell>
        </row>
        <row r="22">
          <cell r="AB22">
            <v>59.093982399999987</v>
          </cell>
          <cell r="AC22">
            <v>24.875185919999993</v>
          </cell>
          <cell r="AD22">
            <v>15.546991199999995</v>
          </cell>
          <cell r="AE22">
            <v>6.2187964799999964</v>
          </cell>
          <cell r="AF22">
            <v>3.8867477999999984</v>
          </cell>
          <cell r="AG22">
            <v>1.5546991200000002</v>
          </cell>
          <cell r="AH22">
            <v>0.77734956000000011</v>
          </cell>
          <cell r="AI22">
            <v>0</v>
          </cell>
        </row>
        <row r="23">
          <cell r="AB23">
            <v>12.111582577596133</v>
          </cell>
          <cell r="AC23">
            <v>4076.7954236929318</v>
          </cell>
          <cell r="AD23">
            <v>6788.3846511031561</v>
          </cell>
          <cell r="AE23">
            <v>7805.2306113819868</v>
          </cell>
          <cell r="AF23">
            <v>4246.2697504060679</v>
          </cell>
          <cell r="AG23">
            <v>4500.4812404757795</v>
          </cell>
          <cell r="AH23">
            <v>3737.8467702666558</v>
          </cell>
          <cell r="AI23">
            <v>3822.5839336232225</v>
          </cell>
        </row>
        <row r="24">
          <cell r="AB24">
            <v>232.96841742240349</v>
          </cell>
          <cell r="AC24">
            <v>217.014177923538</v>
          </cell>
          <cell r="AD24">
            <v>282.31135159096084</v>
          </cell>
          <cell r="AE24">
            <v>306.79779171624443</v>
          </cell>
          <cell r="AF24">
            <v>221.09525127775177</v>
          </cell>
          <cell r="AG24">
            <v>227.21686130907284</v>
          </cell>
          <cell r="AH24">
            <v>208.85203121511026</v>
          </cell>
          <cell r="AI24">
            <v>210.89256789221722</v>
          </cell>
        </row>
        <row r="25"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B26">
            <v>0</v>
          </cell>
          <cell r="AC26">
            <v>0.17048004935547267</v>
          </cell>
          <cell r="AD26">
            <v>0.28981608390430358</v>
          </cell>
          <cell r="AE26">
            <v>0.34096009871094535</v>
          </cell>
          <cell r="AF26">
            <v>0.20031405799268043</v>
          </cell>
          <cell r="AG26">
            <v>0.21310006169434076</v>
          </cell>
          <cell r="AH26">
            <v>0.18326605305713317</v>
          </cell>
          <cell r="AI26">
            <v>0.18752805429101999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AB28">
            <v>132.8175</v>
          </cell>
          <cell r="AC28">
            <v>106.25399999999999</v>
          </cell>
          <cell r="AD28">
            <v>66.408749999999998</v>
          </cell>
          <cell r="AE28">
            <v>26.563499999999998</v>
          </cell>
          <cell r="AF28">
            <v>16.602187500000003</v>
          </cell>
          <cell r="AG28">
            <v>6.6408750000000056</v>
          </cell>
          <cell r="AH28">
            <v>3.3204375000000028</v>
          </cell>
          <cell r="AI28">
            <v>0</v>
          </cell>
        </row>
        <row r="29">
          <cell r="AB29">
            <v>20.866399999999999</v>
          </cell>
          <cell r="AC29">
            <v>16.69312</v>
          </cell>
          <cell r="AD29">
            <v>10.433199999999999</v>
          </cell>
          <cell r="AE29">
            <v>4.1732800000000001</v>
          </cell>
          <cell r="AF29">
            <v>2.6083000000000007</v>
          </cell>
          <cell r="AG29">
            <v>1.0433200000000018</v>
          </cell>
          <cell r="AH29">
            <v>0.5216600000000009</v>
          </cell>
          <cell r="AI29">
            <v>0</v>
          </cell>
        </row>
        <row r="30">
          <cell r="AB30">
            <v>32</v>
          </cell>
          <cell r="AC30">
            <v>25.6</v>
          </cell>
          <cell r="AD30">
            <v>16</v>
          </cell>
          <cell r="AE30">
            <v>6.4</v>
          </cell>
          <cell r="AF30">
            <v>4</v>
          </cell>
          <cell r="AG30">
            <v>1.6</v>
          </cell>
          <cell r="AH30">
            <v>0.8</v>
          </cell>
          <cell r="AI30">
            <v>0</v>
          </cell>
        </row>
        <row r="31">
          <cell r="AB31">
            <v>38.966666666666669</v>
          </cell>
          <cell r="AC31">
            <v>38.723333333333336</v>
          </cell>
          <cell r="AD31">
            <v>38.358333333333334</v>
          </cell>
          <cell r="AE31">
            <v>37.993333333333332</v>
          </cell>
          <cell r="AF31">
            <v>37.90208333333333</v>
          </cell>
          <cell r="AG31">
            <v>37.810833333333335</v>
          </cell>
          <cell r="AH31">
            <v>37.78041666666666</v>
          </cell>
          <cell r="AI31">
            <v>37.75</v>
          </cell>
        </row>
        <row r="32">
          <cell r="AB32">
            <v>34.525000000000006</v>
          </cell>
          <cell r="AC32">
            <v>779.88206984692931</v>
          </cell>
          <cell r="AD32">
            <v>1268.6181865629617</v>
          </cell>
          <cell r="AE32">
            <v>1430.3563975649863</v>
          </cell>
          <cell r="AF32">
            <v>789.97673780705748</v>
          </cell>
          <cell r="AG32">
            <v>835.71814207548096</v>
          </cell>
          <cell r="AH32">
            <v>698.49392927021074</v>
          </cell>
          <cell r="AI32">
            <v>713.74106402635198</v>
          </cell>
        </row>
        <row r="33">
          <cell r="AB33">
            <v>0</v>
          </cell>
          <cell r="AC33">
            <v>293.6151345387305</v>
          </cell>
          <cell r="AD33">
            <v>478.2367721653564</v>
          </cell>
          <cell r="AE33">
            <v>530.13843736159686</v>
          </cell>
          <cell r="AF33">
            <v>270.1667036554291</v>
          </cell>
          <cell r="AG33">
            <v>285.45915857932113</v>
          </cell>
          <cell r="AH33">
            <v>229.38682385838311</v>
          </cell>
          <cell r="AI33">
            <v>234.48430883301407</v>
          </cell>
        </row>
        <row r="34">
          <cell r="AB34">
            <v>0.3745714285714285</v>
          </cell>
          <cell r="AC34">
            <v>0.29965714285714279</v>
          </cell>
          <cell r="AD34">
            <v>0.18728571428571425</v>
          </cell>
          <cell r="AE34">
            <v>7.4914285714285656E-2</v>
          </cell>
          <cell r="AF34">
            <v>4.6821428571428542E-2</v>
          </cell>
          <cell r="AG34">
            <v>1.8728571428571428E-2</v>
          </cell>
          <cell r="AH34">
            <v>9.3642857142857139E-3</v>
          </cell>
          <cell r="AI34">
            <v>0</v>
          </cell>
        </row>
        <row r="35">
          <cell r="AB35">
            <v>14.6120924</v>
          </cell>
          <cell r="AC35">
            <v>0.48967392000000004</v>
          </cell>
          <cell r="AD35">
            <v>0.30604619999999999</v>
          </cell>
          <cell r="AE35">
            <v>0.12241847999999997</v>
          </cell>
          <cell r="AF35">
            <v>7.6511549999999998E-2</v>
          </cell>
          <cell r="AG35">
            <v>3.0604620000000013E-2</v>
          </cell>
          <cell r="AH35">
            <v>1.5302310000000006E-2</v>
          </cell>
          <cell r="AI35">
            <v>0</v>
          </cell>
        </row>
        <row r="36">
          <cell r="AB36">
            <v>39.225864000000009</v>
          </cell>
          <cell r="AC36">
            <v>197.10390845920847</v>
          </cell>
          <cell r="AD36">
            <v>304.0959380986809</v>
          </cell>
          <cell r="AE36">
            <v>344.21794921348305</v>
          </cell>
          <cell r="AF36">
            <v>203.79091031167556</v>
          </cell>
          <cell r="AG36">
            <v>213.82141309037601</v>
          </cell>
          <cell r="AH36">
            <v>183.72990475427451</v>
          </cell>
          <cell r="AI36">
            <v>187.07340568050793</v>
          </cell>
        </row>
        <row r="37">
          <cell r="AB37">
            <v>5.8613360000000148</v>
          </cell>
          <cell r="AC37">
            <v>575.55226585761261</v>
          </cell>
          <cell r="AD37">
            <v>955.60621909602116</v>
          </cell>
          <cell r="AE37">
            <v>1098.1264515604244</v>
          </cell>
          <cell r="AF37">
            <v>599.30563793501301</v>
          </cell>
          <cell r="AG37">
            <v>634.93569605111384</v>
          </cell>
          <cell r="AH37">
            <v>528.0455217028117</v>
          </cell>
          <cell r="AI37">
            <v>539.92220774151201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AB39">
            <v>0</v>
          </cell>
          <cell r="AC39">
            <v>0.50795135672682223</v>
          </cell>
          <cell r="AD39">
            <v>0.86351730643559765</v>
          </cell>
          <cell r="AE39">
            <v>1.0159027134536445</v>
          </cell>
          <cell r="AF39">
            <v>0.59684284415401601</v>
          </cell>
          <cell r="AG39">
            <v>0.63493919590852765</v>
          </cell>
          <cell r="AH39">
            <v>0.5460477084813341</v>
          </cell>
          <cell r="AI39">
            <v>0.55874649239950436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B45">
            <v>18.375</v>
          </cell>
          <cell r="AC45">
            <v>31.47764727272726</v>
          </cell>
          <cell r="AD45">
            <v>46.96476510638297</v>
          </cell>
          <cell r="AE45">
            <v>51.874775999999969</v>
          </cell>
          <cell r="AF45">
            <v>31.068900000000003</v>
          </cell>
          <cell r="AG45">
            <v>32.555033999999978</v>
          </cell>
          <cell r="AH45">
            <v>28.096631999999996</v>
          </cell>
          <cell r="AI45">
            <v>28.592009999999998</v>
          </cell>
        </row>
        <row r="46">
          <cell r="AB46">
            <v>0</v>
          </cell>
          <cell r="AC46">
            <v>64.438517597766392</v>
          </cell>
          <cell r="AD46">
            <v>104.95667639030133</v>
          </cell>
          <cell r="AE46">
            <v>116.34732344041157</v>
          </cell>
          <cell r="AF46">
            <v>59.292385984055862</v>
          </cell>
          <cell r="AG46">
            <v>62.64855877560619</v>
          </cell>
          <cell r="AH46">
            <v>50.342591873254982</v>
          </cell>
          <cell r="AI46">
            <v>51.46131613710515</v>
          </cell>
        </row>
        <row r="47">
          <cell r="AB47">
            <v>129.47931199999999</v>
          </cell>
          <cell r="AC47">
            <v>33.183449600000003</v>
          </cell>
          <cell r="AD47">
            <v>20.739656</v>
          </cell>
          <cell r="AE47">
            <v>8.2958624000000007</v>
          </cell>
          <cell r="AF47">
            <v>5.184914</v>
          </cell>
          <cell r="AG47">
            <v>2.0739656000000002</v>
          </cell>
          <cell r="AH47">
            <v>1.0369828000000001</v>
          </cell>
          <cell r="AI47">
            <v>0</v>
          </cell>
        </row>
        <row r="48">
          <cell r="AB48">
            <v>0.41600000000000009</v>
          </cell>
          <cell r="AC48">
            <v>0.3328000000000001</v>
          </cell>
          <cell r="AD48">
            <v>0.20800000000000005</v>
          </cell>
          <cell r="AE48">
            <v>8.3199999999999996E-2</v>
          </cell>
          <cell r="AF48">
            <v>5.2000000000000025E-2</v>
          </cell>
          <cell r="AG48">
            <v>2.0800000000000055E-2</v>
          </cell>
          <cell r="AH48">
            <v>1.0400000000000027E-2</v>
          </cell>
          <cell r="AI48">
            <v>0</v>
          </cell>
        </row>
        <row r="49">
          <cell r="AB49">
            <v>9.7417229469627369</v>
          </cell>
          <cell r="AC49">
            <v>63.913405130457889</v>
          </cell>
          <cell r="AD49">
            <v>104.50784591293288</v>
          </cell>
          <cell r="AE49">
            <v>119.730761206361</v>
          </cell>
          <cell r="AF49">
            <v>66.450557679362589</v>
          </cell>
          <cell r="AG49">
            <v>70.256286502719561</v>
          </cell>
          <cell r="AH49">
            <v>58.83910003264851</v>
          </cell>
          <cell r="AI49">
            <v>60.107676307100853</v>
          </cell>
        </row>
        <row r="50">
          <cell r="AB50">
            <v>7.6542652746867947</v>
          </cell>
          <cell r="AC50">
            <v>127.18477042868653</v>
          </cell>
          <cell r="AD50">
            <v>210.39178787120815</v>
          </cell>
          <cell r="AE50">
            <v>241.59441941215374</v>
          </cell>
          <cell r="AF50">
            <v>132.38520901884411</v>
          </cell>
          <cell r="AG50">
            <v>140.18586690408051</v>
          </cell>
          <cell r="AH50">
            <v>116.78389324837134</v>
          </cell>
          <cell r="AI50">
            <v>119.38411254345016</v>
          </cell>
        </row>
        <row r="51">
          <cell r="AB51">
            <v>0</v>
          </cell>
          <cell r="AC51">
            <v>6.7971285846144598</v>
          </cell>
          <cell r="AD51">
            <v>11.166711246152326</v>
          </cell>
          <cell r="AE51">
            <v>12.623238799998283</v>
          </cell>
          <cell r="AF51">
            <v>6.4329966961529683</v>
          </cell>
          <cell r="AG51">
            <v>6.7971285846144598</v>
          </cell>
          <cell r="AH51">
            <v>5.4619783269223339</v>
          </cell>
          <cell r="AI51">
            <v>5.5833556230761632</v>
          </cell>
        </row>
        <row r="52">
          <cell r="AB52">
            <v>0</v>
          </cell>
          <cell r="AC52">
            <v>7.5602323026283358</v>
          </cell>
          <cell r="AD52">
            <v>12.852394914468171</v>
          </cell>
          <cell r="AE52">
            <v>15.120464605256672</v>
          </cell>
          <cell r="AF52">
            <v>8.8832729555882963</v>
          </cell>
          <cell r="AG52">
            <v>9.4502903782854144</v>
          </cell>
          <cell r="AH52">
            <v>8.1272497253254592</v>
          </cell>
          <cell r="AI52">
            <v>8.3162555328911729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AB54">
            <v>241.41003875000001</v>
          </cell>
          <cell r="AC54">
            <v>193.12803100000002</v>
          </cell>
          <cell r="AD54">
            <v>120.70501937500001</v>
          </cell>
          <cell r="AE54">
            <v>48.282007750000005</v>
          </cell>
          <cell r="AF54">
            <v>30.176254843750009</v>
          </cell>
          <cell r="AG54">
            <v>12.070501937500012</v>
          </cell>
          <cell r="AH54">
            <v>6.035250968750006</v>
          </cell>
          <cell r="AI54">
            <v>0</v>
          </cell>
        </row>
        <row r="55">
          <cell r="AB55">
            <v>570.682682</v>
          </cell>
          <cell r="AC55">
            <v>32.546145600000003</v>
          </cell>
          <cell r="AD55">
            <v>20.341341</v>
          </cell>
          <cell r="AE55">
            <v>8.1365364000000007</v>
          </cell>
          <cell r="AF55">
            <v>5.0853352499999991</v>
          </cell>
          <cell r="AG55">
            <v>2.0341340999999979</v>
          </cell>
          <cell r="AH55">
            <v>1.017067049999999</v>
          </cell>
          <cell r="AI55">
            <v>0</v>
          </cell>
        </row>
        <row r="56">
          <cell r="AB56">
            <v>66.768000000000001</v>
          </cell>
          <cell r="AC56">
            <v>53.414400000000001</v>
          </cell>
          <cell r="AD56">
            <v>33.384</v>
          </cell>
          <cell r="AE56">
            <v>13.353599999999998</v>
          </cell>
          <cell r="AF56">
            <v>8.3460000000000001</v>
          </cell>
          <cell r="AG56">
            <v>3.3384000000000014</v>
          </cell>
          <cell r="AH56">
            <v>1.6692000000000007</v>
          </cell>
          <cell r="AI56">
            <v>0</v>
          </cell>
        </row>
        <row r="57">
          <cell r="AB57">
            <v>26</v>
          </cell>
          <cell r="AC57">
            <v>17.95</v>
          </cell>
          <cell r="AD57">
            <v>17.875</v>
          </cell>
          <cell r="AE57">
            <v>17.8</v>
          </cell>
          <cell r="AF57">
            <v>17.78125</v>
          </cell>
          <cell r="AG57">
            <v>17.762499999999999</v>
          </cell>
          <cell r="AH57">
            <v>17.756250000000001</v>
          </cell>
          <cell r="AI57">
            <v>17.75</v>
          </cell>
        </row>
        <row r="58">
          <cell r="AB58">
            <v>17.074999999999999</v>
          </cell>
          <cell r="AC58">
            <v>1372.1412778229003</v>
          </cell>
          <cell r="AD58">
            <v>2262.5583725026895</v>
          </cell>
          <cell r="AE58">
            <v>2558.7747651051391</v>
          </cell>
          <cell r="AF58">
            <v>1395.7788940788796</v>
          </cell>
          <cell r="AG58">
            <v>1478.8500277236124</v>
          </cell>
          <cell r="AH58">
            <v>1229.6366267894141</v>
          </cell>
          <cell r="AI58">
            <v>1257.3270046709918</v>
          </cell>
        </row>
        <row r="59"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AB60">
            <v>3.8265748571428566</v>
          </cell>
          <cell r="AC60">
            <v>3.0612598857142856</v>
          </cell>
          <cell r="AD60">
            <v>1.9132874285714283</v>
          </cell>
          <cell r="AE60">
            <v>0.76531497142857141</v>
          </cell>
          <cell r="AF60">
            <v>0.47832185714285708</v>
          </cell>
          <cell r="AG60">
            <v>0.19132874285714285</v>
          </cell>
          <cell r="AH60">
            <v>9.5664371428571426E-2</v>
          </cell>
          <cell r="AI60">
            <v>0</v>
          </cell>
        </row>
        <row r="61">
          <cell r="AB61">
            <v>33.858522000000001</v>
          </cell>
          <cell r="AC61">
            <v>5.486817600000002</v>
          </cell>
          <cell r="AD61">
            <v>3.4292610000000008</v>
          </cell>
          <cell r="AE61">
            <v>1.3717043999999998</v>
          </cell>
          <cell r="AF61">
            <v>0.85731525000000031</v>
          </cell>
          <cell r="AG61">
            <v>0.34292610000000079</v>
          </cell>
          <cell r="AH61">
            <v>0.17146305000000039</v>
          </cell>
          <cell r="AI61">
            <v>0</v>
          </cell>
        </row>
        <row r="62">
          <cell r="AB62">
            <v>62.891165982121223</v>
          </cell>
          <cell r="AC62">
            <v>1221.553923867486</v>
          </cell>
          <cell r="AD62">
            <v>1997.1999180508674</v>
          </cell>
          <cell r="AE62">
            <v>2288.067165869636</v>
          </cell>
          <cell r="AF62">
            <v>1270.0317985039469</v>
          </cell>
          <cell r="AG62">
            <v>1342.7486104586396</v>
          </cell>
          <cell r="AH62">
            <v>1124.5981745945628</v>
          </cell>
          <cell r="AI62">
            <v>1148.8371119127942</v>
          </cell>
        </row>
        <row r="63">
          <cell r="AB63">
            <v>35.248834017878792</v>
          </cell>
          <cell r="AC63">
            <v>765.03640198027233</v>
          </cell>
          <cell r="AD63">
            <v>1253.3572916953963</v>
          </cell>
          <cell r="AE63">
            <v>1436.4776253385676</v>
          </cell>
          <cell r="AF63">
            <v>795.55645758746755</v>
          </cell>
          <cell r="AG63">
            <v>841.33654099826038</v>
          </cell>
          <cell r="AH63">
            <v>703.99629076588178</v>
          </cell>
          <cell r="AI63">
            <v>719.2563185694795</v>
          </cell>
        </row>
        <row r="64"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B67">
            <v>1320.4854707500003</v>
          </cell>
          <cell r="AC67">
            <v>1056.3883766000004</v>
          </cell>
          <cell r="AD67">
            <v>660.24273537500017</v>
          </cell>
          <cell r="AE67">
            <v>264.09709414999998</v>
          </cell>
          <cell r="AF67">
            <v>165.06068384375004</v>
          </cell>
          <cell r="AG67">
            <v>66.024273537500079</v>
          </cell>
          <cell r="AH67">
            <v>33.01213676875004</v>
          </cell>
          <cell r="AI67">
            <v>0</v>
          </cell>
        </row>
        <row r="68">
          <cell r="AB68">
            <v>4113.2589239999998</v>
          </cell>
          <cell r="AC68">
            <v>671.40713920000007</v>
          </cell>
          <cell r="AD68">
            <v>419.62946200000005</v>
          </cell>
          <cell r="AE68">
            <v>167.85178479999996</v>
          </cell>
          <cell r="AF68">
            <v>104.90736550000001</v>
          </cell>
          <cell r="AG68">
            <v>41.962946200000076</v>
          </cell>
          <cell r="AH68">
            <v>20.981473100000038</v>
          </cell>
          <cell r="AI68">
            <v>0</v>
          </cell>
        </row>
        <row r="69">
          <cell r="AB69">
            <v>203.136</v>
          </cell>
          <cell r="AC69">
            <v>162.50880000000001</v>
          </cell>
          <cell r="AD69">
            <v>101.568</v>
          </cell>
          <cell r="AE69">
            <v>40.627199999999995</v>
          </cell>
          <cell r="AF69">
            <v>25.392000000000007</v>
          </cell>
          <cell r="AG69">
            <v>10.156800000000022</v>
          </cell>
          <cell r="AH69">
            <v>5.0784000000000109</v>
          </cell>
          <cell r="AI69">
            <v>0</v>
          </cell>
        </row>
        <row r="70">
          <cell r="AB70">
            <v>114.16666666666667</v>
          </cell>
          <cell r="AC70">
            <v>89.373333333333321</v>
          </cell>
          <cell r="AD70">
            <v>83.683333333333337</v>
          </cell>
          <cell r="AE70">
            <v>77.993333333333339</v>
          </cell>
          <cell r="AF70">
            <v>76.57083333333334</v>
          </cell>
          <cell r="AG70">
            <v>75.148333333333326</v>
          </cell>
          <cell r="AH70">
            <v>74.674166666666665</v>
          </cell>
          <cell r="AI70">
            <v>74.2</v>
          </cell>
        </row>
        <row r="71">
          <cell r="AB71">
            <v>5758.8115986989678</v>
          </cell>
          <cell r="AC71">
            <v>10622.155156458259</v>
          </cell>
          <cell r="AD71">
            <v>16224.778846965051</v>
          </cell>
          <cell r="AE71">
            <v>18025.364737353077</v>
          </cell>
          <cell r="AF71">
            <v>10556.707680260206</v>
          </cell>
          <cell r="AG71">
            <v>11090.183184338261</v>
          </cell>
          <cell r="AH71">
            <v>9489.7566721040839</v>
          </cell>
          <cell r="AI71">
            <v>9667.5818401301058</v>
          </cell>
        </row>
        <row r="72">
          <cell r="AB72">
            <v>2454.4984013010317</v>
          </cell>
          <cell r="AC72">
            <v>3608.1179003684019</v>
          </cell>
          <cell r="AD72">
            <v>5781.5717430327868</v>
          </cell>
          <cell r="AE72">
            <v>6385.9363413199226</v>
          </cell>
          <cell r="AF72">
            <v>3308.4766512902966</v>
          </cell>
          <cell r="AG72">
            <v>3489.5036918802739</v>
          </cell>
          <cell r="AH72">
            <v>2825.7378763836923</v>
          </cell>
          <cell r="AI72">
            <v>2886.0802232470155</v>
          </cell>
        </row>
        <row r="73">
          <cell r="AB73">
            <v>1225.6680291428572</v>
          </cell>
          <cell r="AC73">
            <v>114.93442331428572</v>
          </cell>
          <cell r="AD73">
            <v>71.834014571428582</v>
          </cell>
          <cell r="AE73">
            <v>28.733605828571424</v>
          </cell>
          <cell r="AF73">
            <v>17.958503642857139</v>
          </cell>
          <cell r="AG73">
            <v>7.1834014571428533</v>
          </cell>
          <cell r="AH73">
            <v>3.5917007285714266</v>
          </cell>
          <cell r="AI73">
            <v>0</v>
          </cell>
        </row>
        <row r="74">
          <cell r="AB74">
            <v>385.02084120000001</v>
          </cell>
          <cell r="AC74">
            <v>112.01667295999999</v>
          </cell>
          <cell r="AD74">
            <v>70.010420600000003</v>
          </cell>
          <cell r="AE74">
            <v>28.004168239999998</v>
          </cell>
          <cell r="AF74">
            <v>17.502605150000001</v>
          </cell>
          <cell r="AG74">
            <v>7.0010420599999996</v>
          </cell>
          <cell r="AH74">
            <v>3.5005210299999998</v>
          </cell>
          <cell r="AI74">
            <v>0</v>
          </cell>
        </row>
        <row r="75">
          <cell r="AB75">
            <v>1022.9547130080058</v>
          </cell>
          <cell r="AC75">
            <v>6534.6869061283096</v>
          </cell>
          <cell r="AD75">
            <v>10607.841701541845</v>
          </cell>
          <cell r="AE75">
            <v>12135.274749821925</v>
          </cell>
          <cell r="AF75">
            <v>6789.2590808416544</v>
          </cell>
          <cell r="AG75">
            <v>7171.1173429116725</v>
          </cell>
          <cell r="AH75">
            <v>6025.5425567016182</v>
          </cell>
          <cell r="AI75">
            <v>6152.8286440582915</v>
          </cell>
        </row>
        <row r="76">
          <cell r="AB76">
            <v>1891.3108869919945</v>
          </cell>
          <cell r="AC76">
            <v>6135.3127282928981</v>
          </cell>
          <cell r="AD76">
            <v>9448.6472891601679</v>
          </cell>
          <cell r="AE76">
            <v>10691.147749485392</v>
          </cell>
          <cell r="AF76">
            <v>6342.3961383471024</v>
          </cell>
          <cell r="AG76">
            <v>6653.0212534284083</v>
          </cell>
          <cell r="AH76">
            <v>5721.1459081844896</v>
          </cell>
          <cell r="AI76">
            <v>5824.6876132115922</v>
          </cell>
        </row>
        <row r="77"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AB78">
            <v>0</v>
          </cell>
          <cell r="AC78">
            <v>58.226809273759301</v>
          </cell>
          <cell r="AD78">
            <v>98.985575765390806</v>
          </cell>
          <cell r="AE78">
            <v>116.4536185475186</v>
          </cell>
          <cell r="AF78">
            <v>68.416500896667173</v>
          </cell>
          <cell r="AG78">
            <v>72.783511592199119</v>
          </cell>
          <cell r="AH78">
            <v>62.593819969291211</v>
          </cell>
          <cell r="AI78">
            <v>64.049490201135242</v>
          </cell>
        </row>
        <row r="79">
          <cell r="AB79">
            <v>0.8</v>
          </cell>
          <cell r="AC79">
            <v>1.1733333333333338</v>
          </cell>
          <cell r="AD79">
            <v>1.4133333333333331</v>
          </cell>
          <cell r="AE79">
            <v>1.493333333333333</v>
          </cell>
          <cell r="AF79">
            <v>1.1533333333333338</v>
          </cell>
          <cell r="AG79">
            <v>1.1733333333333338</v>
          </cell>
          <cell r="AH79">
            <v>1.0999999999999999</v>
          </cell>
          <cell r="AI79">
            <v>1.1066666666666665</v>
          </cell>
        </row>
        <row r="80">
          <cell r="AB80">
            <v>105.63225</v>
          </cell>
          <cell r="AC80">
            <v>84.505799999999994</v>
          </cell>
          <cell r="AD80">
            <v>52.816125</v>
          </cell>
          <cell r="AE80">
            <v>21.126449999999998</v>
          </cell>
          <cell r="AF80">
            <v>13.204031250000003</v>
          </cell>
          <cell r="AG80">
            <v>5.2816125000000058</v>
          </cell>
          <cell r="AH80">
            <v>2.6408062500000029</v>
          </cell>
          <cell r="AI80">
            <v>0</v>
          </cell>
        </row>
        <row r="81">
          <cell r="AB81">
            <v>75.794804333333332</v>
          </cell>
          <cell r="AC81">
            <v>60.635843466666664</v>
          </cell>
          <cell r="AD81">
            <v>37.897402166666666</v>
          </cell>
          <cell r="AE81">
            <v>15.158960866666666</v>
          </cell>
          <cell r="AF81">
            <v>9.4743505416666647</v>
          </cell>
          <cell r="AG81">
            <v>3.7897402166666629</v>
          </cell>
          <cell r="AH81">
            <v>1.8948701083333315</v>
          </cell>
          <cell r="AI81">
            <v>0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AB83">
            <v>0.15000000000000002</v>
          </cell>
          <cell r="AC83">
            <v>0.15000000000000002</v>
          </cell>
          <cell r="AD83">
            <v>0.15</v>
          </cell>
          <cell r="AE83">
            <v>0.15</v>
          </cell>
          <cell r="AF83">
            <v>0.15</v>
          </cell>
          <cell r="AG83">
            <v>0.15</v>
          </cell>
          <cell r="AH83">
            <v>0.15</v>
          </cell>
          <cell r="AI83">
            <v>0.15</v>
          </cell>
        </row>
        <row r="84">
          <cell r="AB84">
            <v>380.36718360690236</v>
          </cell>
          <cell r="AC84">
            <v>726.88992260216946</v>
          </cell>
          <cell r="AD84">
            <v>1079.3209259207483</v>
          </cell>
          <cell r="AE84">
            <v>1190.7188149504204</v>
          </cell>
          <cell r="AF84">
            <v>716.44957952948857</v>
          </cell>
          <cell r="AG84">
            <v>750.32595348812652</v>
          </cell>
          <cell r="AH84">
            <v>648.69683161221269</v>
          </cell>
          <cell r="AI84">
            <v>659.98895626509204</v>
          </cell>
        </row>
        <row r="85">
          <cell r="AB85">
            <v>63.388316393097774</v>
          </cell>
          <cell r="AC85">
            <v>233.62805207431694</v>
          </cell>
          <cell r="AD85">
            <v>344.03423598562654</v>
          </cell>
          <cell r="AE85">
            <v>372.52640349510716</v>
          </cell>
          <cell r="AF85">
            <v>210.56828983275017</v>
          </cell>
          <cell r="AG85">
            <v>220.09523769524156</v>
          </cell>
          <cell r="AH85">
            <v>185.16309553277242</v>
          </cell>
          <cell r="AI85">
            <v>188.33874482026982</v>
          </cell>
        </row>
        <row r="86">
          <cell r="AB86">
            <v>650.55888200000004</v>
          </cell>
          <cell r="AC86">
            <v>23.247105599999998</v>
          </cell>
          <cell r="AD86">
            <v>14.529440999999998</v>
          </cell>
          <cell r="AE86">
            <v>5.8117763999999985</v>
          </cell>
          <cell r="AF86">
            <v>3.6323602499999992</v>
          </cell>
          <cell r="AG86">
            <v>1.4529441000000003</v>
          </cell>
          <cell r="AH86">
            <v>0.72647205000000015</v>
          </cell>
          <cell r="AI86">
            <v>0</v>
          </cell>
        </row>
        <row r="87">
          <cell r="AB87">
            <v>71.251383200000006</v>
          </cell>
          <cell r="AC87">
            <v>57.001106559999997</v>
          </cell>
          <cell r="AD87">
            <v>35.625691600000003</v>
          </cell>
          <cell r="AE87">
            <v>14.250276639999992</v>
          </cell>
          <cell r="AF87">
            <v>8.9064228999999973</v>
          </cell>
          <cell r="AG87">
            <v>3.5625691600000029</v>
          </cell>
          <cell r="AH87">
            <v>1.7812845800000014</v>
          </cell>
          <cell r="AI87">
            <v>0</v>
          </cell>
        </row>
        <row r="88">
          <cell r="AB88">
            <v>1.3513446626236683</v>
          </cell>
          <cell r="AC88">
            <v>462.92697764926152</v>
          </cell>
          <cell r="AD88">
            <v>771.40036184713654</v>
          </cell>
          <cell r="AE88">
            <v>887.07788092133956</v>
          </cell>
          <cell r="AF88">
            <v>482.20656416162876</v>
          </cell>
          <cell r="AG88">
            <v>511.12594393017957</v>
          </cell>
          <cell r="AH88">
            <v>424.36780462452737</v>
          </cell>
          <cell r="AI88">
            <v>434.00759788071048</v>
          </cell>
        </row>
        <row r="89">
          <cell r="AB89">
            <v>207.23665533737622</v>
          </cell>
          <cell r="AC89">
            <v>227.88414800382296</v>
          </cell>
          <cell r="AD89">
            <v>357.63151424133747</v>
          </cell>
          <cell r="AE89">
            <v>406.28677658040567</v>
          </cell>
          <cell r="AF89">
            <v>235.99335839366748</v>
          </cell>
          <cell r="AG89">
            <v>248.15717397843457</v>
          </cell>
          <cell r="AH89">
            <v>211.6657272241336</v>
          </cell>
          <cell r="AI89">
            <v>215.72033241905592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AB91">
            <v>0</v>
          </cell>
          <cell r="AC91">
            <v>41.188654771285769</v>
          </cell>
          <cell r="AD91">
            <v>70.020713111185813</v>
          </cell>
          <cell r="AE91">
            <v>82.377309542571538</v>
          </cell>
          <cell r="AF91">
            <v>48.396669356260787</v>
          </cell>
          <cell r="AG91">
            <v>51.485818464107197</v>
          </cell>
          <cell r="AH91">
            <v>44.277803879132215</v>
          </cell>
          <cell r="AI91">
            <v>45.307520248414335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B93">
            <v>46.784999999999997</v>
          </cell>
          <cell r="AC93">
            <v>37.427999999999997</v>
          </cell>
          <cell r="AD93">
            <v>23.392499999999998</v>
          </cell>
          <cell r="AE93">
            <v>9.3569999999999993</v>
          </cell>
          <cell r="AF93">
            <v>5.8481250000000014</v>
          </cell>
          <cell r="AG93">
            <v>2.3392500000000043</v>
          </cell>
          <cell r="AH93">
            <v>1.1696250000000021</v>
          </cell>
          <cell r="AI93">
            <v>0</v>
          </cell>
        </row>
        <row r="94">
          <cell r="AB94">
            <v>38.077533333333335</v>
          </cell>
          <cell r="AC94">
            <v>9.6620266666666659</v>
          </cell>
          <cell r="AD94">
            <v>6.0387666666666657</v>
          </cell>
          <cell r="AE94">
            <v>2.415506666666666</v>
          </cell>
          <cell r="AF94">
            <v>1.5096916666666667</v>
          </cell>
          <cell r="AG94">
            <v>0.60387666666666751</v>
          </cell>
          <cell r="AH94">
            <v>0.30193833333333375</v>
          </cell>
          <cell r="AI94">
            <v>0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</row>
        <row r="96">
          <cell r="AB96">
            <v>1.1333333333333333</v>
          </cell>
          <cell r="AC96">
            <v>0.13333333333333333</v>
          </cell>
          <cell r="AD96">
            <v>0.13333333333333333</v>
          </cell>
          <cell r="AE96">
            <v>0.13333333333333333</v>
          </cell>
          <cell r="AF96">
            <v>0.13333333333333333</v>
          </cell>
          <cell r="AG96">
            <v>0.13333333333333333</v>
          </cell>
          <cell r="AH96">
            <v>0.13333333333333333</v>
          </cell>
          <cell r="AI96">
            <v>0.13333333333333333</v>
          </cell>
        </row>
        <row r="97">
          <cell r="AB97">
            <v>40.134999999999998</v>
          </cell>
          <cell r="AC97">
            <v>194.68775850655973</v>
          </cell>
          <cell r="AD97">
            <v>312.43256944230257</v>
          </cell>
          <cell r="AE97">
            <v>351.1817252011823</v>
          </cell>
          <cell r="AF97">
            <v>196.38719847890329</v>
          </cell>
          <cell r="AG97">
            <v>207.44395038763759</v>
          </cell>
          <cell r="AH97">
            <v>174.273694661435</v>
          </cell>
          <cell r="AI97">
            <v>177.95927863101309</v>
          </cell>
        </row>
        <row r="98">
          <cell r="AB98">
            <v>0</v>
          </cell>
          <cell r="AC98">
            <v>61.890336503384127</v>
          </cell>
          <cell r="AD98">
            <v>100.80622991081506</v>
          </cell>
          <cell r="AE98">
            <v>111.74644090888802</v>
          </cell>
          <cell r="AF98">
            <v>56.947705463183269</v>
          </cell>
          <cell r="AG98">
            <v>60.171160489401245</v>
          </cell>
          <cell r="AH98">
            <v>48.351825393268854</v>
          </cell>
          <cell r="AI98">
            <v>49.426310402008163</v>
          </cell>
        </row>
        <row r="99">
          <cell r="AB99">
            <v>745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B100">
            <v>8.7439999999999998</v>
          </cell>
          <cell r="AC100">
            <v>4.5952000000000002</v>
          </cell>
          <cell r="AD100">
            <v>2.8719999999999999</v>
          </cell>
          <cell r="AE100">
            <v>1.1488</v>
          </cell>
          <cell r="AF100">
            <v>0.71800000000000008</v>
          </cell>
          <cell r="AG100">
            <v>0.28720000000000029</v>
          </cell>
          <cell r="AH100">
            <v>0.14360000000000014</v>
          </cell>
          <cell r="AI100">
            <v>0</v>
          </cell>
        </row>
        <row r="101">
          <cell r="AB101">
            <v>0</v>
          </cell>
          <cell r="AC101">
            <v>81.397884920915075</v>
          </cell>
          <cell r="AD101">
            <v>135.66314153485843</v>
          </cell>
          <cell r="AE101">
            <v>156.01261276508725</v>
          </cell>
          <cell r="AF101">
            <v>84.78946345928648</v>
          </cell>
          <cell r="AG101">
            <v>89.876831266843681</v>
          </cell>
          <cell r="AH101">
            <v>74.614727844172165</v>
          </cell>
          <cell r="AI101">
            <v>76.310517113357903</v>
          </cell>
        </row>
        <row r="102">
          <cell r="AB102">
            <v>0.04</v>
          </cell>
          <cell r="AC102">
            <v>72.447972692717897</v>
          </cell>
          <cell r="AD102">
            <v>120.71995448786316</v>
          </cell>
          <cell r="AE102">
            <v>138.82194766104266</v>
          </cell>
          <cell r="AF102">
            <v>75.46497155491447</v>
          </cell>
          <cell r="AG102">
            <v>79.990469848209344</v>
          </cell>
          <cell r="AH102">
            <v>66.413974968324737</v>
          </cell>
          <cell r="AI102">
            <v>67.922474399423024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</row>
        <row r="104">
          <cell r="AB104">
            <v>0</v>
          </cell>
          <cell r="AC104">
            <v>2.3734673760213663</v>
          </cell>
          <cell r="AD104">
            <v>4.0348945392363227</v>
          </cell>
          <cell r="AE104">
            <v>4.7469347520427325</v>
          </cell>
          <cell r="AF104">
            <v>2.7888241668251057</v>
          </cell>
          <cell r="AG104">
            <v>2.9668342200267084</v>
          </cell>
          <cell r="AH104">
            <v>2.5514774292229689</v>
          </cell>
          <cell r="AI104">
            <v>2.610814113623503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AB106">
            <v>257.90819999999997</v>
          </cell>
          <cell r="AC106">
            <v>206.32655999999997</v>
          </cell>
          <cell r="AD106">
            <v>128.95409999999998</v>
          </cell>
          <cell r="AE106">
            <v>51.581639999999972</v>
          </cell>
          <cell r="AF106">
            <v>32.238524999999981</v>
          </cell>
          <cell r="AG106">
            <v>12.895409999999993</v>
          </cell>
          <cell r="AH106">
            <v>6.4477049999999965</v>
          </cell>
          <cell r="AI106">
            <v>0</v>
          </cell>
        </row>
        <row r="107">
          <cell r="AB107">
            <v>1044.4261648333331</v>
          </cell>
          <cell r="AC107">
            <v>835.54093186666648</v>
          </cell>
          <cell r="AD107">
            <v>522.21308241666657</v>
          </cell>
          <cell r="AE107">
            <v>208.88523296666656</v>
          </cell>
          <cell r="AF107">
            <v>130.55327060416664</v>
          </cell>
          <cell r="AG107">
            <v>52.221308241666705</v>
          </cell>
          <cell r="AH107">
            <v>26.110654120833352</v>
          </cell>
          <cell r="AI107">
            <v>0</v>
          </cell>
        </row>
        <row r="108">
          <cell r="AB108">
            <v>123.31333333333332</v>
          </cell>
          <cell r="AC108">
            <v>98.650666666666652</v>
          </cell>
          <cell r="AD108">
            <v>61.656666666666659</v>
          </cell>
          <cell r="AE108">
            <v>24.662666666666656</v>
          </cell>
          <cell r="AF108">
            <v>15.414166666666665</v>
          </cell>
          <cell r="AG108">
            <v>6.1656666666666755</v>
          </cell>
          <cell r="AH108">
            <v>3.0828333333333378</v>
          </cell>
          <cell r="AI108">
            <v>0</v>
          </cell>
        </row>
        <row r="109">
          <cell r="AB109">
            <v>1107.2</v>
          </cell>
          <cell r="AC109">
            <v>293.79666666666634</v>
          </cell>
          <cell r="AD109">
            <v>303.37166666666695</v>
          </cell>
          <cell r="AE109">
            <v>305.28666666666697</v>
          </cell>
          <cell r="AF109">
            <v>288.53041666666638</v>
          </cell>
          <cell r="AG109">
            <v>289.00916666666637</v>
          </cell>
          <cell r="AH109">
            <v>285.33875000000012</v>
          </cell>
          <cell r="AI109">
            <v>285.49833333333345</v>
          </cell>
        </row>
        <row r="110">
          <cell r="AB110">
            <v>1169.2649999999999</v>
          </cell>
          <cell r="AC110">
            <v>4800.5810607064941</v>
          </cell>
          <cell r="AD110">
            <v>7195.0124968828568</v>
          </cell>
          <cell r="AE110">
            <v>7956.2420619166151</v>
          </cell>
          <cell r="AF110">
            <v>4744.5065988677234</v>
          </cell>
          <cell r="AG110">
            <v>4973.9162747997871</v>
          </cell>
          <cell r="AH110">
            <v>4285.6872470035978</v>
          </cell>
          <cell r="AI110">
            <v>4362.1571389809551</v>
          </cell>
        </row>
        <row r="111">
          <cell r="AB111">
            <v>0</v>
          </cell>
          <cell r="AC111">
            <v>936.73662448259483</v>
          </cell>
          <cell r="AD111">
            <v>1525.7452595739232</v>
          </cell>
          <cell r="AE111">
            <v>1691.3300164269072</v>
          </cell>
          <cell r="AF111">
            <v>861.92779683294327</v>
          </cell>
          <cell r="AG111">
            <v>910.716162691411</v>
          </cell>
          <cell r="AH111">
            <v>731.82548787702694</v>
          </cell>
          <cell r="AI111">
            <v>748.08827649651721</v>
          </cell>
        </row>
        <row r="112">
          <cell r="AB112">
            <v>214.15852571428579</v>
          </cell>
          <cell r="AC112">
            <v>171.32682057142861</v>
          </cell>
          <cell r="AD112">
            <v>107.07926285714289</v>
          </cell>
          <cell r="AE112">
            <v>42.831705142857153</v>
          </cell>
          <cell r="AF112">
            <v>26.769815714285727</v>
          </cell>
          <cell r="AG112">
            <v>10.707926285714295</v>
          </cell>
          <cell r="AH112">
            <v>5.3539631428571477</v>
          </cell>
          <cell r="AI112">
            <v>0</v>
          </cell>
        </row>
        <row r="113">
          <cell r="AB113">
            <v>48.514366400000007</v>
          </cell>
          <cell r="AC113">
            <v>38.011493120000004</v>
          </cell>
          <cell r="AD113">
            <v>23.757183200000004</v>
          </cell>
          <cell r="AE113">
            <v>9.5028732799999993</v>
          </cell>
          <cell r="AF113">
            <v>5.9392958000000018</v>
          </cell>
          <cell r="AG113">
            <v>2.3757183200000056</v>
          </cell>
          <cell r="AH113">
            <v>1.1878591600000028</v>
          </cell>
          <cell r="AI113">
            <v>0</v>
          </cell>
        </row>
        <row r="114">
          <cell r="AB114">
            <v>46.583372505885194</v>
          </cell>
          <cell r="AC114">
            <v>1601.255925145442</v>
          </cell>
          <cell r="AD114">
            <v>2638.8004106946646</v>
          </cell>
          <cell r="AE114">
            <v>3027.8795927756237</v>
          </cell>
          <cell r="AF114">
            <v>1666.1024554922678</v>
          </cell>
          <cell r="AG114">
            <v>1763.3722510125076</v>
          </cell>
          <cell r="AH114">
            <v>1471.5628644517892</v>
          </cell>
          <cell r="AI114">
            <v>1503.9861296252025</v>
          </cell>
        </row>
        <row r="115">
          <cell r="AB115">
            <v>151.74312669938709</v>
          </cell>
          <cell r="AC115">
            <v>3149.213531393842</v>
          </cell>
          <cell r="AD115">
            <v>5151.0976840672929</v>
          </cell>
          <cell r="AE115">
            <v>5901.8042413198382</v>
          </cell>
          <cell r="AF115">
            <v>3274.3312909359315</v>
          </cell>
          <cell r="AG115">
            <v>3462.007930249069</v>
          </cell>
          <cell r="AH115">
            <v>2898.9780123096612</v>
          </cell>
          <cell r="AI115">
            <v>2961.5368920807068</v>
          </cell>
        </row>
        <row r="116">
          <cell r="AB116">
            <v>78.0945839956062</v>
          </cell>
          <cell r="AC116">
            <v>242.00964553410614</v>
          </cell>
          <cell r="AD116">
            <v>347.38361366599901</v>
          </cell>
          <cell r="AE116">
            <v>382.5082697099632</v>
          </cell>
          <cell r="AF116">
            <v>233.22848152311497</v>
          </cell>
          <cell r="AG116">
            <v>242.00964553410603</v>
          </cell>
          <cell r="AH116">
            <v>209.81204416047214</v>
          </cell>
          <cell r="AI116">
            <v>212.73909883080273</v>
          </cell>
        </row>
        <row r="117">
          <cell r="AB117">
            <v>0</v>
          </cell>
          <cell r="AC117">
            <v>158.6978767355566</v>
          </cell>
          <cell r="AD117">
            <v>269.78639045044622</v>
          </cell>
          <cell r="AE117">
            <v>317.39575347111327</v>
          </cell>
          <cell r="AF117">
            <v>186.47000516427894</v>
          </cell>
          <cell r="AG117">
            <v>198.37234591944568</v>
          </cell>
          <cell r="AH117">
            <v>170.60021749072334</v>
          </cell>
          <cell r="AI117">
            <v>174.56766440911224</v>
          </cell>
        </row>
        <row r="118">
          <cell r="AB118">
            <v>0</v>
          </cell>
          <cell r="AC118">
            <v>2.3333333333333335</v>
          </cell>
          <cell r="AD118">
            <v>3.8333333333333335</v>
          </cell>
          <cell r="AE118">
            <v>4.333333333333333</v>
          </cell>
          <cell r="AF118">
            <v>2.208333333333333</v>
          </cell>
          <cell r="AG118">
            <v>2.333333333333333</v>
          </cell>
          <cell r="AH118">
            <v>1.875</v>
          </cell>
          <cell r="AI118">
            <v>1.9166666666666667</v>
          </cell>
        </row>
        <row r="119">
          <cell r="AB119">
            <v>108.49689500000002</v>
          </cell>
          <cell r="AC119">
            <v>86.797516000000016</v>
          </cell>
          <cell r="AD119">
            <v>54.248447500000012</v>
          </cell>
          <cell r="AE119">
            <v>21.699379</v>
          </cell>
          <cell r="AF119">
            <v>13.562111875000005</v>
          </cell>
          <cell r="AG119">
            <v>5.4248447500000108</v>
          </cell>
          <cell r="AH119">
            <v>2.7124223750000054</v>
          </cell>
          <cell r="AI119">
            <v>0</v>
          </cell>
        </row>
        <row r="120">
          <cell r="AB120">
            <v>89.923635000000004</v>
          </cell>
          <cell r="AC120">
            <v>71.938907999999998</v>
          </cell>
          <cell r="AD120">
            <v>44.961817500000002</v>
          </cell>
          <cell r="AE120">
            <v>17.984726999999989</v>
          </cell>
          <cell r="AF120">
            <v>11.240454374999997</v>
          </cell>
          <cell r="AG120">
            <v>4.4961817500000052</v>
          </cell>
          <cell r="AH120">
            <v>2.2480908750000026</v>
          </cell>
          <cell r="AI120">
            <v>0</v>
          </cell>
        </row>
        <row r="121">
          <cell r="AB121">
            <v>45.440000000000005</v>
          </cell>
          <cell r="AC121">
            <v>36.351999999999997</v>
          </cell>
          <cell r="AD121">
            <v>22.720000000000002</v>
          </cell>
          <cell r="AE121">
            <v>9.0879999999999956</v>
          </cell>
          <cell r="AF121">
            <v>5.6799999999999988</v>
          </cell>
          <cell r="AG121">
            <v>2.2720000000000029</v>
          </cell>
          <cell r="AH121">
            <v>1.1360000000000015</v>
          </cell>
          <cell r="AI121">
            <v>0</v>
          </cell>
        </row>
        <row r="122">
          <cell r="AB122">
            <v>55.600000000000009</v>
          </cell>
          <cell r="AC122">
            <v>54.466666666666676</v>
          </cell>
          <cell r="AD122">
            <v>54.266666666666666</v>
          </cell>
          <cell r="AE122">
            <v>54.06666666666667</v>
          </cell>
          <cell r="AF122">
            <v>54.016666666666666</v>
          </cell>
          <cell r="AG122">
            <v>53.966666666666669</v>
          </cell>
          <cell r="AH122">
            <v>53.95</v>
          </cell>
          <cell r="AI122">
            <v>53.93333333333333</v>
          </cell>
        </row>
        <row r="123">
          <cell r="AB123">
            <v>427.81096268656717</v>
          </cell>
          <cell r="AC123">
            <v>2097.2000021928252</v>
          </cell>
          <cell r="AD123">
            <v>3439.6171044738167</v>
          </cell>
          <cell r="AE123">
            <v>3885.2938007927683</v>
          </cell>
          <cell r="AF123">
            <v>2129.7645476729003</v>
          </cell>
          <cell r="AG123">
            <v>2255.1594943243208</v>
          </cell>
          <cell r="AH123">
            <v>1878.9746543700646</v>
          </cell>
          <cell r="AI123">
            <v>1920.7729699205377</v>
          </cell>
        </row>
        <row r="124">
          <cell r="AB124">
            <v>0.21403731343283586</v>
          </cell>
          <cell r="AC124">
            <v>574.91373299811005</v>
          </cell>
          <cell r="AD124">
            <v>936.28928605130864</v>
          </cell>
          <cell r="AE124">
            <v>1037.8722111139175</v>
          </cell>
          <cell r="AF124">
            <v>528.9856197855222</v>
          </cell>
          <cell r="AG124">
            <v>558.92012515778106</v>
          </cell>
          <cell r="AH124">
            <v>449.16027212616649</v>
          </cell>
          <cell r="AI124">
            <v>459.13844058358598</v>
          </cell>
        </row>
        <row r="125">
          <cell r="AB125">
            <v>2564.7691302857143</v>
          </cell>
          <cell r="AC125">
            <v>35.015304228571431</v>
          </cell>
          <cell r="AD125">
            <v>21.884565142857145</v>
          </cell>
          <cell r="AE125">
            <v>8.7538260571428577</v>
          </cell>
          <cell r="AF125">
            <v>5.4711412857142863</v>
          </cell>
          <cell r="AG125">
            <v>2.1884565142857162</v>
          </cell>
          <cell r="AH125">
            <v>1.0942282571428581</v>
          </cell>
          <cell r="AI125">
            <v>0</v>
          </cell>
        </row>
        <row r="126">
          <cell r="AB126">
            <v>114.54988600000003</v>
          </cell>
          <cell r="AC126">
            <v>82.839908800000018</v>
          </cell>
          <cell r="AD126">
            <v>51.774943000000015</v>
          </cell>
          <cell r="AE126">
            <v>20.709977199999994</v>
          </cell>
          <cell r="AF126">
            <v>12.943735749999997</v>
          </cell>
          <cell r="AG126">
            <v>5.1774942999999984</v>
          </cell>
          <cell r="AH126">
            <v>2.5887471499999992</v>
          </cell>
          <cell r="AI126">
            <v>0</v>
          </cell>
        </row>
        <row r="127">
          <cell r="AB127">
            <v>0</v>
          </cell>
          <cell r="AC127">
            <v>1003.3247001163988</v>
          </cell>
          <cell r="AD127">
            <v>1672.2078335273313</v>
          </cell>
          <cell r="AE127">
            <v>1923.0390085564309</v>
          </cell>
          <cell r="AF127">
            <v>1045.129895954582</v>
          </cell>
          <cell r="AG127">
            <v>1107.8376897118569</v>
          </cell>
          <cell r="AH127">
            <v>919.71430844003214</v>
          </cell>
          <cell r="AI127">
            <v>940.61690635912385</v>
          </cell>
        </row>
        <row r="128">
          <cell r="AB128">
            <v>6.48</v>
          </cell>
          <cell r="AC128">
            <v>288.58134139448782</v>
          </cell>
          <cell r="AD128">
            <v>480.64890232414632</v>
          </cell>
          <cell r="AE128">
            <v>552.6742376727683</v>
          </cell>
          <cell r="AF128">
            <v>300.58556395259137</v>
          </cell>
          <cell r="AG128">
            <v>318.59189778974684</v>
          </cell>
          <cell r="AH128">
            <v>264.57289627828061</v>
          </cell>
          <cell r="AI128">
            <v>270.5750075573323</v>
          </cell>
        </row>
        <row r="129"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</row>
        <row r="130">
          <cell r="AB130">
            <v>0</v>
          </cell>
          <cell r="AC130">
            <v>1.1533510432382357</v>
          </cell>
          <cell r="AD130">
            <v>1.9606967735050009</v>
          </cell>
          <cell r="AE130">
            <v>2.3067020864764713</v>
          </cell>
          <cell r="AF130">
            <v>1.3551874758049272</v>
          </cell>
          <cell r="AG130">
            <v>1.4416888040477949</v>
          </cell>
          <cell r="AH130">
            <v>1.2398523714811036</v>
          </cell>
          <cell r="AI130">
            <v>1.2686861475620588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</row>
        <row r="132">
          <cell r="AB132">
            <v>134.6209375</v>
          </cell>
          <cell r="AC132">
            <v>107.69674999999999</v>
          </cell>
          <cell r="AD132">
            <v>67.310468749999998</v>
          </cell>
          <cell r="AE132">
            <v>26.924187499999995</v>
          </cell>
          <cell r="AF132">
            <v>16.827617187500003</v>
          </cell>
          <cell r="AG132">
            <v>6.7310468750000156</v>
          </cell>
          <cell r="AH132">
            <v>3.3655234375000078</v>
          </cell>
          <cell r="AI132">
            <v>0</v>
          </cell>
        </row>
        <row r="133">
          <cell r="AB133">
            <v>321.53984800000012</v>
          </cell>
          <cell r="AC133">
            <v>257.23187840000008</v>
          </cell>
          <cell r="AD133">
            <v>160.76992400000006</v>
          </cell>
          <cell r="AE133">
            <v>64.307969600000007</v>
          </cell>
          <cell r="AF133">
            <v>40.192481000000015</v>
          </cell>
          <cell r="AG133">
            <v>16.076992400000016</v>
          </cell>
          <cell r="AH133">
            <v>8.038496200000008</v>
          </cell>
          <cell r="AI133">
            <v>0</v>
          </cell>
        </row>
        <row r="134">
          <cell r="AB134">
            <v>1054.1120000000001</v>
          </cell>
          <cell r="AC134">
            <v>843.28960000000006</v>
          </cell>
          <cell r="AD134">
            <v>527.05600000000004</v>
          </cell>
          <cell r="AE134">
            <v>210.82239999999996</v>
          </cell>
          <cell r="AF134">
            <v>131.76400000000001</v>
          </cell>
          <cell r="AG134">
            <v>52.705600000000047</v>
          </cell>
          <cell r="AH134">
            <v>26.352800000000023</v>
          </cell>
          <cell r="AI134">
            <v>0</v>
          </cell>
        </row>
        <row r="135">
          <cell r="AB135">
            <v>393.91666666666663</v>
          </cell>
          <cell r="AC135">
            <v>376.90666666666664</v>
          </cell>
          <cell r="AD135">
            <v>351.39166666666665</v>
          </cell>
          <cell r="AE135">
            <v>325.87666666666667</v>
          </cell>
          <cell r="AF135">
            <v>319.49791666666664</v>
          </cell>
          <cell r="AG135">
            <v>313.11916666666667</v>
          </cell>
          <cell r="AH135">
            <v>310.9929166666667</v>
          </cell>
          <cell r="AI135">
            <v>308.86666666666667</v>
          </cell>
        </row>
        <row r="136">
          <cell r="AB136">
            <v>1614.6650000000011</v>
          </cell>
          <cell r="AC136">
            <v>7826.415341021434</v>
          </cell>
          <cell r="AD136">
            <v>12618.938795497268</v>
          </cell>
          <cell r="AE136">
            <v>14199.244898358691</v>
          </cell>
          <cell r="AF136">
            <v>7906.1306621514641</v>
          </cell>
          <cell r="AG136">
            <v>8355.6388218805478</v>
          </cell>
          <cell r="AH136">
            <v>7007.1143426932858</v>
          </cell>
          <cell r="AI136">
            <v>7156.9503959363155</v>
          </cell>
        </row>
        <row r="137">
          <cell r="AB137">
            <v>0</v>
          </cell>
          <cell r="AC137">
            <v>1699.8143776564311</v>
          </cell>
          <cell r="AD137">
            <v>2768.6370545161571</v>
          </cell>
          <cell r="AE137">
            <v>3069.1092929907786</v>
          </cell>
          <cell r="AF137">
            <v>1564.0653127741471</v>
          </cell>
          <cell r="AG137">
            <v>1652.5973116104187</v>
          </cell>
          <cell r="AH137">
            <v>1327.9799825440866</v>
          </cell>
          <cell r="AI137">
            <v>1357.4906488228442</v>
          </cell>
        </row>
        <row r="138">
          <cell r="AB138">
            <v>2554.2943460000001</v>
          </cell>
          <cell r="AC138">
            <v>175.83547680000001</v>
          </cell>
          <cell r="AD138">
            <v>109.89717300000001</v>
          </cell>
          <cell r="AE138">
            <v>43.958869199999988</v>
          </cell>
          <cell r="AF138">
            <v>27.474293250000002</v>
          </cell>
          <cell r="AG138">
            <v>10.989717300000017</v>
          </cell>
          <cell r="AH138">
            <v>5.4948586500000083</v>
          </cell>
          <cell r="AI138">
            <v>0</v>
          </cell>
        </row>
        <row r="139">
          <cell r="AB139">
            <v>78.238747200000063</v>
          </cell>
          <cell r="AC139">
            <v>39.954997759999991</v>
          </cell>
          <cell r="AD139">
            <v>24.971873599999995</v>
          </cell>
          <cell r="AE139">
            <v>9.9887494399999976</v>
          </cell>
          <cell r="AF139">
            <v>6.2429683999999979</v>
          </cell>
          <cell r="AG139">
            <v>2.4971873599999981</v>
          </cell>
          <cell r="AH139">
            <v>1.248593679999999</v>
          </cell>
          <cell r="AI139">
            <v>0</v>
          </cell>
        </row>
        <row r="140">
          <cell r="AB140">
            <v>923.28732376979269</v>
          </cell>
          <cell r="AC140">
            <v>2964.4921498540202</v>
          </cell>
          <cell r="AD140">
            <v>4863.0747005768371</v>
          </cell>
          <cell r="AE140">
            <v>5575.0431570978963</v>
          </cell>
          <cell r="AF140">
            <v>3083.1535592741939</v>
          </cell>
          <cell r="AG140">
            <v>3261.1456734044577</v>
          </cell>
          <cell r="AH140">
            <v>2727.1693310136684</v>
          </cell>
          <cell r="AI140">
            <v>2786.5000357237568</v>
          </cell>
        </row>
        <row r="141">
          <cell r="AB141">
            <v>423.81947623020727</v>
          </cell>
          <cell r="AC141">
            <v>6099.5636419470511</v>
          </cell>
          <cell r="AD141">
            <v>10081.013752424948</v>
          </cell>
          <cell r="AE141">
            <v>11574.057543854156</v>
          </cell>
          <cell r="AF141">
            <v>6348.4042738519202</v>
          </cell>
          <cell r="AG141">
            <v>6721.6652217092205</v>
          </cell>
          <cell r="AH141">
            <v>5601.8823781373139</v>
          </cell>
          <cell r="AI141">
            <v>5726.302694089748</v>
          </cell>
        </row>
        <row r="142">
          <cell r="AB142">
            <v>0</v>
          </cell>
          <cell r="AC142">
            <v>210.38127873597918</v>
          </cell>
          <cell r="AD142">
            <v>345.6263864948229</v>
          </cell>
          <cell r="AE142">
            <v>390.70808908110422</v>
          </cell>
          <cell r="AF142">
            <v>199.11085308940886</v>
          </cell>
          <cell r="AG142">
            <v>210.38127873597918</v>
          </cell>
          <cell r="AH142">
            <v>169.05638469855469</v>
          </cell>
          <cell r="AI142">
            <v>172.81319324741148</v>
          </cell>
        </row>
        <row r="143">
          <cell r="AB143">
            <v>11.259396323557615</v>
          </cell>
          <cell r="AC143">
            <v>254.76284440673953</v>
          </cell>
          <cell r="AD143">
            <v>425.21525806496686</v>
          </cell>
          <cell r="AE143">
            <v>498.26629248992151</v>
          </cell>
          <cell r="AF143">
            <v>297.37594782129634</v>
          </cell>
          <cell r="AG143">
            <v>315.638706427535</v>
          </cell>
          <cell r="AH143">
            <v>273.02560301297819</v>
          </cell>
          <cell r="AI143">
            <v>279.11318921505773</v>
          </cell>
        </row>
        <row r="144">
          <cell r="AB144">
            <v>0.56040245096158903</v>
          </cell>
          <cell r="AC144">
            <v>1.4091723529486977</v>
          </cell>
          <cell r="AD144">
            <v>1.9548101470832679</v>
          </cell>
          <cell r="AE144">
            <v>2.1366894117947912</v>
          </cell>
          <cell r="AF144">
            <v>1.3637025367708173</v>
          </cell>
          <cell r="AG144">
            <v>1.4091723529486975</v>
          </cell>
          <cell r="AH144">
            <v>1.2424496936298013</v>
          </cell>
          <cell r="AI144">
            <v>1.2576062990224284</v>
          </cell>
        </row>
        <row r="145">
          <cell r="AB145">
            <v>101.08250000000001</v>
          </cell>
          <cell r="AC145">
            <v>78.466000000000008</v>
          </cell>
          <cell r="AD145">
            <v>49.041250000000005</v>
          </cell>
          <cell r="AE145">
            <v>19.616499999999995</v>
          </cell>
          <cell r="AF145">
            <v>12.260312499999998</v>
          </cell>
          <cell r="AG145">
            <v>4.9041249999999987</v>
          </cell>
          <cell r="AH145">
            <v>2.4520624999999994</v>
          </cell>
          <cell r="AI145">
            <v>0</v>
          </cell>
        </row>
        <row r="146">
          <cell r="AB146">
            <v>313.72892833333333</v>
          </cell>
          <cell r="AC146">
            <v>134.98314266666665</v>
          </cell>
          <cell r="AD146">
            <v>84.364464166666664</v>
          </cell>
          <cell r="AE146">
            <v>33.745785666666656</v>
          </cell>
          <cell r="AF146">
            <v>21.091116041666663</v>
          </cell>
          <cell r="AG146">
            <v>8.4364464166666639</v>
          </cell>
          <cell r="AH146">
            <v>4.218223208333332</v>
          </cell>
          <cell r="AI146">
            <v>0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</row>
        <row r="148">
          <cell r="AB148">
            <v>59.483333333333334</v>
          </cell>
          <cell r="AC148">
            <v>54.176666666666662</v>
          </cell>
          <cell r="AD148">
            <v>50.716666666666669</v>
          </cell>
          <cell r="AE148">
            <v>47.256666666666668</v>
          </cell>
          <cell r="AF148">
            <v>46.391666666666666</v>
          </cell>
          <cell r="AG148">
            <v>45.526666666666664</v>
          </cell>
          <cell r="AH148">
            <v>45.238333333333337</v>
          </cell>
          <cell r="AI148">
            <v>44.95</v>
          </cell>
        </row>
        <row r="149">
          <cell r="AB149">
            <v>220.58499999999998</v>
          </cell>
          <cell r="AC149">
            <v>1092.0692517847278</v>
          </cell>
          <cell r="AD149">
            <v>1737.7005106380718</v>
          </cell>
          <cell r="AE149">
            <v>1949.3937089002675</v>
          </cell>
          <cell r="AF149">
            <v>1098.7450157066669</v>
          </cell>
          <cell r="AG149">
            <v>1159.5056366490676</v>
          </cell>
          <cell r="AH149">
            <v>977.22377382186676</v>
          </cell>
          <cell r="AI149">
            <v>997.47731413600093</v>
          </cell>
        </row>
        <row r="150">
          <cell r="AB150">
            <v>0</v>
          </cell>
          <cell r="AC150">
            <v>200.02359468849474</v>
          </cell>
          <cell r="AD150">
            <v>325.79600650019972</v>
          </cell>
          <cell r="AE150">
            <v>361.15371263200444</v>
          </cell>
          <cell r="AF150">
            <v>184.04948816823287</v>
          </cell>
          <cell r="AG150">
            <v>194.46738372492538</v>
          </cell>
          <cell r="AH150">
            <v>156.26843335038649</v>
          </cell>
          <cell r="AI150">
            <v>159.74106520261739</v>
          </cell>
        </row>
        <row r="151">
          <cell r="AB151">
            <v>57.770831142857141</v>
          </cell>
          <cell r="AC151">
            <v>46.216664914285708</v>
          </cell>
          <cell r="AD151">
            <v>28.88541557142857</v>
          </cell>
          <cell r="AE151">
            <v>11.554166228571427</v>
          </cell>
          <cell r="AF151">
            <v>7.2213538928571426</v>
          </cell>
          <cell r="AG151">
            <v>2.8885415571428568</v>
          </cell>
          <cell r="AH151">
            <v>1.4442707785714284</v>
          </cell>
          <cell r="AI151">
            <v>0</v>
          </cell>
        </row>
        <row r="152">
          <cell r="AB152">
            <v>2610.2779963999997</v>
          </cell>
          <cell r="AC152">
            <v>1.7503971199999997</v>
          </cell>
          <cell r="AD152">
            <v>1.0939981999999999</v>
          </cell>
          <cell r="AE152">
            <v>0.43759927999999976</v>
          </cell>
          <cell r="AF152">
            <v>0.27349954999999992</v>
          </cell>
          <cell r="AG152">
            <v>0.10939982000000015</v>
          </cell>
          <cell r="AH152">
            <v>5.4699910000000074E-2</v>
          </cell>
          <cell r="AI152">
            <v>0</v>
          </cell>
        </row>
        <row r="153">
          <cell r="AB153">
            <v>29.377071075750276</v>
          </cell>
          <cell r="AC153">
            <v>243.09723323196829</v>
          </cell>
          <cell r="AD153">
            <v>386.97375588516888</v>
          </cell>
          <cell r="AE153">
            <v>440.92745188011895</v>
          </cell>
          <cell r="AF153">
            <v>252.08951589779338</v>
          </cell>
          <cell r="AG153">
            <v>265.57793989653072</v>
          </cell>
          <cell r="AH153">
            <v>225.11266790031823</v>
          </cell>
          <cell r="AI153">
            <v>229.60880923323074</v>
          </cell>
        </row>
        <row r="154">
          <cell r="AB154">
            <v>82.822928924249368</v>
          </cell>
          <cell r="AC154">
            <v>759.17084985914255</v>
          </cell>
          <cell r="AD154">
            <v>1214.0063826000157</v>
          </cell>
          <cell r="AE154">
            <v>1384.5697073778438</v>
          </cell>
          <cell r="AF154">
            <v>787.59807065544692</v>
          </cell>
          <cell r="AG154">
            <v>830.23890184990375</v>
          </cell>
          <cell r="AH154">
            <v>702.31640826653347</v>
          </cell>
          <cell r="AI154">
            <v>716.53001866468571</v>
          </cell>
        </row>
        <row r="155">
          <cell r="AB155">
            <v>0</v>
          </cell>
          <cell r="AC155">
            <v>53.361376376806042</v>
          </cell>
          <cell r="AD155">
            <v>87.665118333324187</v>
          </cell>
          <cell r="AE155">
            <v>99.099698985496943</v>
          </cell>
          <cell r="AF155">
            <v>50.502731213762857</v>
          </cell>
          <cell r="AG155">
            <v>53.361376376806007</v>
          </cell>
          <cell r="AH155">
            <v>42.879677445647715</v>
          </cell>
          <cell r="AI155">
            <v>43.832559166662108</v>
          </cell>
        </row>
        <row r="156">
          <cell r="AB156">
            <v>0</v>
          </cell>
          <cell r="AC156">
            <v>54.77821451641374</v>
          </cell>
          <cell r="AD156">
            <v>93.12296467790334</v>
          </cell>
          <cell r="AE156">
            <v>109.55642903282747</v>
          </cell>
          <cell r="AF156">
            <v>64.364402056786119</v>
          </cell>
          <cell r="AG156">
            <v>68.472768145517165</v>
          </cell>
          <cell r="AH156">
            <v>58.886580605144765</v>
          </cell>
          <cell r="AI156">
            <v>60.256035968055109</v>
          </cell>
        </row>
        <row r="157">
          <cell r="AB157">
            <v>0</v>
          </cell>
          <cell r="AC157">
            <v>21</v>
          </cell>
          <cell r="AD157">
            <v>34.5</v>
          </cell>
          <cell r="AE157">
            <v>39</v>
          </cell>
          <cell r="AF157">
            <v>19.875</v>
          </cell>
          <cell r="AG157">
            <v>21</v>
          </cell>
          <cell r="AH157">
            <v>16.875</v>
          </cell>
          <cell r="AI157">
            <v>17.25</v>
          </cell>
        </row>
        <row r="158">
          <cell r="AB158">
            <v>7.7802114999999983</v>
          </cell>
          <cell r="AC158">
            <v>6.2241691999999986</v>
          </cell>
          <cell r="AD158">
            <v>3.8901057499999991</v>
          </cell>
          <cell r="AE158">
            <v>1.5560422999999992</v>
          </cell>
          <cell r="AF158">
            <v>0.97252643749999979</v>
          </cell>
          <cell r="AG158">
            <v>0.38901057500000036</v>
          </cell>
          <cell r="AH158">
            <v>0.19450528750000018</v>
          </cell>
          <cell r="AI158">
            <v>0</v>
          </cell>
        </row>
        <row r="159">
          <cell r="AB159">
            <v>303.87943666666666</v>
          </cell>
          <cell r="AC159">
            <v>45.503549333333332</v>
          </cell>
          <cell r="AD159">
            <v>28.439718333333335</v>
          </cell>
          <cell r="AE159">
            <v>11.375887333333329</v>
          </cell>
          <cell r="AF159">
            <v>7.1099295833333338</v>
          </cell>
          <cell r="AG159">
            <v>2.8439718333333377</v>
          </cell>
          <cell r="AH159">
            <v>1.4219859166666688</v>
          </cell>
          <cell r="AI159">
            <v>0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</row>
        <row r="161">
          <cell r="AB161">
            <v>51.5</v>
          </cell>
          <cell r="AC161">
            <v>35.36</v>
          </cell>
          <cell r="AD161">
            <v>33.65</v>
          </cell>
          <cell r="AE161">
            <v>31.94</v>
          </cell>
          <cell r="AF161">
            <v>31.512499999999999</v>
          </cell>
          <cell r="AG161">
            <v>31.084999999999997</v>
          </cell>
          <cell r="AH161">
            <v>30.942499999999999</v>
          </cell>
          <cell r="AI161">
            <v>30.8</v>
          </cell>
        </row>
        <row r="162">
          <cell r="AB162">
            <v>100.13499999999999</v>
          </cell>
          <cell r="AC162">
            <v>160.85343488934353</v>
          </cell>
          <cell r="AD162">
            <v>252.49095090820387</v>
          </cell>
          <cell r="AE162">
            <v>282.351474274103</v>
          </cell>
          <cell r="AF162">
            <v>161.17075775766469</v>
          </cell>
          <cell r="AG162">
            <v>169.82652322312447</v>
          </cell>
          <cell r="AH162">
            <v>143.85922682674493</v>
          </cell>
          <cell r="AI162">
            <v>146.74448198189825</v>
          </cell>
        </row>
        <row r="163"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</row>
        <row r="164">
          <cell r="AB164">
            <v>795.29689828571429</v>
          </cell>
          <cell r="AC164">
            <v>4.2375186285714284</v>
          </cell>
          <cell r="AD164">
            <v>2.6484491428571433</v>
          </cell>
          <cell r="AE164">
            <v>1.0593796571428566</v>
          </cell>
          <cell r="AF164">
            <v>0.66211228571428571</v>
          </cell>
          <cell r="AG164">
            <v>0.26484491428571461</v>
          </cell>
          <cell r="AH164">
            <v>0.1324224571428573</v>
          </cell>
          <cell r="AI164">
            <v>0</v>
          </cell>
        </row>
        <row r="165">
          <cell r="AB165">
            <v>28.505669999999999</v>
          </cell>
          <cell r="AC165">
            <v>0.40453600000000001</v>
          </cell>
          <cell r="AD165">
            <v>0.25283499999999998</v>
          </cell>
          <cell r="AE165">
            <v>0.10113399999999999</v>
          </cell>
          <cell r="AF165">
            <v>6.3208750000000008E-2</v>
          </cell>
          <cell r="AG165">
            <v>2.5283500000000032E-2</v>
          </cell>
          <cell r="AH165">
            <v>1.2641750000000016E-2</v>
          </cell>
          <cell r="AI165">
            <v>0</v>
          </cell>
        </row>
        <row r="166">
          <cell r="AB166">
            <v>0</v>
          </cell>
          <cell r="AC166">
            <v>469.29155910371583</v>
          </cell>
          <cell r="AD166">
            <v>782.15259850619304</v>
          </cell>
          <cell r="AE166">
            <v>899.475488282122</v>
          </cell>
          <cell r="AF166">
            <v>488.84537406637037</v>
          </cell>
          <cell r="AG166">
            <v>518.17609651035286</v>
          </cell>
          <cell r="AH166">
            <v>430.18392917840623</v>
          </cell>
          <cell r="AI166">
            <v>439.96083665973367</v>
          </cell>
        </row>
        <row r="167">
          <cell r="AB167">
            <v>16.553826102891929</v>
          </cell>
          <cell r="AC167">
            <v>445.04014013068144</v>
          </cell>
          <cell r="AD167">
            <v>740.25714501780226</v>
          </cell>
          <cell r="AE167">
            <v>850.96352185047272</v>
          </cell>
          <cell r="AF167">
            <v>463.49120293612623</v>
          </cell>
          <cell r="AG167">
            <v>491.16779714429401</v>
          </cell>
          <cell r="AH167">
            <v>408.1380145197914</v>
          </cell>
          <cell r="AI167">
            <v>417.36354592251394</v>
          </cell>
        </row>
        <row r="168">
          <cell r="AB168">
            <v>0</v>
          </cell>
          <cell r="AC168">
            <v>10.102331011024196</v>
          </cell>
          <cell r="AD168">
            <v>16.59668666096832</v>
          </cell>
          <cell r="AE168">
            <v>18.761471877616362</v>
          </cell>
          <cell r="AF168">
            <v>9.5611347068621839</v>
          </cell>
          <cell r="AG168">
            <v>10.102331011024194</v>
          </cell>
          <cell r="AH168">
            <v>8.1179445624301589</v>
          </cell>
          <cell r="AI168">
            <v>8.2983433304841618</v>
          </cell>
        </row>
        <row r="169">
          <cell r="AB169">
            <v>0</v>
          </cell>
          <cell r="AC169">
            <v>3.2893027369529215</v>
          </cell>
          <cell r="AD169">
            <v>5.5918146528199664</v>
          </cell>
          <cell r="AE169">
            <v>6.578605473905843</v>
          </cell>
          <cell r="AF169">
            <v>3.864930715919682</v>
          </cell>
          <cell r="AG169">
            <v>4.1116284211911509</v>
          </cell>
          <cell r="AH169">
            <v>3.5360004422243918</v>
          </cell>
          <cell r="AI169">
            <v>3.6182330106482135</v>
          </cell>
        </row>
        <row r="170"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</row>
        <row r="171">
          <cell r="AB171">
            <v>28.418825000000009</v>
          </cell>
          <cell r="AC171">
            <v>22.735060000000008</v>
          </cell>
          <cell r="AD171">
            <v>14.209412500000004</v>
          </cell>
          <cell r="AE171">
            <v>5.6837649999999993</v>
          </cell>
          <cell r="AF171">
            <v>3.552353125000002</v>
          </cell>
          <cell r="AG171">
            <v>1.4209412500000043</v>
          </cell>
          <cell r="AH171">
            <v>0.71047062500000213</v>
          </cell>
          <cell r="AI171">
            <v>0</v>
          </cell>
        </row>
        <row r="172">
          <cell r="AB172">
            <v>116.54322000000002</v>
          </cell>
          <cell r="AC172">
            <v>93.234576000000018</v>
          </cell>
          <cell r="AD172">
            <v>58.27161000000001</v>
          </cell>
          <cell r="AE172">
            <v>23.308644000000005</v>
          </cell>
          <cell r="AF172">
            <v>14.567902500000006</v>
          </cell>
          <cell r="AG172">
            <v>5.8271610000000083</v>
          </cell>
          <cell r="AH172">
            <v>2.9135805000000041</v>
          </cell>
          <cell r="AI172">
            <v>0</v>
          </cell>
        </row>
        <row r="173">
          <cell r="AB173">
            <v>32.666666666666664</v>
          </cell>
          <cell r="AC173">
            <v>26.133333333333333</v>
          </cell>
          <cell r="AD173">
            <v>16.333333333333332</v>
          </cell>
          <cell r="AE173">
            <v>6.5333333333333332</v>
          </cell>
          <cell r="AF173">
            <v>4.083333333333333</v>
          </cell>
          <cell r="AG173">
            <v>1.6333333333333333</v>
          </cell>
          <cell r="AH173">
            <v>0.81666666666666665</v>
          </cell>
          <cell r="AI173">
            <v>0</v>
          </cell>
        </row>
        <row r="174">
          <cell r="AB174">
            <v>0.95</v>
          </cell>
          <cell r="AC174">
            <v>0.94666666666666666</v>
          </cell>
          <cell r="AD174">
            <v>0.94166666666666665</v>
          </cell>
          <cell r="AE174">
            <v>0.93666666666666676</v>
          </cell>
          <cell r="AF174">
            <v>0.93541666666666667</v>
          </cell>
          <cell r="AG174">
            <v>0.93416666666666659</v>
          </cell>
          <cell r="AH174">
            <v>0.93374999999999997</v>
          </cell>
          <cell r="AI174">
            <v>0.93333333333333335</v>
          </cell>
        </row>
        <row r="175">
          <cell r="AB175">
            <v>16.454774002952743</v>
          </cell>
          <cell r="AC175">
            <v>402.79922510128699</v>
          </cell>
          <cell r="AD175">
            <v>656.12585462202787</v>
          </cell>
          <cell r="AE175">
            <v>740.0053446093732</v>
          </cell>
          <cell r="AF175">
            <v>408.18638735834645</v>
          </cell>
          <cell r="AG175">
            <v>431.88774144770548</v>
          </cell>
          <cell r="AH175">
            <v>360.78367917962828</v>
          </cell>
          <cell r="AI175">
            <v>368.68413054274799</v>
          </cell>
        </row>
        <row r="176"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</row>
        <row r="177">
          <cell r="AB177">
            <v>2.6087342857142852</v>
          </cell>
          <cell r="AC177">
            <v>2.0869874285714283</v>
          </cell>
          <cell r="AD177">
            <v>1.3043671428571426</v>
          </cell>
          <cell r="AE177">
            <v>0.52174685714285707</v>
          </cell>
          <cell r="AF177">
            <v>0.32609178571428571</v>
          </cell>
          <cell r="AG177">
            <v>0.13043671428571438</v>
          </cell>
          <cell r="AH177">
            <v>6.5218357142857189E-2</v>
          </cell>
          <cell r="AI177">
            <v>0</v>
          </cell>
        </row>
        <row r="178">
          <cell r="AB178">
            <v>13.9648836</v>
          </cell>
          <cell r="AC178">
            <v>11.171906880000002</v>
          </cell>
          <cell r="AD178">
            <v>6.9824418000000001</v>
          </cell>
          <cell r="AE178">
            <v>2.7929767199999991</v>
          </cell>
          <cell r="AF178">
            <v>1.7456104500000003</v>
          </cell>
          <cell r="AG178">
            <v>0.69824418000000155</v>
          </cell>
          <cell r="AH178">
            <v>0.34912209000000077</v>
          </cell>
          <cell r="AI178">
            <v>0</v>
          </cell>
        </row>
        <row r="179">
          <cell r="AB179">
            <v>16.167441860465118</v>
          </cell>
          <cell r="AC179">
            <v>1309.4765896912104</v>
          </cell>
          <cell r="AD179">
            <v>2182.349354911707</v>
          </cell>
          <cell r="AE179">
            <v>2509.6766418693937</v>
          </cell>
          <cell r="AF179">
            <v>1364.0311375174915</v>
          </cell>
          <cell r="AG179">
            <v>1445.8629592569132</v>
          </cell>
          <cell r="AH179">
            <v>1200.3674940386481</v>
          </cell>
          <cell r="AI179">
            <v>1227.6447679517887</v>
          </cell>
        </row>
        <row r="180">
          <cell r="AB180">
            <v>68.632558139534879</v>
          </cell>
          <cell r="AC180">
            <v>927.10810663913207</v>
          </cell>
          <cell r="AD180">
            <v>1544.0918056388634</v>
          </cell>
          <cell r="AE180">
            <v>1775.4606927637633</v>
          </cell>
          <cell r="AF180">
            <v>965.66958782661516</v>
          </cell>
          <cell r="AG180">
            <v>1023.5118096078392</v>
          </cell>
          <cell r="AH180">
            <v>849.98514426416568</v>
          </cell>
          <cell r="AI180">
            <v>869.26588485790739</v>
          </cell>
        </row>
        <row r="181"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B183">
            <v>1</v>
          </cell>
          <cell r="AC183">
            <v>17.333333333333332</v>
          </cell>
          <cell r="AD183">
            <v>27.833333333333332</v>
          </cell>
          <cell r="AE183">
            <v>31.333333333333336</v>
          </cell>
          <cell r="AF183">
            <v>16.458333333333336</v>
          </cell>
          <cell r="AG183">
            <v>17.333333333333336</v>
          </cell>
          <cell r="AH183">
            <v>14.125</v>
          </cell>
          <cell r="AI183">
            <v>14.416666666666666</v>
          </cell>
        </row>
        <row r="184">
          <cell r="AB184">
            <v>29.644500000000001</v>
          </cell>
          <cell r="AC184">
            <v>23.715600000000002</v>
          </cell>
          <cell r="AD184">
            <v>14.82225</v>
          </cell>
          <cell r="AE184">
            <v>5.9288999999999987</v>
          </cell>
          <cell r="AF184">
            <v>3.7055624999999992</v>
          </cell>
          <cell r="AG184">
            <v>1.4822249999999997</v>
          </cell>
          <cell r="AH184">
            <v>0.74111249999999984</v>
          </cell>
          <cell r="AI184">
            <v>0</v>
          </cell>
        </row>
        <row r="185">
          <cell r="AB185">
            <v>132.30730666666668</v>
          </cell>
          <cell r="AC185">
            <v>105.84584533333334</v>
          </cell>
          <cell r="AD185">
            <v>66.153653333333338</v>
          </cell>
          <cell r="AE185">
            <v>26.461461333333332</v>
          </cell>
          <cell r="AF185">
            <v>16.538413333333338</v>
          </cell>
          <cell r="AG185">
            <v>6.6153653333333446</v>
          </cell>
          <cell r="AH185">
            <v>3.3076826666666723</v>
          </cell>
          <cell r="AI185">
            <v>0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B187">
            <v>3.9500000000000006</v>
          </cell>
          <cell r="AC187">
            <v>3.9500000000000006</v>
          </cell>
          <cell r="AD187">
            <v>3.95</v>
          </cell>
          <cell r="AE187">
            <v>3.95</v>
          </cell>
          <cell r="AF187">
            <v>3.95</v>
          </cell>
          <cell r="AG187">
            <v>3.95</v>
          </cell>
          <cell r="AH187">
            <v>3.95</v>
          </cell>
          <cell r="AI187">
            <v>3.95</v>
          </cell>
        </row>
        <row r="188">
          <cell r="AB188">
            <v>292.21599999999989</v>
          </cell>
          <cell r="AC188">
            <v>581.12681830613155</v>
          </cell>
          <cell r="AD188">
            <v>880.8242673452969</v>
          </cell>
          <cell r="AE188">
            <v>976.73077801075021</v>
          </cell>
          <cell r="AF188">
            <v>576.23394457105962</v>
          </cell>
          <cell r="AG188">
            <v>604.84086124532359</v>
          </cell>
          <cell r="AH188">
            <v>519.02011122253259</v>
          </cell>
          <cell r="AI188">
            <v>528.55575011395376</v>
          </cell>
        </row>
        <row r="189">
          <cell r="AB189">
            <v>0</v>
          </cell>
          <cell r="AC189">
            <v>155.33493388013221</v>
          </cell>
          <cell r="AD189">
            <v>253.00765745627598</v>
          </cell>
          <cell r="AE189">
            <v>280.46585283912765</v>
          </cell>
          <cell r="AF189">
            <v>142.92971346609386</v>
          </cell>
          <cell r="AG189">
            <v>151.0200746056841</v>
          </cell>
          <cell r="AH189">
            <v>121.35541709385333</v>
          </cell>
          <cell r="AI189">
            <v>124.0522041403834</v>
          </cell>
        </row>
        <row r="190">
          <cell r="AB190">
            <v>618.64908857142859</v>
          </cell>
          <cell r="AC190">
            <v>26.119270857142858</v>
          </cell>
          <cell r="AD190">
            <v>16.324544285714286</v>
          </cell>
          <cell r="AE190">
            <v>6.5298177142857119</v>
          </cell>
          <cell r="AF190">
            <v>4.0811360714285714</v>
          </cell>
          <cell r="AG190">
            <v>1.6324544285714313</v>
          </cell>
          <cell r="AH190">
            <v>0.81622721428571565</v>
          </cell>
          <cell r="AI190">
            <v>0</v>
          </cell>
        </row>
        <row r="191">
          <cell r="AB191">
            <v>2.7498656000000001</v>
          </cell>
          <cell r="AC191">
            <v>2.1998924799999999</v>
          </cell>
          <cell r="AD191">
            <v>1.3749328000000001</v>
          </cell>
          <cell r="AE191">
            <v>0.54997311999999998</v>
          </cell>
          <cell r="AF191">
            <v>0.34373319999999991</v>
          </cell>
          <cell r="AG191">
            <v>0.13749327999999991</v>
          </cell>
          <cell r="AH191">
            <v>6.8746639999999956E-2</v>
          </cell>
          <cell r="AI191">
            <v>0</v>
          </cell>
        </row>
        <row r="192">
          <cell r="AB192">
            <v>0</v>
          </cell>
          <cell r="AC192">
            <v>318.07112408839271</v>
          </cell>
          <cell r="AD192">
            <v>530.11854014732114</v>
          </cell>
          <cell r="AE192">
            <v>609.63632116941938</v>
          </cell>
          <cell r="AF192">
            <v>331.32408759207556</v>
          </cell>
          <cell r="AG192">
            <v>351.20353284760029</v>
          </cell>
          <cell r="AH192">
            <v>291.5651970810265</v>
          </cell>
          <cell r="AI192">
            <v>298.19167883286821</v>
          </cell>
        </row>
        <row r="193">
          <cell r="AB193">
            <v>0.77071999999999985</v>
          </cell>
          <cell r="AC193">
            <v>341.62870595715259</v>
          </cell>
          <cell r="AD193">
            <v>569.34936326192098</v>
          </cell>
          <cell r="AE193">
            <v>654.74460975120917</v>
          </cell>
          <cell r="AF193">
            <v>355.86124703870036</v>
          </cell>
          <cell r="AG193">
            <v>377.21005866102257</v>
          </cell>
          <cell r="AH193">
            <v>313.16362379405655</v>
          </cell>
          <cell r="AI193">
            <v>320.27989433483054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</row>
        <row r="195">
          <cell r="AB195">
            <v>0</v>
          </cell>
          <cell r="AC195">
            <v>13.315567802483878</v>
          </cell>
          <cell r="AD195">
            <v>22.636465264222593</v>
          </cell>
          <cell r="AE195">
            <v>26.63113560496776</v>
          </cell>
          <cell r="AF195">
            <v>15.645792167918552</v>
          </cell>
          <cell r="AG195">
            <v>16.644459753104851</v>
          </cell>
          <cell r="AH195">
            <v>14.314235387670168</v>
          </cell>
          <cell r="AI195">
            <v>14.647124582732266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</row>
        <row r="197">
          <cell r="AB197">
            <v>252.28725</v>
          </cell>
          <cell r="AC197">
            <v>190.22980000000001</v>
          </cell>
          <cell r="AD197">
            <v>118.893625</v>
          </cell>
          <cell r="AE197">
            <v>47.557449999999996</v>
          </cell>
          <cell r="AF197">
            <v>29.723406250000004</v>
          </cell>
          <cell r="AG197">
            <v>11.889362500000015</v>
          </cell>
          <cell r="AH197">
            <v>5.9446812500000075</v>
          </cell>
          <cell r="AI197">
            <v>0</v>
          </cell>
        </row>
        <row r="198">
          <cell r="AB198">
            <v>1734.8173379999996</v>
          </cell>
          <cell r="AC198">
            <v>1387.8538703999996</v>
          </cell>
          <cell r="AD198">
            <v>867.4086689999998</v>
          </cell>
          <cell r="AE198">
            <v>346.96346759999989</v>
          </cell>
          <cell r="AF198">
            <v>216.85216725000004</v>
          </cell>
          <cell r="AG198">
            <v>86.740866900000157</v>
          </cell>
          <cell r="AH198">
            <v>43.370433450000078</v>
          </cell>
          <cell r="AI198">
            <v>0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</row>
        <row r="200">
          <cell r="AB200">
            <v>430.53333333333336</v>
          </cell>
          <cell r="AC200">
            <v>294.59000000000003</v>
          </cell>
          <cell r="AD200">
            <v>273.67500000000001</v>
          </cell>
          <cell r="AE200">
            <v>252.76000000000002</v>
          </cell>
          <cell r="AF200">
            <v>247.53125</v>
          </cell>
          <cell r="AG200">
            <v>242.30249999999998</v>
          </cell>
          <cell r="AH200">
            <v>240.55958333333334</v>
          </cell>
          <cell r="AI200">
            <v>238.81666666666666</v>
          </cell>
        </row>
        <row r="201">
          <cell r="AB201">
            <v>901.89</v>
          </cell>
          <cell r="AC201">
            <v>6125.3930903213968</v>
          </cell>
          <cell r="AD201">
            <v>9848.4650770411754</v>
          </cell>
          <cell r="AE201">
            <v>11074.680532231954</v>
          </cell>
          <cell r="AF201">
            <v>6182.4253327347524</v>
          </cell>
          <cell r="AG201">
            <v>6531.8721326988398</v>
          </cell>
          <cell r="AH201">
            <v>5483.5317328065848</v>
          </cell>
          <cell r="AI201">
            <v>5600.01399946128</v>
          </cell>
        </row>
        <row r="202">
          <cell r="AB202">
            <v>0</v>
          </cell>
          <cell r="AC202">
            <v>1591.2694519507832</v>
          </cell>
          <cell r="AD202">
            <v>2591.8403952228655</v>
          </cell>
          <cell r="AE202">
            <v>2873.1253993555811</v>
          </cell>
          <cell r="AF202">
            <v>1464.1889054408241</v>
          </cell>
          <cell r="AG202">
            <v>1547.0675227299273</v>
          </cell>
          <cell r="AH202">
            <v>1243.179259336549</v>
          </cell>
          <cell r="AI202">
            <v>1270.8054650995841</v>
          </cell>
        </row>
        <row r="203">
          <cell r="AB203">
            <v>397.94279085714288</v>
          </cell>
          <cell r="AC203">
            <v>318.35423268571429</v>
          </cell>
          <cell r="AD203">
            <v>198.97139542857144</v>
          </cell>
          <cell r="AE203">
            <v>79.588558171428559</v>
          </cell>
          <cell r="AF203">
            <v>49.74284885714286</v>
          </cell>
          <cell r="AG203">
            <v>19.897139542857154</v>
          </cell>
          <cell r="AH203">
            <v>9.948569771428577</v>
          </cell>
          <cell r="AI203">
            <v>0</v>
          </cell>
        </row>
        <row r="204">
          <cell r="AB204">
            <v>213.39758399999994</v>
          </cell>
          <cell r="AC204">
            <v>153.91806719999997</v>
          </cell>
          <cell r="AD204">
            <v>96.198791999999969</v>
          </cell>
          <cell r="AE204">
            <v>38.479516799999985</v>
          </cell>
          <cell r="AF204">
            <v>24.049697999999989</v>
          </cell>
          <cell r="AG204">
            <v>9.6198791999999962</v>
          </cell>
          <cell r="AH204">
            <v>4.8099395999999981</v>
          </cell>
          <cell r="AI204">
            <v>0</v>
          </cell>
        </row>
        <row r="205">
          <cell r="AB205">
            <v>196.95470090259775</v>
          </cell>
          <cell r="AC205">
            <v>2126.8485074320979</v>
          </cell>
          <cell r="AD205">
            <v>3434.1110451184309</v>
          </cell>
          <cell r="AE205">
            <v>3924.3344967508065</v>
          </cell>
          <cell r="AF205">
            <v>2208.5524160374925</v>
          </cell>
          <cell r="AG205">
            <v>2331.1082789455877</v>
          </cell>
          <cell r="AH205">
            <v>1963.4406902213075</v>
          </cell>
          <cell r="AI205">
            <v>2004.2926445240039</v>
          </cell>
        </row>
        <row r="206">
          <cell r="AB206">
            <v>866.24341909740224</v>
          </cell>
          <cell r="AC206">
            <v>3606.8800434285681</v>
          </cell>
          <cell r="AD206">
            <v>5617.9711263160107</v>
          </cell>
          <cell r="AE206">
            <v>6372.1302823988026</v>
          </cell>
          <cell r="AF206">
            <v>3732.5732361090295</v>
          </cell>
          <cell r="AG206">
            <v>3921.1130251297309</v>
          </cell>
          <cell r="AH206">
            <v>3355.4936580676372</v>
          </cell>
          <cell r="AI206">
            <v>3418.3402544078695</v>
          </cell>
        </row>
        <row r="207">
          <cell r="AB207">
            <v>0</v>
          </cell>
          <cell r="AC207">
            <v>363.83823739093231</v>
          </cell>
          <cell r="AD207">
            <v>597.73424714224575</v>
          </cell>
          <cell r="AE207">
            <v>675.69958372601718</v>
          </cell>
          <cell r="AF207">
            <v>344.34690324498928</v>
          </cell>
          <cell r="AG207">
            <v>363.83823739093225</v>
          </cell>
          <cell r="AH207">
            <v>292.37001218914202</v>
          </cell>
          <cell r="AI207">
            <v>298.86712357112293</v>
          </cell>
        </row>
        <row r="208">
          <cell r="AB208">
            <v>0</v>
          </cell>
          <cell r="AC208">
            <v>118.09969655857969</v>
          </cell>
          <cell r="AD208">
            <v>200.76948414958548</v>
          </cell>
          <cell r="AE208">
            <v>236.19939311715939</v>
          </cell>
          <cell r="AF208">
            <v>138.76714345633115</v>
          </cell>
          <cell r="AG208">
            <v>147.62462069822465</v>
          </cell>
          <cell r="AH208">
            <v>126.95717380047321</v>
          </cell>
          <cell r="AI208">
            <v>129.90966621443761</v>
          </cell>
        </row>
        <row r="209">
          <cell r="AB209">
            <v>25.766666666666662</v>
          </cell>
          <cell r="AC209">
            <v>36.359999999999985</v>
          </cell>
          <cell r="AD209">
            <v>43.17000000000003</v>
          </cell>
          <cell r="AE209">
            <v>45.440000000000005</v>
          </cell>
          <cell r="AF209">
            <v>35.792499999999997</v>
          </cell>
          <cell r="AG209">
            <v>36.359999999999992</v>
          </cell>
          <cell r="AH209">
            <v>34.279166666666683</v>
          </cell>
          <cell r="AI209">
            <v>34.468333333333327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</row>
        <row r="211">
          <cell r="AB211">
            <v>2167.4153108333335</v>
          </cell>
          <cell r="AC211">
            <v>53.132248666666669</v>
          </cell>
          <cell r="AD211">
            <v>33.207655416666668</v>
          </cell>
          <cell r="AE211">
            <v>13.283062166666666</v>
          </cell>
          <cell r="AF211">
            <v>8.3019138541666653</v>
          </cell>
          <cell r="AG211">
            <v>3.3207655416666664</v>
          </cell>
          <cell r="AH211">
            <v>1.6603827708333332</v>
          </cell>
          <cell r="AI211">
            <v>0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</row>
        <row r="213">
          <cell r="AB213">
            <v>1.9333333333333333</v>
          </cell>
          <cell r="AC213">
            <v>1.9333333333333333</v>
          </cell>
          <cell r="AD213">
            <v>1.9333333333333333</v>
          </cell>
          <cell r="AE213">
            <v>1.9333333333333333</v>
          </cell>
          <cell r="AF213">
            <v>1.9333333333333333</v>
          </cell>
          <cell r="AG213">
            <v>1.9333333333333333</v>
          </cell>
          <cell r="AH213">
            <v>1.9333333333333333</v>
          </cell>
          <cell r="AI213">
            <v>1.9333333333333333</v>
          </cell>
        </row>
        <row r="214">
          <cell r="AB214">
            <v>169.215</v>
          </cell>
          <cell r="AC214">
            <v>399.0165984944914</v>
          </cell>
          <cell r="AD214">
            <v>646.74974266109245</v>
          </cell>
          <cell r="AE214">
            <v>728.61458828967636</v>
          </cell>
          <cell r="AF214">
            <v>403.73427624438932</v>
          </cell>
          <cell r="AG214">
            <v>426.94001281905264</v>
          </cell>
          <cell r="AH214">
            <v>357.32280309506268</v>
          </cell>
          <cell r="AI214">
            <v>365.05804861995045</v>
          </cell>
        </row>
        <row r="215">
          <cell r="AB215">
            <v>0</v>
          </cell>
          <cell r="AC215">
            <v>103.7275748308287</v>
          </cell>
          <cell r="AD215">
            <v>168.95021658051644</v>
          </cell>
          <cell r="AE215">
            <v>187.28589900010741</v>
          </cell>
          <cell r="AF215">
            <v>95.443775451977785</v>
          </cell>
          <cell r="AG215">
            <v>100.84625330775012</v>
          </cell>
          <cell r="AH215">
            <v>81.037167836584857</v>
          </cell>
          <cell r="AI215">
            <v>82.837993788509067</v>
          </cell>
        </row>
        <row r="216">
          <cell r="AB216">
            <v>182.00321142857143</v>
          </cell>
          <cell r="AC216">
            <v>17.602569142857142</v>
          </cell>
          <cell r="AD216">
            <v>11.001605714285715</v>
          </cell>
          <cell r="AE216">
            <v>4.4006422857142846</v>
          </cell>
          <cell r="AF216">
            <v>2.7504014285714287</v>
          </cell>
          <cell r="AG216">
            <v>1.100160571428572</v>
          </cell>
          <cell r="AH216">
            <v>0.55008028571428602</v>
          </cell>
          <cell r="AI216">
            <v>0</v>
          </cell>
        </row>
        <row r="217">
          <cell r="AB217">
            <v>2.6600736</v>
          </cell>
          <cell r="AC217">
            <v>2.1280588800000002</v>
          </cell>
          <cell r="AD217">
            <v>1.3300368</v>
          </cell>
          <cell r="AE217">
            <v>0.53201471999999994</v>
          </cell>
          <cell r="AF217">
            <v>0.33250920000000006</v>
          </cell>
          <cell r="AG217">
            <v>0.13300368000000021</v>
          </cell>
          <cell r="AH217">
            <v>6.6501840000000104E-2</v>
          </cell>
          <cell r="AI217">
            <v>0</v>
          </cell>
        </row>
        <row r="218">
          <cell r="AB218">
            <v>0.36000842093796764</v>
          </cell>
          <cell r="AC218">
            <v>141.19552110960831</v>
          </cell>
          <cell r="AD218">
            <v>235.08586290205517</v>
          </cell>
          <cell r="AE218">
            <v>270.29474107422283</v>
          </cell>
          <cell r="AF218">
            <v>147.06366747163617</v>
          </cell>
          <cell r="AG218">
            <v>155.86588701467815</v>
          </cell>
          <cell r="AH218">
            <v>129.45922838555239</v>
          </cell>
          <cell r="AI218">
            <v>132.39330156656644</v>
          </cell>
        </row>
        <row r="219">
          <cell r="AB219">
            <v>2.5871534230620381</v>
          </cell>
          <cell r="AC219">
            <v>307.40087812260185</v>
          </cell>
          <cell r="AD219">
            <v>510.61002792229505</v>
          </cell>
          <cell r="AE219">
            <v>586.81345909718016</v>
          </cell>
          <cell r="AF219">
            <v>320.10144998508258</v>
          </cell>
          <cell r="AG219">
            <v>339.15230777880384</v>
          </cell>
          <cell r="AH219">
            <v>281.99973439764011</v>
          </cell>
          <cell r="AI219">
            <v>288.3500203288807</v>
          </cell>
        </row>
        <row r="220"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</row>
        <row r="221">
          <cell r="AB221">
            <v>0</v>
          </cell>
          <cell r="AC221">
            <v>0.20855837554738646</v>
          </cell>
          <cell r="AD221">
            <v>0.35454923843055697</v>
          </cell>
          <cell r="AE221">
            <v>0.41711675109477292</v>
          </cell>
          <cell r="AF221">
            <v>0.24505609126817907</v>
          </cell>
          <cell r="AG221">
            <v>0.26069796943423307</v>
          </cell>
          <cell r="AH221">
            <v>0.22420025371344038</v>
          </cell>
          <cell r="AI221">
            <v>0.22941421310212515</v>
          </cell>
        </row>
        <row r="222"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</row>
        <row r="223"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</row>
        <row r="224">
          <cell r="AB224">
            <v>15.632560000000002</v>
          </cell>
          <cell r="AC224">
            <v>12.506048</v>
          </cell>
          <cell r="AD224">
            <v>7.8162800000000008</v>
          </cell>
          <cell r="AE224">
            <v>3.1265119999999986</v>
          </cell>
          <cell r="AF224">
            <v>1.9540699999999995</v>
          </cell>
          <cell r="AG224">
            <v>0.78162800000000066</v>
          </cell>
          <cell r="AH224">
            <v>0.39081400000000033</v>
          </cell>
          <cell r="AI224">
            <v>0</v>
          </cell>
        </row>
        <row r="225"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</row>
        <row r="226">
          <cell r="AB226">
            <v>0.56666666666666665</v>
          </cell>
          <cell r="AC226">
            <v>0.56666666666666665</v>
          </cell>
          <cell r="AD226">
            <v>0.56666666666666665</v>
          </cell>
          <cell r="AE226">
            <v>0.56666666666666665</v>
          </cell>
          <cell r="AF226">
            <v>0.56666666666666665</v>
          </cell>
          <cell r="AG226">
            <v>0.56666666666666665</v>
          </cell>
          <cell r="AH226">
            <v>0.56666666666666665</v>
          </cell>
          <cell r="AI226">
            <v>0.56666666666666665</v>
          </cell>
        </row>
        <row r="227">
          <cell r="AB227">
            <v>8.3669999999999973</v>
          </cell>
          <cell r="AC227">
            <v>30.212483636363636</v>
          </cell>
          <cell r="AD227">
            <v>48.114245957446812</v>
          </cell>
          <cell r="AE227">
            <v>53.986136000000009</v>
          </cell>
          <cell r="AF227">
            <v>30.404899999999991</v>
          </cell>
          <cell r="AG227">
            <v>32.089273999999989</v>
          </cell>
          <cell r="AH227">
            <v>27.036152000000012</v>
          </cell>
          <cell r="AI227">
            <v>27.597609999999985</v>
          </cell>
        </row>
        <row r="228"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</row>
        <row r="229">
          <cell r="AB229">
            <v>3.5308000000000006E-2</v>
          </cell>
          <cell r="AC229">
            <v>2.8246400000000001E-2</v>
          </cell>
          <cell r="AD229">
            <v>1.7654000000000003E-2</v>
          </cell>
          <cell r="AE229">
            <v>7.0615999999999977E-3</v>
          </cell>
          <cell r="AF229">
            <v>4.4135000000000008E-3</v>
          </cell>
          <cell r="AG229">
            <v>1.7654000000000027E-3</v>
          </cell>
          <cell r="AH229">
            <v>8.8270000000000134E-4</v>
          </cell>
          <cell r="AI229">
            <v>0</v>
          </cell>
        </row>
        <row r="230">
          <cell r="AB230">
            <v>2.4152539999999978</v>
          </cell>
          <cell r="AC230">
            <v>0.62900319999999998</v>
          </cell>
          <cell r="AD230">
            <v>0.393127</v>
          </cell>
          <cell r="AE230">
            <v>0.1572508</v>
          </cell>
          <cell r="AF230">
            <v>9.8281749999999987E-2</v>
          </cell>
          <cell r="AG230">
            <v>3.9312699999999978E-2</v>
          </cell>
          <cell r="AH230">
            <v>1.9656349999999989E-2</v>
          </cell>
          <cell r="AI230">
            <v>0</v>
          </cell>
        </row>
        <row r="231">
          <cell r="AB231">
            <v>0</v>
          </cell>
          <cell r="AC231">
            <v>438.03553609813571</v>
          </cell>
          <cell r="AD231">
            <v>730.05922683022607</v>
          </cell>
          <cell r="AE231">
            <v>839.56811085476022</v>
          </cell>
          <cell r="AF231">
            <v>456.28701676889114</v>
          </cell>
          <cell r="AG231">
            <v>483.66423777502462</v>
          </cell>
          <cell r="AH231">
            <v>401.53257475662446</v>
          </cell>
          <cell r="AI231">
            <v>410.65831509200228</v>
          </cell>
        </row>
        <row r="232">
          <cell r="AB232">
            <v>11.138999999999999</v>
          </cell>
          <cell r="AC232">
            <v>18.504912225296437</v>
          </cell>
          <cell r="AD232">
            <v>27.641520375494053</v>
          </cell>
          <cell r="AE232">
            <v>31.067748431818188</v>
          </cell>
          <cell r="AF232">
            <v>19.075950234683788</v>
          </cell>
          <cell r="AG232">
            <v>19.9325072487648</v>
          </cell>
          <cell r="AH232">
            <v>17.362836206521735</v>
          </cell>
          <cell r="AI232">
            <v>17.64835521121541</v>
          </cell>
        </row>
        <row r="233"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</row>
        <row r="234"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</row>
        <row r="235"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</row>
        <row r="236">
          <cell r="AB236">
            <v>0.52900000000000003</v>
          </cell>
          <cell r="AC236">
            <v>0.42320000000000002</v>
          </cell>
          <cell r="AD236">
            <v>0.26450000000000001</v>
          </cell>
          <cell r="AE236">
            <v>0.10579999999999998</v>
          </cell>
          <cell r="AF236">
            <v>6.6124999999999989E-2</v>
          </cell>
          <cell r="AG236">
            <v>2.6449999999999994E-2</v>
          </cell>
          <cell r="AH236">
            <v>1.3224999999999997E-2</v>
          </cell>
          <cell r="AI236">
            <v>0</v>
          </cell>
        </row>
        <row r="237">
          <cell r="AB237">
            <v>141.60566333333333</v>
          </cell>
          <cell r="AC237">
            <v>29.284530666666669</v>
          </cell>
          <cell r="AD237">
            <v>18.30283166666667</v>
          </cell>
          <cell r="AE237">
            <v>7.3211326666666654</v>
          </cell>
          <cell r="AF237">
            <v>4.5757079166666683</v>
          </cell>
          <cell r="AG237">
            <v>1.830283166666671</v>
          </cell>
          <cell r="AH237">
            <v>0.91514158333333551</v>
          </cell>
          <cell r="AI237">
            <v>0</v>
          </cell>
        </row>
        <row r="238"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</row>
        <row r="239">
          <cell r="AB239">
            <v>26.483333333333334</v>
          </cell>
          <cell r="AC239">
            <v>26.44</v>
          </cell>
          <cell r="AD239">
            <v>26.375</v>
          </cell>
          <cell r="AE239">
            <v>26.31</v>
          </cell>
          <cell r="AF239">
            <v>26.293749999999999</v>
          </cell>
          <cell r="AG239">
            <v>26.2775</v>
          </cell>
          <cell r="AH239">
            <v>26.272083333333335</v>
          </cell>
          <cell r="AI239">
            <v>26.266666666666666</v>
          </cell>
        </row>
        <row r="240">
          <cell r="AB240">
            <v>3.085</v>
          </cell>
          <cell r="AC240">
            <v>235.87719683041416</v>
          </cell>
          <cell r="AD240">
            <v>388.5086213874705</v>
          </cell>
          <cell r="AE240">
            <v>439.2634133192206</v>
          </cell>
          <cell r="AF240">
            <v>239.85681158653301</v>
          </cell>
          <cell r="AG240">
            <v>254.1001402817248</v>
          </cell>
          <cell r="AH240">
            <v>211.37015419614909</v>
          </cell>
          <cell r="AI240">
            <v>216.11793042787957</v>
          </cell>
        </row>
        <row r="241">
          <cell r="AB241">
            <v>0</v>
          </cell>
          <cell r="AC241">
            <v>61.409424557240442</v>
          </cell>
          <cell r="AD241">
            <v>100.02292636217192</v>
          </cell>
          <cell r="AE241">
            <v>110.87812767279527</v>
          </cell>
          <cell r="AF241">
            <v>56.505199679405258</v>
          </cell>
          <cell r="AG241">
            <v>59.703607208428195</v>
          </cell>
          <cell r="AH241">
            <v>47.976112935344091</v>
          </cell>
          <cell r="AI241">
            <v>49.042248778351734</v>
          </cell>
        </row>
        <row r="242">
          <cell r="AB242">
            <v>0.43469999999999998</v>
          </cell>
          <cell r="AC242">
            <v>0.34776000000000001</v>
          </cell>
          <cell r="AD242">
            <v>0.21734999999999999</v>
          </cell>
          <cell r="AE242">
            <v>8.693999999999999E-2</v>
          </cell>
          <cell r="AF242">
            <v>5.4337500000000004E-2</v>
          </cell>
          <cell r="AG242">
            <v>2.1735000000000022E-2</v>
          </cell>
          <cell r="AH242">
            <v>1.0867500000000011E-2</v>
          </cell>
          <cell r="AI242">
            <v>0</v>
          </cell>
        </row>
        <row r="243">
          <cell r="AB243">
            <v>7.0163571999999998</v>
          </cell>
          <cell r="AC243">
            <v>1.6130857599999999</v>
          </cell>
          <cell r="AD243">
            <v>1.0081785999999999</v>
          </cell>
          <cell r="AE243">
            <v>0.40327143999999976</v>
          </cell>
          <cell r="AF243">
            <v>0.25204464999999998</v>
          </cell>
          <cell r="AG243">
            <v>0.10081786000000022</v>
          </cell>
          <cell r="AH243">
            <v>5.0408930000000109E-2</v>
          </cell>
          <cell r="AI243">
            <v>0</v>
          </cell>
        </row>
        <row r="244">
          <cell r="AB244">
            <v>0</v>
          </cell>
          <cell r="AC244">
            <v>84.132309391541554</v>
          </cell>
          <cell r="AD244">
            <v>140.22051565256925</v>
          </cell>
          <cell r="AE244">
            <v>161.25359300045463</v>
          </cell>
          <cell r="AF244">
            <v>87.637822282855765</v>
          </cell>
          <cell r="AG244">
            <v>92.896091619827104</v>
          </cell>
          <cell r="AH244">
            <v>77.121283608913132</v>
          </cell>
          <cell r="AI244">
            <v>78.874040054570202</v>
          </cell>
        </row>
        <row r="245">
          <cell r="AB245">
            <v>4.8000000000000001E-2</v>
          </cell>
          <cell r="AC245">
            <v>134.54188189454052</v>
          </cell>
          <cell r="AD245">
            <v>224.20446982423422</v>
          </cell>
          <cell r="AE245">
            <v>257.8279402978693</v>
          </cell>
          <cell r="AF245">
            <v>140.14579364014634</v>
          </cell>
          <cell r="AG245">
            <v>148.55166125855521</v>
          </cell>
          <cell r="AH245">
            <v>123.33405840332875</v>
          </cell>
          <cell r="AI245">
            <v>126.1360142761318</v>
          </cell>
        </row>
        <row r="246"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</row>
        <row r="247">
          <cell r="AB247">
            <v>0</v>
          </cell>
          <cell r="AC247">
            <v>0.63411653395585243</v>
          </cell>
          <cell r="AD247">
            <v>1.077998107724949</v>
          </cell>
          <cell r="AE247">
            <v>1.2682330679117051</v>
          </cell>
          <cell r="AF247">
            <v>0.74508692739812643</v>
          </cell>
          <cell r="AG247">
            <v>0.79264566744481535</v>
          </cell>
          <cell r="AH247">
            <v>0.68167527400254113</v>
          </cell>
          <cell r="AI247">
            <v>0.69752818735143773</v>
          </cell>
        </row>
        <row r="248"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</row>
        <row r="249"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</row>
        <row r="251"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</row>
        <row r="252"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</row>
        <row r="253">
          <cell r="AB253">
            <v>0</v>
          </cell>
          <cell r="AC253">
            <v>6.7745454545454553</v>
          </cell>
          <cell r="AD253">
            <v>11.216170212765956</v>
          </cell>
          <cell r="AE253">
            <v>12.696000000000002</v>
          </cell>
          <cell r="AF253">
            <v>6.8999999999999986</v>
          </cell>
          <cell r="AG253">
            <v>7.3139999999999983</v>
          </cell>
          <cell r="AH253">
            <v>6.0720000000000036</v>
          </cell>
          <cell r="AI253">
            <v>6.2099999999999973</v>
          </cell>
        </row>
        <row r="254">
          <cell r="AB254">
            <v>0</v>
          </cell>
          <cell r="AC254">
            <v>159.31547372786531</v>
          </cell>
          <cell r="AD254">
            <v>259.4911125112958</v>
          </cell>
          <cell r="AE254">
            <v>287.65293867531238</v>
          </cell>
          <cell r="AF254">
            <v>146.59236297876495</v>
          </cell>
          <cell r="AG254">
            <v>154.89004390209118</v>
          </cell>
          <cell r="AH254">
            <v>124.46521384989479</v>
          </cell>
          <cell r="AI254">
            <v>127.23110749100357</v>
          </cell>
        </row>
        <row r="255">
          <cell r="AB255">
            <v>13.695742857142857</v>
          </cell>
          <cell r="AC255">
            <v>10.956594285714285</v>
          </cell>
          <cell r="AD255">
            <v>6.8478714285714286</v>
          </cell>
          <cell r="AE255">
            <v>2.7391485714285699</v>
          </cell>
          <cell r="AF255">
            <v>1.7119678571428567</v>
          </cell>
          <cell r="AG255">
            <v>0.68478714285714337</v>
          </cell>
          <cell r="AH255">
            <v>0.34239357142857169</v>
          </cell>
          <cell r="AI255">
            <v>0</v>
          </cell>
        </row>
        <row r="256">
          <cell r="AB256">
            <v>6.5960000000000005E-2</v>
          </cell>
          <cell r="AC256">
            <v>5.2767999999999995E-2</v>
          </cell>
          <cell r="AD256">
            <v>3.2980000000000002E-2</v>
          </cell>
          <cell r="AE256">
            <v>1.3191999999999995E-2</v>
          </cell>
          <cell r="AF256">
            <v>8.2450000000000006E-3</v>
          </cell>
          <cell r="AG256">
            <v>3.2980000000000054E-3</v>
          </cell>
          <cell r="AH256">
            <v>1.6490000000000027E-3</v>
          </cell>
          <cell r="AI256">
            <v>0</v>
          </cell>
        </row>
        <row r="257">
          <cell r="AB257">
            <v>6.3700534759358288E-2</v>
          </cell>
          <cell r="AC257">
            <v>102.10043868913601</v>
          </cell>
          <cell r="AD257">
            <v>170.12493079205376</v>
          </cell>
          <cell r="AE257">
            <v>195.63411533064794</v>
          </cell>
          <cell r="AF257">
            <v>106.35196944556836</v>
          </cell>
          <cell r="AG257">
            <v>112.72926558021685</v>
          </cell>
          <cell r="AH257">
            <v>93.597377176271294</v>
          </cell>
          <cell r="AI257">
            <v>95.723142554487481</v>
          </cell>
        </row>
        <row r="258">
          <cell r="AB258">
            <v>22.518699465240644</v>
          </cell>
          <cell r="AC258">
            <v>13.869928485679583</v>
          </cell>
          <cell r="AD258">
            <v>21.570747832638872</v>
          </cell>
          <cell r="AE258">
            <v>24.458555087748621</v>
          </cell>
          <cell r="AF258">
            <v>14.351229694864536</v>
          </cell>
          <cell r="AG258">
            <v>15.073181508641976</v>
          </cell>
          <cell r="AH258">
            <v>12.907326067309677</v>
          </cell>
          <cell r="AI258">
            <v>13.147976671902143</v>
          </cell>
        </row>
        <row r="259">
          <cell r="AB259">
            <v>0</v>
          </cell>
          <cell r="AC259">
            <v>5.50082491627062</v>
          </cell>
          <cell r="AD259">
            <v>9.0370695053017318</v>
          </cell>
          <cell r="AE259">
            <v>10.215817701645438</v>
          </cell>
          <cell r="AF259">
            <v>5.206137867184693</v>
          </cell>
          <cell r="AG259">
            <v>5.5008249162706191</v>
          </cell>
          <cell r="AH259">
            <v>4.4203057362888929</v>
          </cell>
          <cell r="AI259">
            <v>4.518534752650865</v>
          </cell>
        </row>
        <row r="260">
          <cell r="AB260">
            <v>0</v>
          </cell>
          <cell r="AC260">
            <v>3.5582197002521623</v>
          </cell>
          <cell r="AD260">
            <v>6.0489734904286747</v>
          </cell>
          <cell r="AE260">
            <v>7.1164394005043237</v>
          </cell>
          <cell r="AF260">
            <v>4.1809081477962886</v>
          </cell>
          <cell r="AG260">
            <v>4.4477746253152013</v>
          </cell>
          <cell r="AH260">
            <v>3.8250861777710727</v>
          </cell>
          <cell r="AI260">
            <v>3.9140416702773799</v>
          </cell>
        </row>
        <row r="261"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</row>
        <row r="262">
          <cell r="AB262">
            <v>174.386</v>
          </cell>
          <cell r="AC262">
            <v>139.50880000000001</v>
          </cell>
          <cell r="AD262">
            <v>87.192999999999998</v>
          </cell>
          <cell r="AE262">
            <v>34.877199999999995</v>
          </cell>
          <cell r="AF262">
            <v>21.798249999999996</v>
          </cell>
          <cell r="AG262">
            <v>8.7192999999999987</v>
          </cell>
          <cell r="AH262">
            <v>4.3596499999999994</v>
          </cell>
          <cell r="AI262">
            <v>0</v>
          </cell>
        </row>
        <row r="263">
          <cell r="AB263">
            <v>578.54300000000001</v>
          </cell>
          <cell r="AC263">
            <v>462.83440000000002</v>
          </cell>
          <cell r="AD263">
            <v>289.2715</v>
          </cell>
          <cell r="AE263">
            <v>115.70859999999999</v>
          </cell>
          <cell r="AF263">
            <v>72.317875000000001</v>
          </cell>
          <cell r="AG263">
            <v>28.927150000000015</v>
          </cell>
          <cell r="AH263">
            <v>14.463575000000008</v>
          </cell>
          <cell r="AI263">
            <v>0</v>
          </cell>
        </row>
        <row r="264">
          <cell r="AB264">
            <v>8.0833333333333339</v>
          </cell>
          <cell r="AC264">
            <v>6.4666666666666668</v>
          </cell>
          <cell r="AD264">
            <v>4.041666666666667</v>
          </cell>
          <cell r="AE264">
            <v>1.6166666666666667</v>
          </cell>
          <cell r="AF264">
            <v>1.0104166666666667</v>
          </cell>
          <cell r="AG264">
            <v>0.40416666666666667</v>
          </cell>
          <cell r="AH264">
            <v>0.20208333333333334</v>
          </cell>
          <cell r="AI264">
            <v>0</v>
          </cell>
        </row>
        <row r="265">
          <cell r="AB265">
            <v>0.6166666666666667</v>
          </cell>
          <cell r="AC265">
            <v>0.6166666666666667</v>
          </cell>
          <cell r="AD265">
            <v>0.6166666666666667</v>
          </cell>
          <cell r="AE265">
            <v>0.6166666666666667</v>
          </cell>
          <cell r="AF265">
            <v>0.6166666666666667</v>
          </cell>
          <cell r="AG265">
            <v>0.6166666666666667</v>
          </cell>
          <cell r="AH265">
            <v>0.6166666666666667</v>
          </cell>
          <cell r="AI265">
            <v>0.6166666666666667</v>
          </cell>
        </row>
        <row r="266">
          <cell r="AB266">
            <v>550.4894426422884</v>
          </cell>
          <cell r="AC266">
            <v>703.00971326237902</v>
          </cell>
          <cell r="AD266">
            <v>1063.5359891025682</v>
          </cell>
          <cell r="AE266">
            <v>1178.7832996520201</v>
          </cell>
          <cell r="AF266">
            <v>696.70011147154196</v>
          </cell>
          <cell r="AG266">
            <v>731.13462491300493</v>
          </cell>
          <cell r="AH266">
            <v>627.83108458861716</v>
          </cell>
          <cell r="AI266">
            <v>639.3092557357711</v>
          </cell>
        </row>
        <row r="267">
          <cell r="AB267">
            <v>147.06055735771159</v>
          </cell>
          <cell r="AC267">
            <v>1946.6574207450142</v>
          </cell>
          <cell r="AD267">
            <v>3160.2935083408474</v>
          </cell>
          <cell r="AE267">
            <v>3500.7510206224997</v>
          </cell>
          <cell r="AF267">
            <v>1789.9409907995637</v>
          </cell>
          <cell r="AG267">
            <v>1890.5768749067952</v>
          </cell>
          <cell r="AH267">
            <v>1521.5786331802806</v>
          </cell>
          <cell r="AI267">
            <v>1555.1239278826913</v>
          </cell>
        </row>
        <row r="268">
          <cell r="AB268">
            <v>5.8314408571428569</v>
          </cell>
          <cell r="AC268">
            <v>4.6651526857142853</v>
          </cell>
          <cell r="AD268">
            <v>2.9157204285714284</v>
          </cell>
          <cell r="AE268">
            <v>1.1662881714285707</v>
          </cell>
          <cell r="AF268">
            <v>0.728930107142857</v>
          </cell>
          <cell r="AG268">
            <v>0.29157204285714328</v>
          </cell>
          <cell r="AH268">
            <v>0.14578602142857164</v>
          </cell>
          <cell r="AI268">
            <v>0</v>
          </cell>
        </row>
        <row r="269">
          <cell r="AB269">
            <v>75.334441199999944</v>
          </cell>
          <cell r="AC269">
            <v>36.419552960000004</v>
          </cell>
          <cell r="AD269">
            <v>22.762220599999999</v>
          </cell>
          <cell r="AE269">
            <v>9.1048882400000011</v>
          </cell>
          <cell r="AF269">
            <v>5.6905551499999998</v>
          </cell>
          <cell r="AG269">
            <v>2.2762220600000003</v>
          </cell>
          <cell r="AH269">
            <v>1.1381110300000001</v>
          </cell>
          <cell r="AI269">
            <v>0</v>
          </cell>
        </row>
        <row r="270">
          <cell r="AB270">
            <v>39.228928800000006</v>
          </cell>
          <cell r="AC270">
            <v>3734.2749065443581</v>
          </cell>
          <cell r="AD270">
            <v>6221.5128917072625</v>
          </cell>
          <cell r="AE270">
            <v>7154.2271361433532</v>
          </cell>
          <cell r="AF270">
            <v>3889.7272806170399</v>
          </cell>
          <cell r="AG270">
            <v>4122.9058417260603</v>
          </cell>
          <cell r="AH270">
            <v>3423.3701583989978</v>
          </cell>
          <cell r="AI270">
            <v>3501.0963454353355</v>
          </cell>
        </row>
        <row r="271">
          <cell r="AB271">
            <v>529.30627120000008</v>
          </cell>
          <cell r="AC271">
            <v>316.01579640767625</v>
          </cell>
          <cell r="AD271">
            <v>495.94814654612725</v>
          </cell>
          <cell r="AE271">
            <v>563.42277784804628</v>
          </cell>
          <cell r="AF271">
            <v>327.26156829132935</v>
          </cell>
          <cell r="AG271">
            <v>344.13022611680935</v>
          </cell>
          <cell r="AH271">
            <v>293.52425264036987</v>
          </cell>
          <cell r="AI271">
            <v>299.14713858219665</v>
          </cell>
        </row>
        <row r="272"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</row>
        <row r="273">
          <cell r="AB273">
            <v>0</v>
          </cell>
          <cell r="AC273">
            <v>0.59454503480000975</v>
          </cell>
          <cell r="AD273">
            <v>1.0107265591600165</v>
          </cell>
          <cell r="AE273">
            <v>1.1890900696000195</v>
          </cell>
          <cell r="AF273">
            <v>0.69859041589001158</v>
          </cell>
          <cell r="AG273">
            <v>0.74318129350001183</v>
          </cell>
          <cell r="AH273">
            <v>0.63913591241001055</v>
          </cell>
          <cell r="AI273">
            <v>0.65399953828001078</v>
          </cell>
        </row>
        <row r="274"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</row>
        <row r="275">
          <cell r="AB275">
            <v>1021.5827750000001</v>
          </cell>
          <cell r="AC275">
            <v>570.86622000000011</v>
          </cell>
          <cell r="AD275">
            <v>356.79138750000004</v>
          </cell>
          <cell r="AE275">
            <v>142.71655499999997</v>
          </cell>
          <cell r="AF275">
            <v>89.19784687500001</v>
          </cell>
          <cell r="AG275">
            <v>35.679138750000035</v>
          </cell>
          <cell r="AH275">
            <v>17.839569375000018</v>
          </cell>
          <cell r="AI275">
            <v>0</v>
          </cell>
        </row>
        <row r="276">
          <cell r="AB276">
            <v>55.314724333333331</v>
          </cell>
          <cell r="AC276">
            <v>44.251779466666669</v>
          </cell>
          <cell r="AD276">
            <v>27.657362166666665</v>
          </cell>
          <cell r="AE276">
            <v>11.062944866666665</v>
          </cell>
          <cell r="AF276">
            <v>6.914340541666669</v>
          </cell>
          <cell r="AG276">
            <v>2.7657362166666721</v>
          </cell>
          <cell r="AH276">
            <v>1.3828681083333361</v>
          </cell>
          <cell r="AI276">
            <v>0</v>
          </cell>
        </row>
        <row r="277"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</row>
        <row r="278">
          <cell r="AB278">
            <v>21.816666666666666</v>
          </cell>
          <cell r="AC278">
            <v>14.556666666666667</v>
          </cell>
          <cell r="AD278">
            <v>12.666666666666666</v>
          </cell>
          <cell r="AE278">
            <v>10.776666666666666</v>
          </cell>
          <cell r="AF278">
            <v>10.304166666666667</v>
          </cell>
          <cell r="AG278">
            <v>9.8316666666666688</v>
          </cell>
          <cell r="AH278">
            <v>9.6741666666666681</v>
          </cell>
          <cell r="AI278">
            <v>9.5166666666666675</v>
          </cell>
        </row>
        <row r="279">
          <cell r="AB279">
            <v>1305</v>
          </cell>
          <cell r="AC279">
            <v>3449.567724663304</v>
          </cell>
          <cell r="AD279">
            <v>5544.4379744031521</v>
          </cell>
          <cell r="AE279">
            <v>6234.3009951097474</v>
          </cell>
          <cell r="AF279">
            <v>3481.3374973422547</v>
          </cell>
          <cell r="AG279">
            <v>3677.9777471827883</v>
          </cell>
          <cell r="AH279">
            <v>3088.0569976611841</v>
          </cell>
          <cell r="AI279">
            <v>3153.603747608026</v>
          </cell>
        </row>
        <row r="280">
          <cell r="AB280">
            <v>0</v>
          </cell>
          <cell r="AC280">
            <v>696.12301411878354</v>
          </cell>
          <cell r="AD280">
            <v>1133.8367275419578</v>
          </cell>
          <cell r="AE280">
            <v>1256.888775492248</v>
          </cell>
          <cell r="AF280">
            <v>640.52985674124159</v>
          </cell>
          <cell r="AG280">
            <v>676.78626372659494</v>
          </cell>
          <cell r="AH280">
            <v>543.84610478029958</v>
          </cell>
          <cell r="AI280">
            <v>555.93157377541752</v>
          </cell>
        </row>
        <row r="281">
          <cell r="AB281">
            <v>11.383442857142859</v>
          </cell>
          <cell r="AC281">
            <v>9.1067542857142882</v>
          </cell>
          <cell r="AD281">
            <v>5.6917214285714293</v>
          </cell>
          <cell r="AE281">
            <v>2.2766885714285716</v>
          </cell>
          <cell r="AF281">
            <v>1.4229303571428578</v>
          </cell>
          <cell r="AG281">
            <v>0.56917214285714413</v>
          </cell>
          <cell r="AH281">
            <v>0.28458607142857206</v>
          </cell>
          <cell r="AI281">
            <v>0</v>
          </cell>
        </row>
        <row r="282">
          <cell r="AB282">
            <v>214.97987999999998</v>
          </cell>
          <cell r="AC282">
            <v>50.383903999999994</v>
          </cell>
          <cell r="AD282">
            <v>31.489939999999997</v>
          </cell>
          <cell r="AE282">
            <v>12.595975999999991</v>
          </cell>
          <cell r="AF282">
            <v>7.8724849999999966</v>
          </cell>
          <cell r="AG282">
            <v>3.1489940000000023</v>
          </cell>
          <cell r="AH282">
            <v>1.5744970000000011</v>
          </cell>
          <cell r="AI282">
            <v>0</v>
          </cell>
        </row>
        <row r="283">
          <cell r="AB283">
            <v>24.856750002319604</v>
          </cell>
          <cell r="AC283">
            <v>1067.9107785130286</v>
          </cell>
          <cell r="AD283">
            <v>1779.5367975201677</v>
          </cell>
          <cell r="AE283">
            <v>2046.3965546478448</v>
          </cell>
          <cell r="AF283">
            <v>1112.3874047009751</v>
          </cell>
          <cell r="AG283">
            <v>1179.1023439828937</v>
          </cell>
          <cell r="AH283">
            <v>978.95752613713614</v>
          </cell>
          <cell r="AI283">
            <v>1001.1958392311093</v>
          </cell>
        </row>
        <row r="284">
          <cell r="AB284">
            <v>57.170249997680386</v>
          </cell>
          <cell r="AC284">
            <v>3730.5368446499897</v>
          </cell>
          <cell r="AD284">
            <v>6216.9425744181972</v>
          </cell>
          <cell r="AE284">
            <v>7149.3447230812744</v>
          </cell>
          <cell r="AF284">
            <v>3885.9372027605004</v>
          </cell>
          <cell r="AG284">
            <v>4119.0377399262725</v>
          </cell>
          <cell r="AH284">
            <v>3419.7361284289668</v>
          </cell>
          <cell r="AI284">
            <v>3497.4363074842199</v>
          </cell>
        </row>
        <row r="285"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</row>
        <row r="286">
          <cell r="AB286">
            <v>0</v>
          </cell>
          <cell r="AC286">
            <v>0.58507864112760977</v>
          </cell>
          <cell r="AD286">
            <v>0.99463368991693646</v>
          </cell>
          <cell r="AE286">
            <v>1.1701572822552198</v>
          </cell>
          <cell r="AF286">
            <v>0.68746740332494127</v>
          </cell>
          <cell r="AG286">
            <v>0.7313483014095119</v>
          </cell>
          <cell r="AH286">
            <v>0.62895953921218073</v>
          </cell>
          <cell r="AI286">
            <v>0.64358650524037053</v>
          </cell>
        </row>
        <row r="287">
          <cell r="AB287">
            <v>0</v>
          </cell>
          <cell r="AC287">
            <v>5.1333333333333337</v>
          </cell>
          <cell r="AD287">
            <v>8.4333333333333336</v>
          </cell>
          <cell r="AE287">
            <v>9.5333333333333332</v>
          </cell>
          <cell r="AF287">
            <v>4.8583333333333334</v>
          </cell>
          <cell r="AG287">
            <v>5.1333333333333329</v>
          </cell>
          <cell r="AH287">
            <v>4.125</v>
          </cell>
          <cell r="AI287">
            <v>4.2166666666666668</v>
          </cell>
        </row>
        <row r="288">
          <cell r="AB288">
            <v>43.194000000000003</v>
          </cell>
          <cell r="AC288">
            <v>34.555199999999999</v>
          </cell>
          <cell r="AD288">
            <v>21.597000000000001</v>
          </cell>
          <cell r="AE288">
            <v>8.638799999999998</v>
          </cell>
          <cell r="AF288">
            <v>5.3992500000000003</v>
          </cell>
          <cell r="AG288">
            <v>2.1597000000000035</v>
          </cell>
          <cell r="AH288">
            <v>1.0798500000000018</v>
          </cell>
          <cell r="AI288">
            <v>0</v>
          </cell>
        </row>
        <row r="289">
          <cell r="AB289">
            <v>188.72270566666668</v>
          </cell>
          <cell r="AC289">
            <v>134.97816453333334</v>
          </cell>
          <cell r="AD289">
            <v>84.361352833333342</v>
          </cell>
          <cell r="AE289">
            <v>33.744541133333328</v>
          </cell>
          <cell r="AF289">
            <v>21.090338208333339</v>
          </cell>
          <cell r="AG289">
            <v>8.4361352833333516</v>
          </cell>
          <cell r="AH289">
            <v>4.2180676416666758</v>
          </cell>
          <cell r="AI289">
            <v>0</v>
          </cell>
        </row>
        <row r="290"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</row>
        <row r="291">
          <cell r="AB291">
            <v>570.75</v>
          </cell>
          <cell r="AC291">
            <v>109.96666666666667</v>
          </cell>
          <cell r="AD291">
            <v>98.291666666666671</v>
          </cell>
          <cell r="AE291">
            <v>86.61666666666666</v>
          </cell>
          <cell r="AF291">
            <v>83.697916666666671</v>
          </cell>
          <cell r="AG291">
            <v>80.779166666666669</v>
          </cell>
          <cell r="AH291">
            <v>79.806250000000006</v>
          </cell>
          <cell r="AI291">
            <v>78.833333333333329</v>
          </cell>
        </row>
        <row r="292">
          <cell r="AB292">
            <v>334.12912038353312</v>
          </cell>
          <cell r="AC292">
            <v>813.73823972938271</v>
          </cell>
          <cell r="AD292">
            <v>1181.2221684421597</v>
          </cell>
          <cell r="AE292">
            <v>1295.6031552943914</v>
          </cell>
          <cell r="AF292">
            <v>796.84153271311129</v>
          </cell>
          <cell r="AG292">
            <v>832.46736289748833</v>
          </cell>
          <cell r="AH292">
            <v>725.58987234435756</v>
          </cell>
          <cell r="AI292">
            <v>737.46514907248331</v>
          </cell>
        </row>
        <row r="293">
          <cell r="AB293">
            <v>0.10287961646705848</v>
          </cell>
          <cell r="AC293">
            <v>141.36772749532176</v>
          </cell>
          <cell r="AD293">
            <v>230.19880727759607</v>
          </cell>
          <cell r="AE293">
            <v>255.16726827596773</v>
          </cell>
          <cell r="AF293">
            <v>130.0707992844824</v>
          </cell>
          <cell r="AG293">
            <v>137.42941510751095</v>
          </cell>
          <cell r="AH293">
            <v>110.44782375640627</v>
          </cell>
          <cell r="AI293">
            <v>112.90069569741578</v>
          </cell>
        </row>
        <row r="294">
          <cell r="AB294">
            <v>32.691940857142868</v>
          </cell>
          <cell r="AC294">
            <v>26.153552685714292</v>
          </cell>
          <cell r="AD294">
            <v>16.345970428571434</v>
          </cell>
          <cell r="AE294">
            <v>6.5383881714285703</v>
          </cell>
          <cell r="AF294">
            <v>4.0864926071428567</v>
          </cell>
          <cell r="AG294">
            <v>1.6345970428571426</v>
          </cell>
          <cell r="AH294">
            <v>0.81729852142857129</v>
          </cell>
          <cell r="AI294">
            <v>0</v>
          </cell>
        </row>
        <row r="295">
          <cell r="AB295">
            <v>25.851866800000003</v>
          </cell>
          <cell r="AC295">
            <v>16.681493440000001</v>
          </cell>
          <cell r="AD295">
            <v>10.425933400000002</v>
          </cell>
          <cell r="AE295">
            <v>4.1703733599999984</v>
          </cell>
          <cell r="AF295">
            <v>2.6064833499999995</v>
          </cell>
          <cell r="AG295">
            <v>1.0425933400000007</v>
          </cell>
          <cell r="AH295">
            <v>0.52129667000000035</v>
          </cell>
          <cell r="AI295">
            <v>0</v>
          </cell>
        </row>
        <row r="296">
          <cell r="AB296">
            <v>32.333194246084993</v>
          </cell>
          <cell r="AC296">
            <v>233.47726606766221</v>
          </cell>
          <cell r="AD296">
            <v>381.70998061538023</v>
          </cell>
          <cell r="AE296">
            <v>437.29724857077463</v>
          </cell>
          <cell r="AF296">
            <v>242.74181072689441</v>
          </cell>
          <cell r="AG296">
            <v>256.63862771574321</v>
          </cell>
          <cell r="AH296">
            <v>214.9481767491973</v>
          </cell>
          <cell r="AI296">
            <v>219.58044907881367</v>
          </cell>
        </row>
        <row r="297">
          <cell r="AB297">
            <v>18.327205753915003</v>
          </cell>
          <cell r="AC297">
            <v>727.94081676465134</v>
          </cell>
          <cell r="AD297">
            <v>1208.2132241051424</v>
          </cell>
          <cell r="AE297">
            <v>1388.3153768578261</v>
          </cell>
          <cell r="AF297">
            <v>757.95784222343173</v>
          </cell>
          <cell r="AG297">
            <v>802.98338041160309</v>
          </cell>
          <cell r="AH297">
            <v>667.90676584709001</v>
          </cell>
          <cell r="AI297">
            <v>682.91527857648032</v>
          </cell>
        </row>
        <row r="298">
          <cell r="AB298">
            <v>0</v>
          </cell>
          <cell r="AC298">
            <v>50.452473911898345</v>
          </cell>
          <cell r="AD298">
            <v>82.886207140975841</v>
          </cell>
          <cell r="AE298">
            <v>93.697451550668347</v>
          </cell>
          <cell r="AF298">
            <v>47.749662809475211</v>
          </cell>
          <cell r="AG298">
            <v>50.452473911898316</v>
          </cell>
          <cell r="AH298">
            <v>40.54216653634689</v>
          </cell>
          <cell r="AI298">
            <v>41.443103570487935</v>
          </cell>
        </row>
        <row r="299">
          <cell r="AB299">
            <v>0</v>
          </cell>
          <cell r="AC299">
            <v>47.694786297854023</v>
          </cell>
          <cell r="AD299">
            <v>81.081136706351799</v>
          </cell>
          <cell r="AE299">
            <v>95.389572595708046</v>
          </cell>
          <cell r="AF299">
            <v>56.041373899978467</v>
          </cell>
          <cell r="AG299">
            <v>59.618482872317486</v>
          </cell>
          <cell r="AH299">
            <v>51.27189527019307</v>
          </cell>
          <cell r="AI299">
            <v>52.46426492763942</v>
          </cell>
        </row>
        <row r="300">
          <cell r="AB300">
            <v>0.96666666666666656</v>
          </cell>
          <cell r="AC300">
            <v>4.2799999999999994</v>
          </cell>
          <cell r="AD300">
            <v>6.41</v>
          </cell>
          <cell r="AE300">
            <v>7.1199999999999992</v>
          </cell>
          <cell r="AF300">
            <v>4.1025000000000009</v>
          </cell>
          <cell r="AG300">
            <v>4.2800000000000011</v>
          </cell>
          <cell r="AH300">
            <v>3.6291666666666647</v>
          </cell>
          <cell r="AI300">
            <v>3.6883333333333348</v>
          </cell>
        </row>
        <row r="301">
          <cell r="AB301">
            <v>853.0335</v>
          </cell>
          <cell r="AC301">
            <v>128.82679999999999</v>
          </cell>
          <cell r="AD301">
            <v>80.516750000000002</v>
          </cell>
          <cell r="AE301">
            <v>32.206699999999998</v>
          </cell>
          <cell r="AF301">
            <v>20.1291875</v>
          </cell>
          <cell r="AG301">
            <v>8.0516749999999995</v>
          </cell>
          <cell r="AH301">
            <v>4.0258374999999997</v>
          </cell>
          <cell r="AI301">
            <v>0</v>
          </cell>
        </row>
        <row r="302">
          <cell r="AB302">
            <v>3001.0857783333336</v>
          </cell>
          <cell r="AC302">
            <v>111.26862266666669</v>
          </cell>
          <cell r="AD302">
            <v>69.542889166666683</v>
          </cell>
          <cell r="AE302">
            <v>27.817155666666668</v>
          </cell>
          <cell r="AF302">
            <v>17.385722291666671</v>
          </cell>
          <cell r="AG302">
            <v>6.9542889166666706</v>
          </cell>
          <cell r="AH302">
            <v>3.4771444583333353</v>
          </cell>
          <cell r="AI302">
            <v>0</v>
          </cell>
        </row>
        <row r="303">
          <cell r="AB303">
            <v>23.566666666666666</v>
          </cell>
          <cell r="AC303">
            <v>18.853333333333335</v>
          </cell>
          <cell r="AD303">
            <v>11.783333333333333</v>
          </cell>
          <cell r="AE303">
            <v>4.7133333333333329</v>
          </cell>
          <cell r="AF303">
            <v>2.9458333333333333</v>
          </cell>
          <cell r="AG303">
            <v>1.1783333333333341</v>
          </cell>
          <cell r="AH303">
            <v>0.58916666666666706</v>
          </cell>
          <cell r="AI303">
            <v>0</v>
          </cell>
        </row>
        <row r="304">
          <cell r="AB304">
            <v>227.7493843974722</v>
          </cell>
          <cell r="AC304">
            <v>110.6828408513111</v>
          </cell>
          <cell r="AD304">
            <v>110.58302553206944</v>
          </cell>
          <cell r="AE304">
            <v>110.48321021282777</v>
          </cell>
          <cell r="AF304">
            <v>110.45825638301737</v>
          </cell>
          <cell r="AG304">
            <v>110.43330255320694</v>
          </cell>
          <cell r="AH304">
            <v>110.4249846099368</v>
          </cell>
          <cell r="AI304">
            <v>110.41666666666667</v>
          </cell>
        </row>
        <row r="305">
          <cell r="AB305">
            <v>148.79499999999996</v>
          </cell>
          <cell r="AC305">
            <v>1261.0672154421511</v>
          </cell>
          <cell r="AD305">
            <v>1990.5456025563121</v>
          </cell>
          <cell r="AE305">
            <v>2228.8667815323279</v>
          </cell>
          <cell r="AF305">
            <v>1265.6831638762649</v>
          </cell>
          <cell r="AG305">
            <v>1334.4819937088407</v>
          </cell>
          <cell r="AH305">
            <v>1128.0855042111134</v>
          </cell>
          <cell r="AI305">
            <v>1151.0184474886387</v>
          </cell>
        </row>
        <row r="306">
          <cell r="AB306">
            <v>0</v>
          </cell>
          <cell r="AC306">
            <v>281.66341515951763</v>
          </cell>
          <cell r="AD306">
            <v>458.76995650982036</v>
          </cell>
          <cell r="AE306">
            <v>508.5589440380179</v>
          </cell>
          <cell r="AF306">
            <v>259.16946186552826</v>
          </cell>
          <cell r="AG306">
            <v>273.83943140508666</v>
          </cell>
          <cell r="AH306">
            <v>220.04954309337319</v>
          </cell>
          <cell r="AI306">
            <v>224.93953293989259</v>
          </cell>
        </row>
        <row r="307">
          <cell r="AB307">
            <v>38.854325714285714</v>
          </cell>
          <cell r="AC307">
            <v>31.083460571428571</v>
          </cell>
          <cell r="AD307">
            <v>19.427162857142857</v>
          </cell>
          <cell r="AE307">
            <v>7.7708651428571427</v>
          </cell>
          <cell r="AF307">
            <v>4.856790714285717</v>
          </cell>
          <cell r="AG307">
            <v>1.9427162857142906</v>
          </cell>
          <cell r="AH307">
            <v>0.97135814285714528</v>
          </cell>
          <cell r="AI307">
            <v>0</v>
          </cell>
        </row>
        <row r="308">
          <cell r="AB308">
            <v>27.8359992</v>
          </cell>
          <cell r="AC308">
            <v>3.0687993599999999</v>
          </cell>
          <cell r="AD308">
            <v>1.9179995999999999</v>
          </cell>
          <cell r="AE308">
            <v>0.76719984000000008</v>
          </cell>
          <cell r="AF308">
            <v>0.47949990000000015</v>
          </cell>
          <cell r="AG308">
            <v>0.19179996000000016</v>
          </cell>
          <cell r="AH308">
            <v>9.5899980000000079E-2</v>
          </cell>
          <cell r="AI308">
            <v>0</v>
          </cell>
        </row>
        <row r="309">
          <cell r="AB309">
            <v>104.66836000000001</v>
          </cell>
          <cell r="AC309">
            <v>436.78938643879212</v>
          </cell>
          <cell r="AD309">
            <v>680.20340406465357</v>
          </cell>
          <cell r="AE309">
            <v>771.48366067435165</v>
          </cell>
          <cell r="AF309">
            <v>452.00276254040841</v>
          </cell>
          <cell r="AG309">
            <v>474.82282669283308</v>
          </cell>
          <cell r="AH309">
            <v>406.36263423555943</v>
          </cell>
          <cell r="AI309">
            <v>413.96932228636757</v>
          </cell>
        </row>
        <row r="310">
          <cell r="AB310">
            <v>0</v>
          </cell>
          <cell r="AC310">
            <v>939.25962745408026</v>
          </cell>
          <cell r="AD310">
            <v>1565.4327124234669</v>
          </cell>
          <cell r="AE310">
            <v>1800.2476192869872</v>
          </cell>
          <cell r="AF310">
            <v>978.39544526466625</v>
          </cell>
          <cell r="AG310">
            <v>1037.099171980547</v>
          </cell>
          <cell r="AH310">
            <v>860.98799183290737</v>
          </cell>
          <cell r="AI310">
            <v>880.55590073819997</v>
          </cell>
        </row>
        <row r="311">
          <cell r="AB311">
            <v>0</v>
          </cell>
          <cell r="AC311">
            <v>4.6666666666666679E-3</v>
          </cell>
          <cell r="AD311">
            <v>7.6666666666666671E-3</v>
          </cell>
          <cell r="AE311">
            <v>8.6666666666666697E-3</v>
          </cell>
          <cell r="AF311">
            <v>4.4166666666666651E-3</v>
          </cell>
          <cell r="AG311">
            <v>4.6666666666666653E-3</v>
          </cell>
          <cell r="AH311">
            <v>3.7500000000000007E-3</v>
          </cell>
          <cell r="AI311">
            <v>3.833333333333334E-3</v>
          </cell>
        </row>
        <row r="312">
          <cell r="AB312">
            <v>0</v>
          </cell>
          <cell r="AC312">
            <v>0.37834555943591247</v>
          </cell>
          <cell r="AD312">
            <v>0.64318745104105124</v>
          </cell>
          <cell r="AE312">
            <v>0.75669111887182494</v>
          </cell>
          <cell r="AF312">
            <v>0.44455603233719704</v>
          </cell>
          <cell r="AG312">
            <v>0.47293194929489046</v>
          </cell>
          <cell r="AH312">
            <v>0.40672147639360579</v>
          </cell>
          <cell r="AI312">
            <v>0.41618011537950389</v>
          </cell>
        </row>
        <row r="313">
          <cell r="AB313">
            <v>0</v>
          </cell>
          <cell r="AC313">
            <v>4.666666666666667</v>
          </cell>
          <cell r="AD313">
            <v>7.666666666666667</v>
          </cell>
          <cell r="AE313">
            <v>8.6666666666666661</v>
          </cell>
          <cell r="AF313">
            <v>4.4166666666666661</v>
          </cell>
          <cell r="AG313">
            <v>4.6666666666666661</v>
          </cell>
          <cell r="AH313">
            <v>3.75</v>
          </cell>
          <cell r="AI313">
            <v>3.8333333333333335</v>
          </cell>
        </row>
        <row r="314">
          <cell r="AB314">
            <v>8.8918750000000006</v>
          </cell>
          <cell r="AC314">
            <v>7.1135000000000002</v>
          </cell>
          <cell r="AD314">
            <v>4.4459375000000003</v>
          </cell>
          <cell r="AE314">
            <v>1.7783749999999998</v>
          </cell>
          <cell r="AF314">
            <v>1.1114843749999999</v>
          </cell>
          <cell r="AG314">
            <v>0.44459374999999995</v>
          </cell>
          <cell r="AH314">
            <v>0.22229687499999998</v>
          </cell>
          <cell r="AI314">
            <v>0</v>
          </cell>
        </row>
        <row r="315">
          <cell r="AB315">
            <v>38.943551666666671</v>
          </cell>
          <cell r="AC315">
            <v>31.154841333333341</v>
          </cell>
          <cell r="AD315">
            <v>19.471775833333336</v>
          </cell>
          <cell r="AE315">
            <v>7.7887103333333316</v>
          </cell>
          <cell r="AF315">
            <v>4.8679439583333339</v>
          </cell>
          <cell r="AG315">
            <v>1.9471775833333367</v>
          </cell>
          <cell r="AH315">
            <v>0.97358879166666834</v>
          </cell>
          <cell r="AI315">
            <v>0</v>
          </cell>
        </row>
        <row r="316">
          <cell r="AB316">
            <v>339.86399999999998</v>
          </cell>
          <cell r="AC316">
            <v>127.09119999999999</v>
          </cell>
          <cell r="AD316">
            <v>79.431999999999988</v>
          </cell>
          <cell r="AE316">
            <v>31.772799999999993</v>
          </cell>
          <cell r="AF316">
            <v>19.858000000000001</v>
          </cell>
          <cell r="AG316">
            <v>7.9432000000000089</v>
          </cell>
          <cell r="AH316">
            <v>3.9716000000000045</v>
          </cell>
          <cell r="AI316">
            <v>0</v>
          </cell>
        </row>
        <row r="317">
          <cell r="AB317">
            <v>606.25</v>
          </cell>
          <cell r="AC317">
            <v>273.15666666666669</v>
          </cell>
          <cell r="AD317">
            <v>273.01666666666665</v>
          </cell>
          <cell r="AE317">
            <v>272.87666666666667</v>
          </cell>
          <cell r="AF317">
            <v>272.84166666666664</v>
          </cell>
          <cell r="AG317">
            <v>272.80666666666667</v>
          </cell>
          <cell r="AH317">
            <v>272.79500000000002</v>
          </cell>
          <cell r="AI317">
            <v>272.78333333333336</v>
          </cell>
        </row>
        <row r="318">
          <cell r="AB318">
            <v>1021.2197631524947</v>
          </cell>
          <cell r="AC318">
            <v>2203.1315180063243</v>
          </cell>
          <cell r="AD318">
            <v>3457.7595870092327</v>
          </cell>
          <cell r="AE318">
            <v>3866.5589848221916</v>
          </cell>
          <cell r="AF318">
            <v>2207.3840574242763</v>
          </cell>
          <cell r="AG318">
            <v>2325.8965522384115</v>
          </cell>
          <cell r="AH318">
            <v>1970.3590677960028</v>
          </cell>
          <cell r="AI318">
            <v>2009.8632327340467</v>
          </cell>
        </row>
        <row r="319">
          <cell r="AB319">
            <v>11.026901454063749</v>
          </cell>
          <cell r="AC319">
            <v>596.22167174810886</v>
          </cell>
          <cell r="AD319">
            <v>964.76980996465568</v>
          </cell>
          <cell r="AE319">
            <v>1067.9348728587024</v>
          </cell>
          <cell r="AF319">
            <v>547.84098952835961</v>
          </cell>
          <cell r="AG319">
            <v>578.43474737132101</v>
          </cell>
          <cell r="AH319">
            <v>466.25763528046269</v>
          </cell>
          <cell r="AI319">
            <v>476.45555456144979</v>
          </cell>
        </row>
        <row r="320">
          <cell r="AB320">
            <v>84.516115428571425</v>
          </cell>
          <cell r="AC320">
            <v>67.612892342857137</v>
          </cell>
          <cell r="AD320">
            <v>42.258057714285712</v>
          </cell>
          <cell r="AE320">
            <v>16.903223085714281</v>
          </cell>
          <cell r="AF320">
            <v>10.564514428571426</v>
          </cell>
          <cell r="AG320">
            <v>4.2258057714285702</v>
          </cell>
          <cell r="AH320">
            <v>2.1129028857142851</v>
          </cell>
          <cell r="AI320">
            <v>0</v>
          </cell>
        </row>
        <row r="321">
          <cell r="AB321">
            <v>459.44425560000002</v>
          </cell>
          <cell r="AC321">
            <v>101.15540448000002</v>
          </cell>
          <cell r="AD321">
            <v>63.22212780000001</v>
          </cell>
          <cell r="AE321">
            <v>25.28885112</v>
          </cell>
          <cell r="AF321">
            <v>15.805531950000004</v>
          </cell>
          <cell r="AG321">
            <v>6.322212780000009</v>
          </cell>
          <cell r="AH321">
            <v>3.1611063900000045</v>
          </cell>
          <cell r="AI321">
            <v>0</v>
          </cell>
        </row>
        <row r="322">
          <cell r="AB322">
            <v>1.5488524590163932</v>
          </cell>
          <cell r="AC322">
            <v>1112.5890126118945</v>
          </cell>
          <cell r="AD322">
            <v>1854.244201347693</v>
          </cell>
          <cell r="AE322">
            <v>2132.3648971236175</v>
          </cell>
          <cell r="AF322">
            <v>1158.9424619078816</v>
          </cell>
          <cell r="AG322">
            <v>1228.4726358518626</v>
          </cell>
          <cell r="AH322">
            <v>1019.8821140199195</v>
          </cell>
          <cell r="AI322">
            <v>1043.0588386679142</v>
          </cell>
        </row>
        <row r="323">
          <cell r="AB323">
            <v>45.691147540983607</v>
          </cell>
          <cell r="AC323">
            <v>459.08974349320141</v>
          </cell>
          <cell r="AD323">
            <v>763.06039216079989</v>
          </cell>
          <cell r="AE323">
            <v>877.04938541114961</v>
          </cell>
          <cell r="AF323">
            <v>478.08790903492616</v>
          </cell>
          <cell r="AG323">
            <v>506.58515734751376</v>
          </cell>
          <cell r="AH323">
            <v>421.09341240975186</v>
          </cell>
          <cell r="AI323">
            <v>430.59249518061392</v>
          </cell>
        </row>
        <row r="324"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</row>
        <row r="325">
          <cell r="AB325">
            <v>0</v>
          </cell>
          <cell r="AC325">
            <v>5</v>
          </cell>
          <cell r="AD325">
            <v>8.5</v>
          </cell>
          <cell r="AE325">
            <v>10</v>
          </cell>
          <cell r="AF325">
            <v>5.875</v>
          </cell>
          <cell r="AG325">
            <v>6.25</v>
          </cell>
          <cell r="AH325">
            <v>5.375</v>
          </cell>
          <cell r="AI325">
            <v>5.5</v>
          </cell>
        </row>
        <row r="326"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</row>
        <row r="327">
          <cell r="AB327">
            <v>472.80074999999999</v>
          </cell>
          <cell r="AC327">
            <v>15.8406</v>
          </cell>
          <cell r="AD327">
            <v>9.9003750000000004</v>
          </cell>
          <cell r="AE327">
            <v>3.9601499999999987</v>
          </cell>
          <cell r="AF327">
            <v>2.4750937499999992</v>
          </cell>
          <cell r="AG327">
            <v>0.99003749999999968</v>
          </cell>
          <cell r="AH327">
            <v>0.49501874999999984</v>
          </cell>
          <cell r="AI327">
            <v>0</v>
          </cell>
        </row>
        <row r="328">
          <cell r="AB328">
            <v>66.663736666666665</v>
          </cell>
          <cell r="AC328">
            <v>12.530989333333332</v>
          </cell>
          <cell r="AD328">
            <v>7.8318683333333325</v>
          </cell>
          <cell r="AE328">
            <v>3.1327473333333331</v>
          </cell>
          <cell r="AF328">
            <v>1.9579670833333334</v>
          </cell>
          <cell r="AG328">
            <v>0.78318683333333372</v>
          </cell>
          <cell r="AH328">
            <v>0.39159341666666686</v>
          </cell>
          <cell r="AI328">
            <v>0</v>
          </cell>
        </row>
        <row r="329">
          <cell r="AB329">
            <v>11.666666666666668</v>
          </cell>
          <cell r="AC329">
            <v>9.3333333333333357</v>
          </cell>
          <cell r="AD329">
            <v>5.8333333333333339</v>
          </cell>
          <cell r="AE329">
            <v>2.3333333333333335</v>
          </cell>
          <cell r="AF329">
            <v>1.4583333333333333</v>
          </cell>
          <cell r="AG329">
            <v>0.58333333333333337</v>
          </cell>
          <cell r="AH329">
            <v>0.29166666666666669</v>
          </cell>
          <cell r="AI329">
            <v>0</v>
          </cell>
        </row>
        <row r="330">
          <cell r="AB330">
            <v>18.649999999999999</v>
          </cell>
          <cell r="AC330">
            <v>26.45</v>
          </cell>
          <cell r="AD330">
            <v>30.95</v>
          </cell>
          <cell r="AE330">
            <v>31.85</v>
          </cell>
          <cell r="AF330">
            <v>23.974999999999998</v>
          </cell>
          <cell r="AG330">
            <v>24.2</v>
          </cell>
          <cell r="AH330">
            <v>22.474999999999998</v>
          </cell>
          <cell r="AI330">
            <v>22.549999999999997</v>
          </cell>
        </row>
        <row r="331">
          <cell r="AB331">
            <v>1.1850000000000001</v>
          </cell>
          <cell r="AC331">
            <v>266.60261860081096</v>
          </cell>
          <cell r="AD331">
            <v>441.27545443680361</v>
          </cell>
          <cell r="AE331">
            <v>499.4658704148531</v>
          </cell>
          <cell r="AF331">
            <v>271.51640783415934</v>
          </cell>
          <cell r="AG331">
            <v>287.79851230420888</v>
          </cell>
          <cell r="AH331">
            <v>238.95219889406022</v>
          </cell>
          <cell r="AI331">
            <v>244.37956705074339</v>
          </cell>
        </row>
        <row r="332">
          <cell r="AB332">
            <v>0</v>
          </cell>
          <cell r="AC332">
            <v>49.78354978354978</v>
          </cell>
          <cell r="AD332">
            <v>81.086842450478812</v>
          </cell>
          <cell r="AE332">
            <v>89.886964886964904</v>
          </cell>
          <cell r="AF332">
            <v>45.807780182780171</v>
          </cell>
          <cell r="AG332">
            <v>48.400673400673391</v>
          </cell>
          <cell r="AH332">
            <v>38.893398268398272</v>
          </cell>
          <cell r="AI332">
            <v>39.757696007696012</v>
          </cell>
        </row>
        <row r="333">
          <cell r="AB333">
            <v>2.6294999999999997</v>
          </cell>
          <cell r="AC333">
            <v>2.1035999999999997</v>
          </cell>
          <cell r="AD333">
            <v>1.3147499999999999</v>
          </cell>
          <cell r="AE333">
            <v>0.52589999999999981</v>
          </cell>
          <cell r="AF333">
            <v>0.32868749999999991</v>
          </cell>
          <cell r="AG333">
            <v>0.13147499999999995</v>
          </cell>
          <cell r="AH333">
            <v>6.5737499999999977E-2</v>
          </cell>
          <cell r="AI333">
            <v>0</v>
          </cell>
        </row>
        <row r="334">
          <cell r="AB334">
            <v>2.0430236000000002</v>
          </cell>
          <cell r="AC334">
            <v>1.6344188800000001</v>
          </cell>
          <cell r="AD334">
            <v>1.0215118000000001</v>
          </cell>
          <cell r="AE334">
            <v>0.40860471999999987</v>
          </cell>
          <cell r="AF334">
            <v>0.25537795000000002</v>
          </cell>
          <cell r="AG334">
            <v>0.10215118000000017</v>
          </cell>
          <cell r="AH334">
            <v>5.1075590000000087E-2</v>
          </cell>
          <cell r="AI334">
            <v>0</v>
          </cell>
        </row>
        <row r="335">
          <cell r="AB335">
            <v>0</v>
          </cell>
          <cell r="AC335">
            <v>82.710162144045313</v>
          </cell>
          <cell r="AD335">
            <v>137.85027024007553</v>
          </cell>
          <cell r="AE335">
            <v>158.52781077608685</v>
          </cell>
          <cell r="AF335">
            <v>86.1564189000472</v>
          </cell>
          <cell r="AG335">
            <v>91.32580403404998</v>
          </cell>
          <cell r="AH335">
            <v>75.817648632041553</v>
          </cell>
          <cell r="AI335">
            <v>77.54077701004249</v>
          </cell>
        </row>
        <row r="336">
          <cell r="AB336">
            <v>25.48</v>
          </cell>
          <cell r="AC336">
            <v>196.46597778788041</v>
          </cell>
          <cell r="AD336">
            <v>320.45662964646732</v>
          </cell>
          <cell r="AE336">
            <v>366.9531240934374</v>
          </cell>
          <cell r="AF336">
            <v>204.2153935290421</v>
          </cell>
          <cell r="AG336">
            <v>215.83951714078461</v>
          </cell>
          <cell r="AH336">
            <v>180.96714630555704</v>
          </cell>
          <cell r="AI336">
            <v>184.84185417613787</v>
          </cell>
        </row>
        <row r="337"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</row>
        <row r="338">
          <cell r="AB338">
            <v>0</v>
          </cell>
          <cell r="AC338">
            <v>0.13482256797802272</v>
          </cell>
          <cell r="AD338">
            <v>0.22919836556263862</v>
          </cell>
          <cell r="AE338">
            <v>0.26964513595604545</v>
          </cell>
          <cell r="AF338">
            <v>0.15841651737417667</v>
          </cell>
          <cell r="AG338">
            <v>0.16852820997252838</v>
          </cell>
          <cell r="AH338">
            <v>0.14493426057637451</v>
          </cell>
          <cell r="AI338">
            <v>0.14830482477582499</v>
          </cell>
        </row>
        <row r="339">
          <cell r="AB339">
            <v>0</v>
          </cell>
          <cell r="AC339">
            <v>4.666666666666667</v>
          </cell>
          <cell r="AD339">
            <v>7.666666666666667</v>
          </cell>
          <cell r="AE339">
            <v>8.6666666666666661</v>
          </cell>
          <cell r="AF339">
            <v>4.4166666666666661</v>
          </cell>
          <cell r="AG339">
            <v>4.6666666666666661</v>
          </cell>
          <cell r="AH339">
            <v>3.75</v>
          </cell>
          <cell r="AI339">
            <v>3.8333333333333335</v>
          </cell>
        </row>
        <row r="340">
          <cell r="AB340">
            <v>31.856575000000003</v>
          </cell>
          <cell r="AC340">
            <v>25.485260000000004</v>
          </cell>
          <cell r="AD340">
            <v>15.928287500000001</v>
          </cell>
          <cell r="AE340">
            <v>6.3713149999999983</v>
          </cell>
          <cell r="AF340">
            <v>3.9820718749999999</v>
          </cell>
          <cell r="AG340">
            <v>1.5928287500000011</v>
          </cell>
          <cell r="AH340">
            <v>0.79641437500000056</v>
          </cell>
          <cell r="AI340">
            <v>0</v>
          </cell>
        </row>
        <row r="341">
          <cell r="AB341">
            <v>74.938238333333345</v>
          </cell>
          <cell r="AC341">
            <v>46.350590666666676</v>
          </cell>
          <cell r="AD341">
            <v>28.969119166666669</v>
          </cell>
          <cell r="AE341">
            <v>11.587647666666665</v>
          </cell>
          <cell r="AF341">
            <v>7.2422797916666655</v>
          </cell>
          <cell r="AG341">
            <v>2.8969119166666664</v>
          </cell>
          <cell r="AH341">
            <v>1.4484559583333332</v>
          </cell>
          <cell r="AI341">
            <v>0</v>
          </cell>
        </row>
        <row r="342">
          <cell r="AB342">
            <v>32.333333333333336</v>
          </cell>
          <cell r="AC342">
            <v>25.866666666666667</v>
          </cell>
          <cell r="AD342">
            <v>16.166666666666668</v>
          </cell>
          <cell r="AE342">
            <v>6.4666666666666668</v>
          </cell>
          <cell r="AF342">
            <v>4.041666666666667</v>
          </cell>
          <cell r="AG342">
            <v>1.6166666666666667</v>
          </cell>
          <cell r="AH342">
            <v>0.80833333333333335</v>
          </cell>
          <cell r="AI342">
            <v>0</v>
          </cell>
        </row>
        <row r="343">
          <cell r="AB343">
            <v>26.783333333333335</v>
          </cell>
          <cell r="AC343">
            <v>26.779999999999998</v>
          </cell>
          <cell r="AD343">
            <v>26.774999999999999</v>
          </cell>
          <cell r="AE343">
            <v>26.77</v>
          </cell>
          <cell r="AF343">
            <v>26.768750000000001</v>
          </cell>
          <cell r="AG343">
            <v>26.767499999999998</v>
          </cell>
          <cell r="AH343">
            <v>26.767083333333336</v>
          </cell>
          <cell r="AI343">
            <v>26.766666666666666</v>
          </cell>
        </row>
        <row r="344">
          <cell r="AB344">
            <v>0.25</v>
          </cell>
          <cell r="AC344">
            <v>530.56911285307899</v>
          </cell>
          <cell r="AD344">
            <v>878.26493782846262</v>
          </cell>
          <cell r="AE344">
            <v>994.099892976511</v>
          </cell>
          <cell r="AF344">
            <v>540.36298531332113</v>
          </cell>
          <cell r="AG344">
            <v>572.77276443212054</v>
          </cell>
          <cell r="AH344">
            <v>475.54342707572295</v>
          </cell>
          <cell r="AI344">
            <v>486.34668678198898</v>
          </cell>
        </row>
        <row r="345"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</row>
        <row r="346">
          <cell r="AB346">
            <v>99.905442857142859</v>
          </cell>
          <cell r="AC346">
            <v>1.9243542857142859</v>
          </cell>
          <cell r="AD346">
            <v>1.2027214285714285</v>
          </cell>
          <cell r="AE346">
            <v>0.48108857142857137</v>
          </cell>
          <cell r="AF346">
            <v>0.30068035714285707</v>
          </cell>
          <cell r="AG346">
            <v>0.12027214285714284</v>
          </cell>
          <cell r="AH346">
            <v>6.0136071428571421E-2</v>
          </cell>
          <cell r="AI346">
            <v>0</v>
          </cell>
        </row>
        <row r="347">
          <cell r="AB347">
            <v>14.6267648</v>
          </cell>
          <cell r="AC347">
            <v>7.7014118400000005</v>
          </cell>
          <cell r="AD347">
            <v>4.8133824000000001</v>
          </cell>
          <cell r="AE347">
            <v>1.9253529600000001</v>
          </cell>
          <cell r="AF347">
            <v>1.2033456</v>
          </cell>
          <cell r="AG347">
            <v>0.48133824000000003</v>
          </cell>
          <cell r="AH347">
            <v>0.24066912000000001</v>
          </cell>
          <cell r="AI347">
            <v>0</v>
          </cell>
        </row>
        <row r="348">
          <cell r="AB348">
            <v>21.468012479354005</v>
          </cell>
          <cell r="AC348">
            <v>408.65761125054684</v>
          </cell>
          <cell r="AD348">
            <v>666.78401043134193</v>
          </cell>
          <cell r="AE348">
            <v>763.58141012414023</v>
          </cell>
          <cell r="AF348">
            <v>424.7905111993465</v>
          </cell>
          <cell r="AG348">
            <v>448.98986112254607</v>
          </cell>
          <cell r="AH348">
            <v>376.39181135294751</v>
          </cell>
          <cell r="AI348">
            <v>384.45826132734697</v>
          </cell>
        </row>
        <row r="349">
          <cell r="AB349">
            <v>2.8519875206459893</v>
          </cell>
          <cell r="AC349">
            <v>388.89922384693352</v>
          </cell>
          <cell r="AD349">
            <v>646.26404806445851</v>
          </cell>
          <cell r="AE349">
            <v>742.77585714603038</v>
          </cell>
          <cell r="AF349">
            <v>404.98452536052878</v>
          </cell>
          <cell r="AG349">
            <v>429.11247763092177</v>
          </cell>
          <cell r="AH349">
            <v>356.7286208197429</v>
          </cell>
          <cell r="AI349">
            <v>364.77127157654058</v>
          </cell>
        </row>
        <row r="350"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</row>
        <row r="351"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</row>
        <row r="352"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</row>
        <row r="353">
          <cell r="AB353">
            <v>468.3719000000001</v>
          </cell>
          <cell r="AC353">
            <v>374.69752000000005</v>
          </cell>
          <cell r="AD353">
            <v>234.18595000000005</v>
          </cell>
          <cell r="AE353">
            <v>93.674380000000014</v>
          </cell>
          <cell r="AF353">
            <v>58.546487500000012</v>
          </cell>
          <cell r="AG353">
            <v>23.418595000000003</v>
          </cell>
          <cell r="AH353">
            <v>11.709297500000002</v>
          </cell>
          <cell r="AI353">
            <v>0</v>
          </cell>
        </row>
        <row r="354">
          <cell r="AB354">
            <v>1131.7830876666667</v>
          </cell>
          <cell r="AC354">
            <v>905.4264701333334</v>
          </cell>
          <cell r="AD354">
            <v>565.89154383333334</v>
          </cell>
          <cell r="AE354">
            <v>226.35661753333335</v>
          </cell>
          <cell r="AF354">
            <v>141.47288595833336</v>
          </cell>
          <cell r="AG354">
            <v>56.589154383333394</v>
          </cell>
          <cell r="AH354">
            <v>28.294577191666697</v>
          </cell>
          <cell r="AI354">
            <v>0</v>
          </cell>
        </row>
        <row r="355">
          <cell r="AB355">
            <v>156.23333333333332</v>
          </cell>
          <cell r="AC355">
            <v>124.98666666666666</v>
          </cell>
          <cell r="AD355">
            <v>78.11666666666666</v>
          </cell>
          <cell r="AE355">
            <v>31.246666666666655</v>
          </cell>
          <cell r="AF355">
            <v>19.529166666666665</v>
          </cell>
          <cell r="AG355">
            <v>7.811666666666679</v>
          </cell>
          <cell r="AH355">
            <v>3.9058333333333395</v>
          </cell>
          <cell r="AI355">
            <v>0</v>
          </cell>
        </row>
        <row r="356">
          <cell r="AB356">
            <v>231.19066666666683</v>
          </cell>
          <cell r="AC356">
            <v>35.756666666666653</v>
          </cell>
          <cell r="AD356">
            <v>40.106666666666726</v>
          </cell>
          <cell r="AE356">
            <v>40.976666666666674</v>
          </cell>
          <cell r="AF356">
            <v>33.364166666666655</v>
          </cell>
          <cell r="AG356">
            <v>33.581666666666656</v>
          </cell>
          <cell r="AH356">
            <v>31.914166666666695</v>
          </cell>
          <cell r="AI356">
            <v>31.98666666666665</v>
          </cell>
        </row>
        <row r="357">
          <cell r="AB357">
            <v>1077.5532457075306</v>
          </cell>
          <cell r="AC357">
            <v>3176.1763157434971</v>
          </cell>
          <cell r="AD357">
            <v>4972.1272462094857</v>
          </cell>
          <cell r="AE357">
            <v>5556.5925474576743</v>
          </cell>
          <cell r="AF357">
            <v>3179.8423350940948</v>
          </cell>
          <cell r="AG357">
            <v>3349.6102074057771</v>
          </cell>
          <cell r="AH357">
            <v>2840.3065904707264</v>
          </cell>
          <cell r="AI357">
            <v>2896.895881241288</v>
          </cell>
        </row>
        <row r="358">
          <cell r="AB358">
            <v>834.25275429246915</v>
          </cell>
          <cell r="AC358">
            <v>3380.0836858282246</v>
          </cell>
          <cell r="AD358">
            <v>5366.0180539912171</v>
          </cell>
          <cell r="AE358">
            <v>5914.5878460734848</v>
          </cell>
          <cell r="AF358">
            <v>3093.3302835369104</v>
          </cell>
          <cell r="AG358">
            <v>3259.2866107449427</v>
          </cell>
          <cell r="AH358">
            <v>2650.7800776488207</v>
          </cell>
          <cell r="AI358">
            <v>2706.0988533848317</v>
          </cell>
        </row>
        <row r="359">
          <cell r="AB359">
            <v>63.63492342857144</v>
          </cell>
          <cell r="AC359">
            <v>50.907938742857148</v>
          </cell>
          <cell r="AD359">
            <v>31.81746171428572</v>
          </cell>
          <cell r="AE359">
            <v>12.726984685714283</v>
          </cell>
          <cell r="AF359">
            <v>7.9543654285714283</v>
          </cell>
          <cell r="AG359">
            <v>3.1817461714285726</v>
          </cell>
          <cell r="AH359">
            <v>1.5908730857142863</v>
          </cell>
          <cell r="AI359">
            <v>0</v>
          </cell>
        </row>
        <row r="360">
          <cell r="AB360">
            <v>823.88297199999965</v>
          </cell>
          <cell r="AC360">
            <v>116.28637759999998</v>
          </cell>
          <cell r="AD360">
            <v>72.678985999999981</v>
          </cell>
          <cell r="AE360">
            <v>29.071594399999995</v>
          </cell>
          <cell r="AF360">
            <v>18.169746500000002</v>
          </cell>
          <cell r="AG360">
            <v>7.2678986000000076</v>
          </cell>
          <cell r="AH360">
            <v>3.6339493000000038</v>
          </cell>
          <cell r="AI360">
            <v>0</v>
          </cell>
        </row>
        <row r="361">
          <cell r="AB361">
            <v>3151.0911079219741</v>
          </cell>
          <cell r="AC361">
            <v>6370.6924670801964</v>
          </cell>
          <cell r="AD361">
            <v>10455.175373185673</v>
          </cell>
          <cell r="AE361">
            <v>11986.856462975236</v>
          </cell>
          <cell r="AF361">
            <v>6625.9726487117841</v>
          </cell>
          <cell r="AG361">
            <v>7008.8929211591767</v>
          </cell>
          <cell r="AH361">
            <v>5860.1321038170099</v>
          </cell>
          <cell r="AI361">
            <v>5987.7721946328065</v>
          </cell>
        </row>
        <row r="362">
          <cell r="AB362">
            <v>1310.9636920780263</v>
          </cell>
          <cell r="AC362">
            <v>2128.7035612065051</v>
          </cell>
          <cell r="AD362">
            <v>3451.2601406254912</v>
          </cell>
          <cell r="AE362">
            <v>3947.218857907611</v>
          </cell>
          <cell r="AF362">
            <v>2211.3633474201915</v>
          </cell>
          <cell r="AG362">
            <v>2335.3530267407218</v>
          </cell>
          <cell r="AH362">
            <v>1963.3839887791314</v>
          </cell>
          <cell r="AI362">
            <v>2004.7138818859746</v>
          </cell>
        </row>
        <row r="363"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</row>
        <row r="364">
          <cell r="AB364">
            <v>0.2</v>
          </cell>
          <cell r="AC364">
            <v>717.90071905616287</v>
          </cell>
          <cell r="AD364">
            <v>1220.2912223954768</v>
          </cell>
          <cell r="AE364">
            <v>1435.6014381123259</v>
          </cell>
          <cell r="AF364">
            <v>843.49834489099123</v>
          </cell>
          <cell r="AG364">
            <v>897.32589882020341</v>
          </cell>
          <cell r="AH364">
            <v>771.72827298537504</v>
          </cell>
          <cell r="AI364">
            <v>789.67079096177918</v>
          </cell>
        </row>
        <row r="365"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xec. summary &amp; Intro.&gt;&gt;"/>
      <sheetName val="Figure 1.1"/>
      <sheetName val="Figures ES.1 &amp; 1.2"/>
      <sheetName val="Figures ES.2 &amp; 1.3"/>
      <sheetName val="Figure 1.4"/>
      <sheetName val="Figure 1.5"/>
      <sheetName val="Figure 1.6"/>
      <sheetName val="Figure 1.7"/>
      <sheetName val="Figure 1.8"/>
      <sheetName val="Figure 1.9"/>
      <sheetName val="Figure 1.10"/>
      <sheetName val="Figure 1.11"/>
      <sheetName val="Figure 1.12"/>
      <sheetName val="Figure 1.13"/>
      <sheetName val="Figure 1.14"/>
      <sheetName val="Onshore wind&gt;&gt;"/>
      <sheetName val="Figure 2.1"/>
      <sheetName val="Figure 2.2"/>
      <sheetName val="Figure 2.3"/>
      <sheetName val="Figure 2.4"/>
      <sheetName val="Figure 2.5"/>
      <sheetName val="Figure 2.6"/>
      <sheetName val="Figure 2.7"/>
      <sheetName val="Figure 2.8"/>
      <sheetName val="Figure 2.9"/>
      <sheetName val="Table 2.1"/>
      <sheetName val="Table 2.2"/>
      <sheetName val="Table 2.3"/>
      <sheetName val="Solar pv&gt;&gt;"/>
      <sheetName val="Figure 3.1"/>
      <sheetName val="Figure 3.2"/>
      <sheetName val="Figure 3.3"/>
      <sheetName val="Figure 3.4"/>
      <sheetName val="Figure 3.5"/>
      <sheetName val="Figure 3.6"/>
      <sheetName val="Figure 3.7"/>
      <sheetName val="Table 3.1"/>
      <sheetName val="Table 3.2"/>
      <sheetName val="Table 3.3"/>
      <sheetName val="Offshore wind&gt;&gt;"/>
      <sheetName val="Figure 4.1"/>
      <sheetName val="Figure 4.2"/>
      <sheetName val="Figure 4.3"/>
      <sheetName val="Figure 4.4"/>
      <sheetName val="Figure 4.5"/>
      <sheetName val="Figure 4.6"/>
      <sheetName val="Table 4.1"/>
      <sheetName val="Table 4.2"/>
      <sheetName val="Table 4.3"/>
      <sheetName val="Hydro&gt;&gt;"/>
      <sheetName val="Figure 5.1"/>
      <sheetName val="Figure 5.2"/>
      <sheetName val="Figure 5.3"/>
      <sheetName val="Figure 5.4"/>
      <sheetName val="Figure 5.5"/>
      <sheetName val="Figure 5.6"/>
      <sheetName val="Figure 5.7"/>
      <sheetName val="Figure 5.8 "/>
      <sheetName val="Table 5.1"/>
      <sheetName val="Table 5.2"/>
      <sheetName val="Table 5.3"/>
      <sheetName val="Table 5.4"/>
      <sheetName val="Table 5.5"/>
      <sheetName val="Geothermal&gt;&gt; "/>
      <sheetName val="Figure 6.1"/>
      <sheetName val="Figure 6.2"/>
      <sheetName val="Figure 6.3"/>
      <sheetName val="Figure 6.4"/>
      <sheetName val="Bioenergy&gt;&gt;"/>
      <sheetName val="Figure 7.1"/>
      <sheetName val="Figure 7.2"/>
      <sheetName val="Figure 7.3"/>
      <sheetName val="Figure 7.4"/>
      <sheetName val="Figure 7.5"/>
      <sheetName val="Figure 7.6"/>
      <sheetName val="Figure 7.7"/>
      <sheetName val="Table 7.1"/>
      <sheetName val="CSP&gt;&gt;"/>
      <sheetName val="Figure 8.1"/>
      <sheetName val="Figure 8.2"/>
      <sheetName val="Figure 8.3"/>
      <sheetName val="Figure 8.4"/>
      <sheetName val="Figure 8.5"/>
      <sheetName val="Figure 8.6"/>
      <sheetName val="Table 8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AD8">
            <v>2555</v>
          </cell>
          <cell r="AE8">
            <v>2059</v>
          </cell>
          <cell r="AF8">
            <v>2242</v>
          </cell>
          <cell r="AG8" t="str">
            <v/>
          </cell>
          <cell r="AH8">
            <v>1901</v>
          </cell>
          <cell r="AI8">
            <v>1901</v>
          </cell>
          <cell r="AJ8">
            <v>1751</v>
          </cell>
          <cell r="AK8">
            <v>1903</v>
          </cell>
          <cell r="AL8">
            <v>1900</v>
          </cell>
        </row>
        <row r="10">
          <cell r="AD10">
            <v>2271</v>
          </cell>
          <cell r="AE10">
            <v>2063</v>
          </cell>
          <cell r="AF10">
            <v>2038</v>
          </cell>
          <cell r="AG10">
            <v>2011</v>
          </cell>
          <cell r="AH10">
            <v>1973</v>
          </cell>
          <cell r="AI10">
            <v>1936</v>
          </cell>
          <cell r="AJ10">
            <v>1935</v>
          </cell>
          <cell r="AK10">
            <v>1904</v>
          </cell>
          <cell r="AL10">
            <v>1762</v>
          </cell>
        </row>
        <row r="11">
          <cell r="AD11">
            <v>2142</v>
          </cell>
          <cell r="AE11">
            <v>2330</v>
          </cell>
          <cell r="AF11">
            <v>2008</v>
          </cell>
          <cell r="AG11">
            <v>2146</v>
          </cell>
          <cell r="AH11">
            <v>1919</v>
          </cell>
          <cell r="AI11">
            <v>1765</v>
          </cell>
          <cell r="AJ11">
            <v>1599</v>
          </cell>
          <cell r="AK11">
            <v>1276</v>
          </cell>
          <cell r="AL11">
            <v>1340</v>
          </cell>
        </row>
        <row r="12">
          <cell r="AD12">
            <v>3134</v>
          </cell>
          <cell r="AE12">
            <v>2932</v>
          </cell>
          <cell r="AF12">
            <v>2023</v>
          </cell>
          <cell r="AG12">
            <v>1983</v>
          </cell>
          <cell r="AH12">
            <v>2122</v>
          </cell>
          <cell r="AI12">
            <v>1788</v>
          </cell>
          <cell r="AJ12">
            <v>2559</v>
          </cell>
          <cell r="AK12">
            <v>1758</v>
          </cell>
          <cell r="AL12">
            <v>1670</v>
          </cell>
        </row>
        <row r="13">
          <cell r="AD13">
            <v>2359</v>
          </cell>
          <cell r="AE13">
            <v>2307</v>
          </cell>
          <cell r="AF13">
            <v>2318</v>
          </cell>
          <cell r="AG13">
            <v>2265</v>
          </cell>
          <cell r="AH13">
            <v>2231</v>
          </cell>
          <cell r="AI13">
            <v>2092</v>
          </cell>
          <cell r="AJ13">
            <v>2113</v>
          </cell>
          <cell r="AK13">
            <v>1859</v>
          </cell>
          <cell r="AL13">
            <v>1896</v>
          </cell>
        </row>
        <row r="15">
          <cell r="AD15">
            <v>2383</v>
          </cell>
          <cell r="AE15">
            <v>2091</v>
          </cell>
          <cell r="AF15">
            <v>2081</v>
          </cell>
          <cell r="AG15">
            <v>1753</v>
          </cell>
          <cell r="AH15">
            <v>1657</v>
          </cell>
          <cell r="AI15">
            <v>1633</v>
          </cell>
          <cell r="AJ15">
            <v>1792</v>
          </cell>
          <cell r="AK15">
            <v>2339</v>
          </cell>
          <cell r="AL15">
            <v>1552</v>
          </cell>
        </row>
        <row r="17">
          <cell r="AD17">
            <v>2221</v>
          </cell>
          <cell r="AE17">
            <v>2015</v>
          </cell>
          <cell r="AF17">
            <v>1899</v>
          </cell>
          <cell r="AG17">
            <v>1795</v>
          </cell>
          <cell r="AH17">
            <v>1790</v>
          </cell>
          <cell r="AI17">
            <v>1771</v>
          </cell>
          <cell r="AJ17">
            <v>2017</v>
          </cell>
          <cell r="AK17">
            <v>1950</v>
          </cell>
          <cell r="AL17">
            <v>1765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8">
          <cell r="F8">
            <v>5592.165</v>
          </cell>
          <cell r="G8">
            <v>5152.7969999999996</v>
          </cell>
          <cell r="H8">
            <v>3245.1</v>
          </cell>
          <cell r="I8">
            <v>2368.951</v>
          </cell>
          <cell r="J8">
            <v>1559.2909999999999</v>
          </cell>
          <cell r="K8">
            <v>1319.7940000000001</v>
          </cell>
          <cell r="L8">
            <v>1240.095</v>
          </cell>
          <cell r="M8">
            <v>1073.8150000000001</v>
          </cell>
          <cell r="N8">
            <v>978.971</v>
          </cell>
        </row>
        <row r="10">
          <cell r="F10">
            <v>2958.7849999999999</v>
          </cell>
          <cell r="G10">
            <v>2341.3380000000002</v>
          </cell>
          <cell r="H10">
            <v>2007.0119999999999</v>
          </cell>
          <cell r="I10">
            <v>1600.047</v>
          </cell>
          <cell r="J10">
            <v>1279.682</v>
          </cell>
          <cell r="K10">
            <v>1161.7639999999999</v>
          </cell>
          <cell r="L10">
            <v>1114.0820000000001</v>
          </cell>
          <cell r="M10">
            <v>1113.0229999999999</v>
          </cell>
          <cell r="N10">
            <v>898.72</v>
          </cell>
        </row>
        <row r="14">
          <cell r="F14">
            <v>4876.3270000000002</v>
          </cell>
          <cell r="G14">
            <v>2570.596</v>
          </cell>
          <cell r="H14">
            <v>2035.49</v>
          </cell>
          <cell r="I14">
            <v>1971.845</v>
          </cell>
          <cell r="J14"/>
          <cell r="K14"/>
          <cell r="L14">
            <v>972.23800000000006</v>
          </cell>
          <cell r="M14">
            <v>870.25199999999995</v>
          </cell>
          <cell r="N14">
            <v>830.125</v>
          </cell>
        </row>
        <row r="22">
          <cell r="F22">
            <v>3263.424</v>
          </cell>
          <cell r="G22">
            <v>2688.1149999999998</v>
          </cell>
          <cell r="H22">
            <v>2309.7600000000002</v>
          </cell>
          <cell r="I22">
            <v>2315.9989999999998</v>
          </cell>
          <cell r="J22">
            <v>1194.6569999999999</v>
          </cell>
          <cell r="K22"/>
          <cell r="L22"/>
          <cell r="M22"/>
          <cell r="N22">
            <v>766.29300000000001</v>
          </cell>
        </row>
        <row r="28">
          <cell r="F28">
            <v>4699.567</v>
          </cell>
          <cell r="G28">
            <v>2780.6460000000002</v>
          </cell>
          <cell r="H28">
            <v>2305.6909999999998</v>
          </cell>
          <cell r="I28">
            <v>1943.0940000000001</v>
          </cell>
          <cell r="J28">
            <v>1528.9469999999999</v>
          </cell>
          <cell r="K28">
            <v>1464.5540000000001</v>
          </cell>
          <cell r="L28">
            <v>1266.837</v>
          </cell>
          <cell r="M28">
            <v>1361.944</v>
          </cell>
          <cell r="N28">
            <v>1017.514</v>
          </cell>
        </row>
      </sheetData>
      <sheetData sheetId="34"/>
      <sheetData sheetId="35"/>
      <sheetData sheetId="36"/>
      <sheetData sheetId="37">
        <row r="9">
          <cell r="F9">
            <v>9797</v>
          </cell>
          <cell r="G9">
            <v>6950</v>
          </cell>
          <cell r="H9">
            <v>5773</v>
          </cell>
          <cell r="I9">
            <v>4231</v>
          </cell>
          <cell r="J9">
            <v>2359</v>
          </cell>
          <cell r="K9">
            <v>2174</v>
          </cell>
          <cell r="L9">
            <v>1967</v>
          </cell>
          <cell r="M9">
            <v>1771</v>
          </cell>
          <cell r="N9">
            <v>1600</v>
          </cell>
        </row>
        <row r="10">
          <cell r="F10">
            <v>3634</v>
          </cell>
          <cell r="G10">
            <v>2712</v>
          </cell>
          <cell r="H10">
            <v>2414</v>
          </cell>
          <cell r="I10">
            <v>2229</v>
          </cell>
          <cell r="J10">
            <v>1750</v>
          </cell>
          <cell r="K10">
            <v>1704</v>
          </cell>
          <cell r="L10">
            <v>1645</v>
          </cell>
          <cell r="M10">
            <v>1746</v>
          </cell>
          <cell r="N10">
            <v>1646</v>
          </cell>
        </row>
        <row r="12">
          <cell r="F12">
            <v>6106</v>
          </cell>
          <cell r="G12">
            <v>4031</v>
          </cell>
          <cell r="H12">
            <v>3660</v>
          </cell>
          <cell r="I12">
            <v>2438</v>
          </cell>
          <cell r="J12">
            <v>1983</v>
          </cell>
          <cell r="K12">
            <v>1803</v>
          </cell>
          <cell r="L12">
            <v>1676</v>
          </cell>
          <cell r="M12">
            <v>1527</v>
          </cell>
          <cell r="N12">
            <v>1460</v>
          </cell>
        </row>
        <row r="17">
          <cell r="F17"/>
          <cell r="G17"/>
          <cell r="H17">
            <v>2871</v>
          </cell>
          <cell r="I17">
            <v>2438</v>
          </cell>
          <cell r="J17">
            <v>1758</v>
          </cell>
          <cell r="K17">
            <v>1633</v>
          </cell>
          <cell r="L17">
            <v>1509</v>
          </cell>
          <cell r="M17">
            <v>1445</v>
          </cell>
          <cell r="N17">
            <v>1410</v>
          </cell>
        </row>
        <row r="20">
          <cell r="F20"/>
          <cell r="G20"/>
          <cell r="H20">
            <v>3300</v>
          </cell>
          <cell r="I20">
            <v>3475</v>
          </cell>
          <cell r="J20">
            <v>3007</v>
          </cell>
          <cell r="K20">
            <v>2668</v>
          </cell>
          <cell r="L20">
            <v>2692</v>
          </cell>
          <cell r="M20">
            <v>2597</v>
          </cell>
          <cell r="N20">
            <v>2566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1">
          <cell r="D11">
            <v>4658</v>
          </cell>
          <cell r="G11">
            <v>4094</v>
          </cell>
        </row>
        <row r="12">
          <cell r="D12">
            <v>6041</v>
          </cell>
          <cell r="G12">
            <v>3907</v>
          </cell>
        </row>
        <row r="13">
          <cell r="D13">
            <v>3265</v>
          </cell>
          <cell r="G13">
            <v>2928</v>
          </cell>
        </row>
        <row r="14">
          <cell r="D14">
            <v>6428</v>
          </cell>
          <cell r="G14">
            <v>4077</v>
          </cell>
        </row>
        <row r="15">
          <cell r="D15">
            <v>4534</v>
          </cell>
          <cell r="G15">
            <v>4580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>
        <row r="23">
          <cell r="E23">
            <v>1842.692924470706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tis.ec.europa.eu/system/files/ETRI_2014.pdf" TargetMode="External"/><Relationship Id="rId13" Type="http://schemas.openxmlformats.org/officeDocument/2006/relationships/hyperlink" Target="https://www.irena.org/publications/2018/Jan/Renewable-power-generation-costs-in-2017" TargetMode="External"/><Relationship Id="rId18" Type="http://schemas.openxmlformats.org/officeDocument/2006/relationships/hyperlink" Target="https://www.irena.org/publications/2012/Jun/Renewable-Energy-Cost-Analysis---Biomass-for-Power-Generation" TargetMode="External"/><Relationship Id="rId3" Type="http://schemas.openxmlformats.org/officeDocument/2006/relationships/hyperlink" Target="https://irena.org/costs/Charts/CSP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setis.ec.europa.eu/system/files/ETRI_2014.pdf" TargetMode="External"/><Relationship Id="rId12" Type="http://schemas.openxmlformats.org/officeDocument/2006/relationships/hyperlink" Target="https://www.irena.org/publications/2018/Jan/Renewable-power-generation-costs-in-2017" TargetMode="External"/><Relationship Id="rId17" Type="http://schemas.openxmlformats.org/officeDocument/2006/relationships/hyperlink" Target="https://www.researchgate.net/publication/305126646_Cost_Analysis_of_Wave_Energy_in_the_Pacific/link/5783231108ae01f736e8f561/download" TargetMode="External"/><Relationship Id="rId2" Type="http://schemas.openxmlformats.org/officeDocument/2006/relationships/hyperlink" Target="https://irena.org/costs/Charts/CSP" TargetMode="External"/><Relationship Id="rId16" Type="http://schemas.openxmlformats.org/officeDocument/2006/relationships/hyperlink" Target="https://www.cleantech.com/core-cleantech-driving-wind-costs-dow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irena.org/costs/Charts/Hydropower" TargetMode="External"/><Relationship Id="rId6" Type="http://schemas.openxmlformats.org/officeDocument/2006/relationships/hyperlink" Target="https://setis.ec.europa.eu/system/files/ETRI_2014.pdf" TargetMode="External"/><Relationship Id="rId11" Type="http://schemas.openxmlformats.org/officeDocument/2006/relationships/hyperlink" Target="https://www.researchgate.net/publication/282579414_Evaluation_and_comparison_of_the_levelized_cost_of_tidal_wave_and_offshore_wind_energy/link/566ab2dc08ae1a797e3890a7/download" TargetMode="External"/><Relationship Id="rId5" Type="http://schemas.openxmlformats.org/officeDocument/2006/relationships/hyperlink" Target="https://www.sciencedirect.com/science/article/pii/S2214166915000181" TargetMode="External"/><Relationship Id="rId15" Type="http://schemas.openxmlformats.org/officeDocument/2006/relationships/hyperlink" Target="https://www.nrel.gov/docs/fy12osti/53347.pdf" TargetMode="External"/><Relationship Id="rId10" Type="http://schemas.openxmlformats.org/officeDocument/2006/relationships/hyperlink" Target="https://www.sciencedirect.com/science/article/abs/pii/S036054421630370X?via%3Dihub" TargetMode="External"/><Relationship Id="rId19" Type="http://schemas.openxmlformats.org/officeDocument/2006/relationships/hyperlink" Target="https://www.irena.org/publications/2012/Jun/Renewable-Energy-Cost-Analysis---Biomass-for-Power-Generation" TargetMode="External"/><Relationship Id="rId4" Type="http://schemas.openxmlformats.org/officeDocument/2006/relationships/hyperlink" Target="https://irena.org/costs/Charts/Geothermal" TargetMode="External"/><Relationship Id="rId9" Type="http://schemas.openxmlformats.org/officeDocument/2006/relationships/hyperlink" Target="https://core.ac.uk/download/pdf/80690304.pdf" TargetMode="External"/><Relationship Id="rId14" Type="http://schemas.openxmlformats.org/officeDocument/2006/relationships/hyperlink" Target="https://www.nrel.gov/docs/fy12osti/53347.pdf" TargetMode="External"/><Relationship Id="rId2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" defaultRowHeight="15" x14ac:dyDescent="0.25"/>
  <cols>
    <col min="1" max="1" width="15.75" style="1" customWidth="1"/>
    <col min="2" max="2" width="44.375" style="1" customWidth="1"/>
    <col min="3" max="10" width="15.75" style="29" customWidth="1"/>
    <col min="11" max="11" width="44.375" style="31" customWidth="1"/>
    <col min="12" max="12" width="44.375" style="29" customWidth="1"/>
    <col min="13" max="13" width="44.375" style="1" customWidth="1"/>
    <col min="14" max="16384" width="9" style="1"/>
  </cols>
  <sheetData>
    <row r="1" spans="1:13" x14ac:dyDescent="0.25">
      <c r="A1" s="24" t="s">
        <v>444</v>
      </c>
      <c r="B1" s="24" t="s">
        <v>471</v>
      </c>
      <c r="C1" s="28" t="s">
        <v>606</v>
      </c>
      <c r="D1" s="28" t="s">
        <v>607</v>
      </c>
      <c r="E1" s="28" t="s">
        <v>608</v>
      </c>
      <c r="F1" s="28" t="s">
        <v>609</v>
      </c>
      <c r="G1" s="28" t="s">
        <v>610</v>
      </c>
      <c r="H1" s="28" t="s">
        <v>611</v>
      </c>
      <c r="I1" s="28" t="s">
        <v>612</v>
      </c>
      <c r="J1" s="28" t="s">
        <v>613</v>
      </c>
      <c r="K1" s="30" t="s">
        <v>619</v>
      </c>
      <c r="L1" s="28" t="s">
        <v>446</v>
      </c>
      <c r="M1" s="28" t="s">
        <v>509</v>
      </c>
    </row>
    <row r="2" spans="1:13" s="13" customFormat="1" ht="14.45" customHeight="1" x14ac:dyDescent="0.2">
      <c r="A2" s="22" t="s">
        <v>356</v>
      </c>
      <c r="B2" s="34" t="s">
        <v>486</v>
      </c>
      <c r="C2" s="44">
        <v>40</v>
      </c>
      <c r="D2" s="44">
        <f>$C2</f>
        <v>40</v>
      </c>
      <c r="E2" s="44">
        <f t="shared" ref="E2:J3" si="0">$C2</f>
        <v>40</v>
      </c>
      <c r="F2" s="44">
        <f t="shared" si="0"/>
        <v>40</v>
      </c>
      <c r="G2" s="44">
        <f t="shared" si="0"/>
        <v>40</v>
      </c>
      <c r="H2" s="44">
        <f t="shared" si="0"/>
        <v>40</v>
      </c>
      <c r="I2" s="44">
        <f t="shared" si="0"/>
        <v>40</v>
      </c>
      <c r="J2" s="44">
        <f t="shared" si="0"/>
        <v>40</v>
      </c>
      <c r="K2" s="58" t="s">
        <v>448</v>
      </c>
      <c r="L2" s="44" t="s">
        <v>477</v>
      </c>
      <c r="M2" s="69"/>
    </row>
    <row r="3" spans="1:13" s="13" customFormat="1" ht="14.45" customHeight="1" x14ac:dyDescent="0.2">
      <c r="A3" s="22" t="s">
        <v>356</v>
      </c>
      <c r="B3" s="26" t="s">
        <v>484</v>
      </c>
      <c r="C3" s="16">
        <v>35</v>
      </c>
      <c r="D3" s="16">
        <f>$C3</f>
        <v>35</v>
      </c>
      <c r="E3" s="16">
        <f t="shared" si="0"/>
        <v>35</v>
      </c>
      <c r="F3" s="16">
        <f t="shared" si="0"/>
        <v>35</v>
      </c>
      <c r="G3" s="16">
        <f t="shared" si="0"/>
        <v>35</v>
      </c>
      <c r="H3" s="16">
        <f t="shared" si="0"/>
        <v>35</v>
      </c>
      <c r="I3" s="16">
        <f t="shared" si="0"/>
        <v>35</v>
      </c>
      <c r="J3" s="16">
        <f t="shared" si="0"/>
        <v>35</v>
      </c>
      <c r="K3" s="20" t="s">
        <v>448</v>
      </c>
      <c r="L3" s="16" t="s">
        <v>493</v>
      </c>
    </row>
    <row r="4" spans="1:13" s="13" customFormat="1" ht="14.45" customHeight="1" x14ac:dyDescent="0.2">
      <c r="A4" s="26" t="s">
        <v>357</v>
      </c>
      <c r="B4" s="26" t="s">
        <v>478</v>
      </c>
      <c r="C4" s="16">
        <v>30</v>
      </c>
      <c r="D4" s="46"/>
      <c r="E4" s="46"/>
      <c r="F4" s="46"/>
      <c r="G4" s="46"/>
      <c r="H4" s="46"/>
      <c r="I4" s="46"/>
      <c r="J4" s="46"/>
      <c r="K4" s="20" t="s">
        <v>448</v>
      </c>
      <c r="L4" s="16" t="s">
        <v>480</v>
      </c>
    </row>
    <row r="5" spans="1:13" s="13" customFormat="1" ht="14.45" customHeight="1" x14ac:dyDescent="0.2">
      <c r="A5" s="26" t="s">
        <v>357</v>
      </c>
      <c r="B5" s="26" t="s">
        <v>481</v>
      </c>
      <c r="C5" s="44">
        <v>30</v>
      </c>
      <c r="D5" s="44">
        <f t="shared" ref="D5:J8" si="1">$C5</f>
        <v>30</v>
      </c>
      <c r="E5" s="44">
        <f t="shared" si="1"/>
        <v>30</v>
      </c>
      <c r="F5" s="44">
        <f t="shared" si="1"/>
        <v>30</v>
      </c>
      <c r="G5" s="44">
        <f t="shared" si="1"/>
        <v>30</v>
      </c>
      <c r="H5" s="44">
        <f t="shared" si="1"/>
        <v>30</v>
      </c>
      <c r="I5" s="44">
        <f t="shared" si="1"/>
        <v>30</v>
      </c>
      <c r="J5" s="44">
        <f t="shared" si="1"/>
        <v>30</v>
      </c>
      <c r="K5" s="58" t="s">
        <v>448</v>
      </c>
      <c r="L5" s="44" t="s">
        <v>483</v>
      </c>
      <c r="M5" s="69"/>
    </row>
    <row r="6" spans="1:13" s="13" customFormat="1" ht="14.45" customHeight="1" x14ac:dyDescent="0.2">
      <c r="A6" s="26" t="s">
        <v>357</v>
      </c>
      <c r="B6" s="26" t="s">
        <v>484</v>
      </c>
      <c r="C6" s="16">
        <v>35</v>
      </c>
      <c r="D6" s="16">
        <f>$C6</f>
        <v>35</v>
      </c>
      <c r="E6" s="16">
        <f t="shared" si="1"/>
        <v>35</v>
      </c>
      <c r="F6" s="16">
        <f t="shared" si="1"/>
        <v>35</v>
      </c>
      <c r="G6" s="16">
        <f t="shared" si="1"/>
        <v>35</v>
      </c>
      <c r="H6" s="16">
        <f t="shared" si="1"/>
        <v>35</v>
      </c>
      <c r="I6" s="16">
        <f t="shared" si="1"/>
        <v>35</v>
      </c>
      <c r="J6" s="16">
        <f t="shared" si="1"/>
        <v>35</v>
      </c>
      <c r="K6" s="20" t="s">
        <v>448</v>
      </c>
      <c r="L6" s="16" t="s">
        <v>493</v>
      </c>
    </row>
    <row r="7" spans="1:13" s="13" customFormat="1" ht="14.45" customHeight="1" x14ac:dyDescent="0.2">
      <c r="A7" s="26" t="s">
        <v>358</v>
      </c>
      <c r="B7" s="26" t="s">
        <v>504</v>
      </c>
      <c r="C7" s="44">
        <v>60</v>
      </c>
      <c r="D7" s="44">
        <f t="shared" si="1"/>
        <v>60</v>
      </c>
      <c r="E7" s="44">
        <f t="shared" si="1"/>
        <v>60</v>
      </c>
      <c r="F7" s="44">
        <f t="shared" si="1"/>
        <v>60</v>
      </c>
      <c r="G7" s="44">
        <f t="shared" si="1"/>
        <v>60</v>
      </c>
      <c r="H7" s="44">
        <f t="shared" si="1"/>
        <v>60</v>
      </c>
      <c r="I7" s="44">
        <f t="shared" si="1"/>
        <v>60</v>
      </c>
      <c r="J7" s="44">
        <f t="shared" si="1"/>
        <v>60</v>
      </c>
      <c r="K7" s="58" t="s">
        <v>448</v>
      </c>
      <c r="L7" s="44" t="s">
        <v>494</v>
      </c>
      <c r="M7" s="69"/>
    </row>
    <row r="8" spans="1:13" ht="14.45" customHeight="1" x14ac:dyDescent="0.25">
      <c r="A8" s="2" t="s">
        <v>0</v>
      </c>
      <c r="B8" s="60" t="s">
        <v>505</v>
      </c>
      <c r="C8" s="44">
        <v>60</v>
      </c>
      <c r="D8" s="44">
        <f t="shared" si="1"/>
        <v>60</v>
      </c>
      <c r="E8" s="44">
        <f t="shared" si="1"/>
        <v>60</v>
      </c>
      <c r="F8" s="44">
        <f t="shared" si="1"/>
        <v>60</v>
      </c>
      <c r="G8" s="44">
        <f t="shared" si="1"/>
        <v>60</v>
      </c>
      <c r="H8" s="44">
        <f t="shared" si="1"/>
        <v>60</v>
      </c>
      <c r="I8" s="44">
        <f t="shared" si="1"/>
        <v>60</v>
      </c>
      <c r="J8" s="44">
        <f t="shared" si="1"/>
        <v>60</v>
      </c>
      <c r="K8" s="58" t="s">
        <v>448</v>
      </c>
      <c r="L8" s="44" t="s">
        <v>636</v>
      </c>
      <c r="M8" s="66"/>
    </row>
    <row r="9" spans="1:13" ht="14.45" customHeight="1" x14ac:dyDescent="0.25">
      <c r="A9" s="2" t="s">
        <v>492</v>
      </c>
      <c r="B9" s="2" t="s">
        <v>490</v>
      </c>
      <c r="C9" s="44">
        <v>20</v>
      </c>
      <c r="D9" s="44">
        <v>22</v>
      </c>
      <c r="E9" s="44">
        <f>(D9+F9)/2</f>
        <v>23.5</v>
      </c>
      <c r="F9" s="44">
        <v>25</v>
      </c>
      <c r="G9" s="44">
        <f>(F9+H9)/2</f>
        <v>25</v>
      </c>
      <c r="H9" s="44">
        <v>25</v>
      </c>
      <c r="I9" s="44">
        <f>(H9+J9)/2</f>
        <v>25</v>
      </c>
      <c r="J9" s="44">
        <v>25</v>
      </c>
      <c r="K9" s="58" t="s">
        <v>448</v>
      </c>
      <c r="L9" s="44" t="s">
        <v>638</v>
      </c>
      <c r="M9" s="66"/>
    </row>
    <row r="10" spans="1:13" s="13" customFormat="1" ht="14.45" customHeight="1" x14ac:dyDescent="0.25">
      <c r="A10" s="2" t="s">
        <v>492</v>
      </c>
      <c r="B10" s="26" t="s">
        <v>491</v>
      </c>
      <c r="C10" s="44">
        <v>20</v>
      </c>
      <c r="D10" s="44">
        <v>25</v>
      </c>
      <c r="E10" s="44">
        <f>(D10+F10)/2</f>
        <v>27.5</v>
      </c>
      <c r="F10" s="44">
        <v>30</v>
      </c>
      <c r="G10" s="44">
        <f>(F10+H10)/2</f>
        <v>30</v>
      </c>
      <c r="H10" s="44">
        <v>30</v>
      </c>
      <c r="I10" s="44">
        <f>(H10+J10)/2</f>
        <v>30</v>
      </c>
      <c r="J10" s="44">
        <v>30</v>
      </c>
      <c r="K10" s="58" t="s">
        <v>448</v>
      </c>
      <c r="L10" s="44" t="s">
        <v>495</v>
      </c>
      <c r="M10" s="69"/>
    </row>
    <row r="11" spans="1:13" s="13" customFormat="1" ht="14.45" customHeight="1" x14ac:dyDescent="0.2">
      <c r="A11" s="22" t="s">
        <v>359</v>
      </c>
      <c r="B11" s="26" t="s">
        <v>478</v>
      </c>
      <c r="C11" s="16">
        <v>30</v>
      </c>
      <c r="D11" s="46"/>
      <c r="E11" s="46"/>
      <c r="F11" s="46"/>
      <c r="G11" s="46"/>
      <c r="H11" s="46"/>
      <c r="I11" s="46"/>
      <c r="J11" s="46"/>
      <c r="K11" s="20" t="s">
        <v>448</v>
      </c>
      <c r="L11" s="16" t="s">
        <v>480</v>
      </c>
    </row>
    <row r="12" spans="1:13" s="13" customFormat="1" ht="14.45" customHeight="1" x14ac:dyDescent="0.2">
      <c r="A12" s="22" t="s">
        <v>359</v>
      </c>
      <c r="B12" s="26" t="s">
        <v>484</v>
      </c>
      <c r="C12" s="44">
        <v>35</v>
      </c>
      <c r="D12" s="44">
        <f>$C12</f>
        <v>35</v>
      </c>
      <c r="E12" s="44">
        <f t="shared" ref="E12:J16" si="2">$C12</f>
        <v>35</v>
      </c>
      <c r="F12" s="44">
        <f t="shared" si="2"/>
        <v>35</v>
      </c>
      <c r="G12" s="44">
        <f t="shared" si="2"/>
        <v>35</v>
      </c>
      <c r="H12" s="44">
        <f t="shared" si="2"/>
        <v>35</v>
      </c>
      <c r="I12" s="44">
        <f t="shared" si="2"/>
        <v>35</v>
      </c>
      <c r="J12" s="44">
        <f t="shared" si="2"/>
        <v>35</v>
      </c>
      <c r="K12" s="58" t="s">
        <v>448</v>
      </c>
      <c r="L12" s="44" t="s">
        <v>493</v>
      </c>
      <c r="M12" s="69"/>
    </row>
    <row r="13" spans="1:13" ht="14.45" customHeight="1" x14ac:dyDescent="0.25">
      <c r="A13" s="2" t="s">
        <v>462</v>
      </c>
      <c r="B13" s="2" t="s">
        <v>466</v>
      </c>
      <c r="C13" s="44">
        <v>25</v>
      </c>
      <c r="D13" s="44">
        <f>$C13</f>
        <v>25</v>
      </c>
      <c r="E13" s="44">
        <f t="shared" si="2"/>
        <v>25</v>
      </c>
      <c r="F13" s="44">
        <f t="shared" si="2"/>
        <v>25</v>
      </c>
      <c r="G13" s="44">
        <f t="shared" si="2"/>
        <v>25</v>
      </c>
      <c r="H13" s="44">
        <f t="shared" si="2"/>
        <v>25</v>
      </c>
      <c r="I13" s="44">
        <f t="shared" si="2"/>
        <v>25</v>
      </c>
      <c r="J13" s="44">
        <f t="shared" si="2"/>
        <v>25</v>
      </c>
      <c r="K13" s="58" t="s">
        <v>448</v>
      </c>
      <c r="L13" s="44" t="s">
        <v>472</v>
      </c>
      <c r="M13" s="66"/>
    </row>
    <row r="14" spans="1:13" ht="14.45" customHeight="1" x14ac:dyDescent="0.25">
      <c r="A14" s="2" t="s">
        <v>462</v>
      </c>
      <c r="B14" s="2" t="s">
        <v>467</v>
      </c>
      <c r="C14" s="16">
        <v>25</v>
      </c>
      <c r="D14" s="16">
        <f>$C14</f>
        <v>25</v>
      </c>
      <c r="E14" s="16">
        <f t="shared" si="2"/>
        <v>25</v>
      </c>
      <c r="F14" s="16">
        <f t="shared" si="2"/>
        <v>25</v>
      </c>
      <c r="G14" s="16">
        <f t="shared" si="2"/>
        <v>25</v>
      </c>
      <c r="H14" s="16">
        <f t="shared" si="2"/>
        <v>25</v>
      </c>
      <c r="I14" s="16">
        <f t="shared" si="2"/>
        <v>25</v>
      </c>
      <c r="J14" s="16">
        <f t="shared" si="2"/>
        <v>25</v>
      </c>
      <c r="K14" s="20" t="s">
        <v>448</v>
      </c>
      <c r="L14" s="16" t="s">
        <v>473</v>
      </c>
    </row>
    <row r="15" spans="1:13" ht="14.45" customHeight="1" x14ac:dyDescent="0.25">
      <c r="A15" s="2" t="s">
        <v>462</v>
      </c>
      <c r="B15" s="2" t="s">
        <v>470</v>
      </c>
      <c r="C15" s="16">
        <v>25</v>
      </c>
      <c r="D15" s="16">
        <f t="shared" ref="D15:J22" si="3">$C15</f>
        <v>25</v>
      </c>
      <c r="E15" s="16">
        <f t="shared" si="2"/>
        <v>25</v>
      </c>
      <c r="F15" s="16">
        <f t="shared" si="2"/>
        <v>25</v>
      </c>
      <c r="G15" s="16">
        <f t="shared" si="2"/>
        <v>25</v>
      </c>
      <c r="H15" s="16">
        <f t="shared" si="2"/>
        <v>25</v>
      </c>
      <c r="I15" s="16">
        <f t="shared" si="2"/>
        <v>25</v>
      </c>
      <c r="J15" s="16">
        <f t="shared" si="2"/>
        <v>25</v>
      </c>
      <c r="K15" s="20" t="s">
        <v>448</v>
      </c>
      <c r="L15" s="16" t="s">
        <v>474</v>
      </c>
    </row>
    <row r="16" spans="1:13" ht="14.45" customHeight="1" x14ac:dyDescent="0.25">
      <c r="A16" s="2" t="s">
        <v>462</v>
      </c>
      <c r="B16" s="2" t="s">
        <v>465</v>
      </c>
      <c r="C16" s="16">
        <v>20</v>
      </c>
      <c r="D16" s="16">
        <f t="shared" si="3"/>
        <v>20</v>
      </c>
      <c r="E16" s="16">
        <f t="shared" si="2"/>
        <v>20</v>
      </c>
      <c r="F16" s="16">
        <f t="shared" si="2"/>
        <v>20</v>
      </c>
      <c r="G16" s="16">
        <f t="shared" si="2"/>
        <v>20</v>
      </c>
      <c r="H16" s="16">
        <f t="shared" si="2"/>
        <v>20</v>
      </c>
      <c r="I16" s="16">
        <f t="shared" si="2"/>
        <v>20</v>
      </c>
      <c r="J16" s="16">
        <f t="shared" si="2"/>
        <v>20</v>
      </c>
      <c r="K16" s="20" t="s">
        <v>448</v>
      </c>
      <c r="L16" s="16" t="s">
        <v>475</v>
      </c>
    </row>
    <row r="17" spans="1:13" ht="14.45" customHeight="1" x14ac:dyDescent="0.25">
      <c r="A17" s="2" t="s">
        <v>489</v>
      </c>
      <c r="B17" s="2" t="s">
        <v>628</v>
      </c>
      <c r="C17" s="44">
        <v>25</v>
      </c>
      <c r="D17" s="44">
        <f t="shared" si="3"/>
        <v>25</v>
      </c>
      <c r="E17" s="44">
        <f t="shared" si="3"/>
        <v>25</v>
      </c>
      <c r="F17" s="44">
        <f t="shared" si="3"/>
        <v>25</v>
      </c>
      <c r="G17" s="44">
        <f t="shared" si="3"/>
        <v>25</v>
      </c>
      <c r="H17" s="44">
        <f t="shared" si="3"/>
        <v>25</v>
      </c>
      <c r="I17" s="44">
        <f t="shared" si="3"/>
        <v>25</v>
      </c>
      <c r="J17" s="44">
        <f t="shared" si="3"/>
        <v>25</v>
      </c>
      <c r="K17" s="58" t="s">
        <v>448</v>
      </c>
      <c r="L17" s="59" t="s">
        <v>501</v>
      </c>
      <c r="M17" s="66"/>
    </row>
    <row r="18" spans="1:13" ht="14.45" customHeight="1" x14ac:dyDescent="0.25">
      <c r="A18" s="34" t="s">
        <v>489</v>
      </c>
      <c r="B18" s="2" t="s">
        <v>488</v>
      </c>
      <c r="C18" s="44">
        <v>25</v>
      </c>
      <c r="D18" s="44">
        <f t="shared" si="3"/>
        <v>25</v>
      </c>
      <c r="E18" s="44">
        <f t="shared" si="3"/>
        <v>25</v>
      </c>
      <c r="F18" s="44">
        <f t="shared" si="3"/>
        <v>25</v>
      </c>
      <c r="G18" s="44">
        <f t="shared" si="3"/>
        <v>25</v>
      </c>
      <c r="H18" s="44">
        <f t="shared" si="3"/>
        <v>25</v>
      </c>
      <c r="I18" s="44">
        <f t="shared" si="3"/>
        <v>25</v>
      </c>
      <c r="J18" s="44">
        <f t="shared" si="3"/>
        <v>25</v>
      </c>
      <c r="K18" s="58" t="s">
        <v>448</v>
      </c>
      <c r="L18" s="44" t="s">
        <v>500</v>
      </c>
      <c r="M18" s="66"/>
    </row>
    <row r="19" spans="1:13" ht="14.45" customHeight="1" x14ac:dyDescent="0.25">
      <c r="A19" s="22" t="s">
        <v>363</v>
      </c>
      <c r="B19" s="14" t="s">
        <v>430</v>
      </c>
      <c r="C19" s="44">
        <v>30</v>
      </c>
      <c r="D19" s="44">
        <f t="shared" si="3"/>
        <v>30</v>
      </c>
      <c r="E19" s="44">
        <f t="shared" si="3"/>
        <v>30</v>
      </c>
      <c r="F19" s="44">
        <f t="shared" si="3"/>
        <v>30</v>
      </c>
      <c r="G19" s="44">
        <f t="shared" si="3"/>
        <v>30</v>
      </c>
      <c r="H19" s="44">
        <f t="shared" si="3"/>
        <v>30</v>
      </c>
      <c r="I19" s="44">
        <f t="shared" si="3"/>
        <v>30</v>
      </c>
      <c r="J19" s="44">
        <f t="shared" si="3"/>
        <v>30</v>
      </c>
      <c r="K19" s="58" t="s">
        <v>448</v>
      </c>
      <c r="L19" s="44" t="s">
        <v>496</v>
      </c>
      <c r="M19" s="66"/>
    </row>
    <row r="20" spans="1:13" ht="14.45" customHeight="1" x14ac:dyDescent="0.25">
      <c r="A20" s="22" t="s">
        <v>28</v>
      </c>
      <c r="B20" s="33" t="s">
        <v>404</v>
      </c>
      <c r="C20" s="44">
        <v>20</v>
      </c>
      <c r="D20" s="44">
        <f t="shared" si="3"/>
        <v>20</v>
      </c>
      <c r="E20" s="44">
        <f t="shared" si="3"/>
        <v>20</v>
      </c>
      <c r="F20" s="44">
        <f t="shared" si="3"/>
        <v>20</v>
      </c>
      <c r="G20" s="44">
        <f t="shared" si="3"/>
        <v>20</v>
      </c>
      <c r="H20" s="44">
        <f t="shared" si="3"/>
        <v>20</v>
      </c>
      <c r="I20" s="44">
        <f t="shared" si="3"/>
        <v>20</v>
      </c>
      <c r="J20" s="44">
        <f t="shared" si="3"/>
        <v>20</v>
      </c>
      <c r="K20" s="58" t="s">
        <v>448</v>
      </c>
      <c r="L20" s="44" t="s">
        <v>497</v>
      </c>
      <c r="M20" s="66" t="s">
        <v>508</v>
      </c>
    </row>
    <row r="21" spans="1:13" ht="14.45" customHeight="1" x14ac:dyDescent="0.25">
      <c r="A21" s="22" t="s">
        <v>28</v>
      </c>
      <c r="B21" s="22" t="s">
        <v>403</v>
      </c>
      <c r="C21" s="16">
        <v>20</v>
      </c>
      <c r="D21" s="16">
        <f t="shared" si="3"/>
        <v>20</v>
      </c>
      <c r="E21" s="16">
        <f t="shared" si="3"/>
        <v>20</v>
      </c>
      <c r="F21" s="16">
        <f t="shared" si="3"/>
        <v>20</v>
      </c>
      <c r="G21" s="16">
        <f t="shared" si="3"/>
        <v>20</v>
      </c>
      <c r="H21" s="16">
        <f t="shared" si="3"/>
        <v>20</v>
      </c>
      <c r="I21" s="16">
        <f t="shared" si="3"/>
        <v>20</v>
      </c>
      <c r="J21" s="16">
        <f t="shared" si="3"/>
        <v>20</v>
      </c>
      <c r="K21" s="20" t="s">
        <v>448</v>
      </c>
      <c r="L21" s="16" t="s">
        <v>498</v>
      </c>
    </row>
    <row r="22" spans="1:13" ht="14.45" customHeight="1" x14ac:dyDescent="0.25">
      <c r="A22" s="22" t="s">
        <v>27</v>
      </c>
      <c r="B22" s="2" t="s">
        <v>506</v>
      </c>
      <c r="C22" s="44">
        <v>30</v>
      </c>
      <c r="D22" s="44">
        <f t="shared" si="3"/>
        <v>30</v>
      </c>
      <c r="E22" s="44">
        <f t="shared" si="3"/>
        <v>30</v>
      </c>
      <c r="F22" s="44">
        <f t="shared" si="3"/>
        <v>30</v>
      </c>
      <c r="G22" s="44">
        <f t="shared" si="3"/>
        <v>30</v>
      </c>
      <c r="H22" s="44">
        <f t="shared" si="3"/>
        <v>30</v>
      </c>
      <c r="I22" s="44">
        <f t="shared" si="3"/>
        <v>30</v>
      </c>
      <c r="J22" s="44">
        <f t="shared" si="3"/>
        <v>30</v>
      </c>
      <c r="K22" s="58" t="s">
        <v>448</v>
      </c>
      <c r="L22" s="44" t="s">
        <v>499</v>
      </c>
      <c r="M22" s="66"/>
    </row>
    <row r="23" spans="1:13" ht="14.45" customHeight="1" x14ac:dyDescent="0.25"/>
    <row r="24" spans="1:13" ht="14.45" customHeight="1" x14ac:dyDescent="0.25"/>
    <row r="25" spans="1:13" ht="14.45" customHeight="1" x14ac:dyDescent="0.25"/>
    <row r="26" spans="1:13" ht="14.45" customHeight="1" x14ac:dyDescent="0.25"/>
    <row r="27" spans="1:13" ht="14.45" customHeight="1" x14ac:dyDescent="0.25"/>
    <row r="28" spans="1:13" ht="14.45" customHeight="1" x14ac:dyDescent="0.25"/>
    <row r="29" spans="1:13" ht="14.45" customHeight="1" x14ac:dyDescent="0.25"/>
    <row r="30" spans="1:13" ht="14.45" customHeight="1" x14ac:dyDescent="0.25"/>
    <row r="31" spans="1:13" ht="14.45" customHeight="1" x14ac:dyDescent="0.25"/>
    <row r="32" spans="1:1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98" ht="14.45" customHeight="1" x14ac:dyDescent="0.25"/>
    <row r="99" ht="14.45" customHeight="1" x14ac:dyDescent="0.25"/>
    <row r="100" ht="14.4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" defaultRowHeight="15" x14ac:dyDescent="0.25"/>
  <cols>
    <col min="1" max="1" width="48.625" style="2" customWidth="1"/>
    <col min="2" max="2" width="12.25" style="2" customWidth="1"/>
    <col min="3" max="5" width="15.75" style="29" customWidth="1"/>
    <col min="6" max="10" width="15.75" style="2" customWidth="1"/>
    <col min="11" max="16384" width="9" style="2"/>
  </cols>
  <sheetData>
    <row r="1" spans="1:10" x14ac:dyDescent="0.25">
      <c r="A1" s="45" t="s">
        <v>30</v>
      </c>
      <c r="B1" s="45" t="s">
        <v>31</v>
      </c>
      <c r="C1" s="28" t="s">
        <v>606</v>
      </c>
      <c r="D1" s="28" t="s">
        <v>607</v>
      </c>
      <c r="E1" s="28" t="s">
        <v>608</v>
      </c>
      <c r="F1" s="28" t="s">
        <v>609</v>
      </c>
      <c r="G1" s="28" t="s">
        <v>610</v>
      </c>
      <c r="H1" s="28" t="s">
        <v>611</v>
      </c>
      <c r="I1" s="28" t="s">
        <v>612</v>
      </c>
      <c r="J1" s="28" t="s">
        <v>613</v>
      </c>
    </row>
    <row r="2" spans="1:10" s="26" customFormat="1" ht="14.45" customHeight="1" x14ac:dyDescent="0.25">
      <c r="A2" s="2" t="s">
        <v>32</v>
      </c>
      <c r="B2" s="2" t="s">
        <v>33</v>
      </c>
      <c r="C2" s="16">
        <f>lifespan_sources!C2</f>
        <v>40</v>
      </c>
      <c r="D2" s="16">
        <f>lifespan_sources!D2</f>
        <v>40</v>
      </c>
      <c r="E2" s="16">
        <f>lifespan_sources!E2</f>
        <v>40</v>
      </c>
      <c r="F2" s="16">
        <f>lifespan_sources!F2</f>
        <v>40</v>
      </c>
      <c r="G2" s="16">
        <f>lifespan_sources!G2</f>
        <v>40</v>
      </c>
      <c r="H2" s="16">
        <f>lifespan_sources!H2</f>
        <v>40</v>
      </c>
      <c r="I2" s="16">
        <f>lifespan_sources!I2</f>
        <v>40</v>
      </c>
      <c r="J2" s="16">
        <f>lifespan_sources!J2</f>
        <v>40</v>
      </c>
    </row>
    <row r="3" spans="1:10" s="26" customFormat="1" ht="14.45" customHeight="1" x14ac:dyDescent="0.25">
      <c r="A3" s="2" t="s">
        <v>34</v>
      </c>
      <c r="B3" s="2" t="s">
        <v>35</v>
      </c>
      <c r="C3" s="16">
        <f>lifespan_sources!C5</f>
        <v>30</v>
      </c>
      <c r="D3" s="16">
        <f>lifespan_sources!D5</f>
        <v>30</v>
      </c>
      <c r="E3" s="16">
        <f>lifespan_sources!E5</f>
        <v>30</v>
      </c>
      <c r="F3" s="16">
        <f>lifespan_sources!F5</f>
        <v>30</v>
      </c>
      <c r="G3" s="16">
        <f>lifespan_sources!G5</f>
        <v>30</v>
      </c>
      <c r="H3" s="16">
        <f>lifespan_sources!H5</f>
        <v>30</v>
      </c>
      <c r="I3" s="16">
        <f>lifespan_sources!I5</f>
        <v>30</v>
      </c>
      <c r="J3" s="16">
        <f>lifespan_sources!J5</f>
        <v>30</v>
      </c>
    </row>
    <row r="4" spans="1:10" s="26" customFormat="1" ht="14.45" customHeight="1" x14ac:dyDescent="0.25">
      <c r="A4" s="2" t="s">
        <v>36</v>
      </c>
      <c r="B4" s="2" t="s">
        <v>37</v>
      </c>
      <c r="C4" s="16">
        <f>lifespan_sources!C7</f>
        <v>60</v>
      </c>
      <c r="D4" s="16">
        <f>lifespan_sources!D7</f>
        <v>60</v>
      </c>
      <c r="E4" s="16">
        <f>lifespan_sources!E7</f>
        <v>60</v>
      </c>
      <c r="F4" s="16">
        <f>lifespan_sources!F7</f>
        <v>60</v>
      </c>
      <c r="G4" s="16">
        <f>lifespan_sources!G7</f>
        <v>60</v>
      </c>
      <c r="H4" s="16">
        <f>lifespan_sources!H7</f>
        <v>60</v>
      </c>
      <c r="I4" s="16">
        <f>lifespan_sources!I7</f>
        <v>60</v>
      </c>
      <c r="J4" s="16">
        <f>lifespan_sources!J7</f>
        <v>60</v>
      </c>
    </row>
    <row r="5" spans="1:10" s="26" customFormat="1" ht="14.45" customHeight="1" x14ac:dyDescent="0.25">
      <c r="A5" s="2" t="s">
        <v>38</v>
      </c>
      <c r="B5" s="2" t="s">
        <v>39</v>
      </c>
      <c r="C5" s="16">
        <f>lifespan_sources!C8</f>
        <v>60</v>
      </c>
      <c r="D5" s="16">
        <f>lifespan_sources!D8</f>
        <v>60</v>
      </c>
      <c r="E5" s="16">
        <f>lifespan_sources!E8</f>
        <v>60</v>
      </c>
      <c r="F5" s="16">
        <f>lifespan_sources!F8</f>
        <v>60</v>
      </c>
      <c r="G5" s="16">
        <f>lifespan_sources!G8</f>
        <v>60</v>
      </c>
      <c r="H5" s="16">
        <f>lifespan_sources!H8</f>
        <v>60</v>
      </c>
      <c r="I5" s="16">
        <f>lifespan_sources!I8</f>
        <v>60</v>
      </c>
      <c r="J5" s="16">
        <f>lifespan_sources!J8</f>
        <v>60</v>
      </c>
    </row>
    <row r="6" spans="1:10" s="26" customFormat="1" ht="14.45" customHeight="1" x14ac:dyDescent="0.25">
      <c r="A6" s="2" t="s">
        <v>384</v>
      </c>
      <c r="B6" s="2" t="s">
        <v>378</v>
      </c>
      <c r="C6" s="16">
        <f>lifespan_sources!C9</f>
        <v>20</v>
      </c>
      <c r="D6" s="16">
        <f>lifespan_sources!D9</f>
        <v>22</v>
      </c>
      <c r="E6" s="16">
        <f>lifespan_sources!E9</f>
        <v>23.5</v>
      </c>
      <c r="F6" s="16">
        <f>lifespan_sources!F9</f>
        <v>25</v>
      </c>
      <c r="G6" s="16">
        <f>lifespan_sources!G9</f>
        <v>25</v>
      </c>
      <c r="H6" s="16">
        <f>lifespan_sources!H9</f>
        <v>25</v>
      </c>
      <c r="I6" s="16">
        <f>lifespan_sources!I9</f>
        <v>25</v>
      </c>
      <c r="J6" s="16">
        <f>lifespan_sources!J9</f>
        <v>25</v>
      </c>
    </row>
    <row r="7" spans="1:10" s="26" customFormat="1" ht="14.45" customHeight="1" x14ac:dyDescent="0.25">
      <c r="A7" s="2" t="s">
        <v>385</v>
      </c>
      <c r="B7" s="2" t="s">
        <v>379</v>
      </c>
      <c r="C7" s="16">
        <f>lifespan_sources!C10</f>
        <v>20</v>
      </c>
      <c r="D7" s="16">
        <f>lifespan_sources!D10</f>
        <v>25</v>
      </c>
      <c r="E7" s="16">
        <f>lifespan_sources!E10</f>
        <v>27.5</v>
      </c>
      <c r="F7" s="16">
        <f>lifespan_sources!F10</f>
        <v>30</v>
      </c>
      <c r="G7" s="16">
        <f>lifespan_sources!G10</f>
        <v>30</v>
      </c>
      <c r="H7" s="16">
        <f>lifespan_sources!H10</f>
        <v>30</v>
      </c>
      <c r="I7" s="16">
        <f>lifespan_sources!I10</f>
        <v>30</v>
      </c>
      <c r="J7" s="16">
        <f>lifespan_sources!J10</f>
        <v>30</v>
      </c>
    </row>
    <row r="8" spans="1:10" ht="14.45" customHeight="1" x14ac:dyDescent="0.25">
      <c r="A8" s="1" t="s">
        <v>40</v>
      </c>
      <c r="B8" s="1" t="s">
        <v>41</v>
      </c>
      <c r="C8" s="16">
        <f>lifespan_sources!C12</f>
        <v>35</v>
      </c>
      <c r="D8" s="16">
        <f>lifespan_sources!D12</f>
        <v>35</v>
      </c>
      <c r="E8" s="16">
        <f>lifespan_sources!E12</f>
        <v>35</v>
      </c>
      <c r="F8" s="16">
        <f>lifespan_sources!F12</f>
        <v>35</v>
      </c>
      <c r="G8" s="16">
        <f>lifespan_sources!G12</f>
        <v>35</v>
      </c>
      <c r="H8" s="16">
        <f>lifespan_sources!H12</f>
        <v>35</v>
      </c>
      <c r="I8" s="16">
        <f>lifespan_sources!I12</f>
        <v>35</v>
      </c>
      <c r="J8" s="16">
        <f>lifespan_sources!J12</f>
        <v>35</v>
      </c>
    </row>
    <row r="9" spans="1:10" ht="14.45" customHeight="1" x14ac:dyDescent="0.25">
      <c r="A9" s="2" t="s">
        <v>42</v>
      </c>
      <c r="B9" s="2" t="s">
        <v>43</v>
      </c>
      <c r="C9" s="16">
        <f>lifespan_sources!C13</f>
        <v>25</v>
      </c>
      <c r="D9" s="16">
        <f>lifespan_sources!D13</f>
        <v>25</v>
      </c>
      <c r="E9" s="16">
        <f>lifespan_sources!E13</f>
        <v>25</v>
      </c>
      <c r="F9" s="16">
        <f>lifespan_sources!F13</f>
        <v>25</v>
      </c>
      <c r="G9" s="16">
        <f>lifespan_sources!G13</f>
        <v>25</v>
      </c>
      <c r="H9" s="16">
        <f>lifespan_sources!H13</f>
        <v>25</v>
      </c>
      <c r="I9" s="16">
        <f>lifespan_sources!I13</f>
        <v>25</v>
      </c>
      <c r="J9" s="16">
        <f>lifespan_sources!J13</f>
        <v>25</v>
      </c>
    </row>
    <row r="10" spans="1:10" s="26" customFormat="1" ht="14.45" customHeight="1" x14ac:dyDescent="0.25">
      <c r="A10" s="2" t="s">
        <v>382</v>
      </c>
      <c r="B10" s="2" t="s">
        <v>380</v>
      </c>
      <c r="C10" s="16">
        <f>lifespan_sources!C17</f>
        <v>25</v>
      </c>
      <c r="D10" s="16">
        <f>lifespan_sources!D17</f>
        <v>25</v>
      </c>
      <c r="E10" s="16">
        <f>lifespan_sources!E17</f>
        <v>25</v>
      </c>
      <c r="F10" s="16">
        <f>lifespan_sources!F17</f>
        <v>25</v>
      </c>
      <c r="G10" s="16">
        <f>lifespan_sources!G17</f>
        <v>25</v>
      </c>
      <c r="H10" s="16">
        <f>lifespan_sources!H17</f>
        <v>25</v>
      </c>
      <c r="I10" s="16">
        <f>lifespan_sources!I17</f>
        <v>25</v>
      </c>
      <c r="J10" s="16">
        <f>lifespan_sources!J17</f>
        <v>25</v>
      </c>
    </row>
    <row r="11" spans="1:10" s="26" customFormat="1" ht="14.45" customHeight="1" x14ac:dyDescent="0.25">
      <c r="A11" s="2" t="s">
        <v>383</v>
      </c>
      <c r="B11" s="2" t="s">
        <v>381</v>
      </c>
      <c r="C11" s="16">
        <f>lifespan_sources!C18</f>
        <v>25</v>
      </c>
      <c r="D11" s="16">
        <f>lifespan_sources!D18</f>
        <v>25</v>
      </c>
      <c r="E11" s="16">
        <f>lifespan_sources!E18</f>
        <v>25</v>
      </c>
      <c r="F11" s="16">
        <f>lifespan_sources!F18</f>
        <v>25</v>
      </c>
      <c r="G11" s="16">
        <f>lifespan_sources!G18</f>
        <v>25</v>
      </c>
      <c r="H11" s="16">
        <f>lifespan_sources!H18</f>
        <v>25</v>
      </c>
      <c r="I11" s="16">
        <f>lifespan_sources!I18</f>
        <v>25</v>
      </c>
      <c r="J11" s="16">
        <f>lifespan_sources!J18</f>
        <v>25</v>
      </c>
    </row>
    <row r="12" spans="1:10" s="26" customFormat="1" ht="14.45" customHeight="1" x14ac:dyDescent="0.25">
      <c r="A12" s="2" t="s">
        <v>44</v>
      </c>
      <c r="B12" s="2" t="s">
        <v>45</v>
      </c>
      <c r="C12" s="16">
        <f>lifespan_sources!C19</f>
        <v>30</v>
      </c>
      <c r="D12" s="16">
        <f>lifespan_sources!D19</f>
        <v>30</v>
      </c>
      <c r="E12" s="16">
        <f>lifespan_sources!E19</f>
        <v>30</v>
      </c>
      <c r="F12" s="16">
        <f>lifespan_sources!F19</f>
        <v>30</v>
      </c>
      <c r="G12" s="16">
        <f>lifespan_sources!G19</f>
        <v>30</v>
      </c>
      <c r="H12" s="16">
        <f>lifespan_sources!H19</f>
        <v>30</v>
      </c>
      <c r="I12" s="16">
        <f>lifespan_sources!I19</f>
        <v>30</v>
      </c>
      <c r="J12" s="16">
        <f>lifespan_sources!J19</f>
        <v>30</v>
      </c>
    </row>
    <row r="13" spans="1:10" ht="14.45" customHeight="1" x14ac:dyDescent="0.25">
      <c r="A13" s="2" t="s">
        <v>46</v>
      </c>
      <c r="B13" s="2" t="s">
        <v>47</v>
      </c>
      <c r="C13" s="16">
        <f>lifespan_sources!C20</f>
        <v>20</v>
      </c>
      <c r="D13" s="16">
        <f>lifespan_sources!D20</f>
        <v>20</v>
      </c>
      <c r="E13" s="16">
        <f>lifespan_sources!E20</f>
        <v>20</v>
      </c>
      <c r="F13" s="16">
        <f>lifespan_sources!F20</f>
        <v>20</v>
      </c>
      <c r="G13" s="16">
        <f>lifespan_sources!G20</f>
        <v>20</v>
      </c>
      <c r="H13" s="16">
        <f>lifespan_sources!H20</f>
        <v>20</v>
      </c>
      <c r="I13" s="16">
        <f>lifespan_sources!I20</f>
        <v>20</v>
      </c>
      <c r="J13" s="16">
        <f>lifespan_sources!J20</f>
        <v>20</v>
      </c>
    </row>
    <row r="14" spans="1:10" ht="14.45" customHeight="1" x14ac:dyDescent="0.25">
      <c r="A14" s="2" t="s">
        <v>48</v>
      </c>
      <c r="B14" s="2" t="s">
        <v>49</v>
      </c>
      <c r="C14" s="16">
        <f>lifespan_sources!C22</f>
        <v>30</v>
      </c>
      <c r="D14" s="16">
        <f>lifespan_sources!D22</f>
        <v>30</v>
      </c>
      <c r="E14" s="16">
        <f>lifespan_sources!E22</f>
        <v>30</v>
      </c>
      <c r="F14" s="16">
        <f>lifespan_sources!F22</f>
        <v>30</v>
      </c>
      <c r="G14" s="16">
        <f>lifespan_sources!G22</f>
        <v>30</v>
      </c>
      <c r="H14" s="16">
        <f>lifespan_sources!H22</f>
        <v>30</v>
      </c>
      <c r="I14" s="16">
        <f>lifespan_sources!I22</f>
        <v>30</v>
      </c>
      <c r="J14" s="16">
        <f>lifespan_sources!J22</f>
        <v>30</v>
      </c>
    </row>
    <row r="15" spans="1:10" ht="14.45" customHeight="1" x14ac:dyDescent="0.25">
      <c r="C15" s="16"/>
      <c r="D15" s="16"/>
      <c r="E15" s="16"/>
    </row>
    <row r="16" spans="1:10" ht="14.45" customHeight="1" x14ac:dyDescent="0.25">
      <c r="C16" s="16"/>
      <c r="D16" s="16"/>
      <c r="E16" s="16"/>
    </row>
    <row r="17" spans="1:5" ht="14.45" customHeight="1" x14ac:dyDescent="0.25">
      <c r="A17" s="34"/>
      <c r="C17" s="16"/>
      <c r="D17" s="16"/>
      <c r="E17" s="16"/>
    </row>
    <row r="18" spans="1:5" ht="14.45" customHeight="1" x14ac:dyDescent="0.25">
      <c r="A18" s="22"/>
      <c r="B18" s="14"/>
      <c r="C18" s="16"/>
      <c r="D18" s="16"/>
      <c r="E18" s="16"/>
    </row>
    <row r="19" spans="1:5" ht="14.45" customHeight="1" x14ac:dyDescent="0.25">
      <c r="A19" s="22"/>
      <c r="B19" s="33"/>
      <c r="C19" s="16"/>
      <c r="D19" s="16"/>
      <c r="E19" s="16"/>
    </row>
    <row r="20" spans="1:5" ht="14.45" customHeight="1" x14ac:dyDescent="0.25">
      <c r="A20" s="22"/>
      <c r="B20" s="22"/>
      <c r="C20" s="16"/>
      <c r="D20" s="16"/>
      <c r="E20" s="16"/>
    </row>
    <row r="21" spans="1:5" ht="14.45" customHeight="1" x14ac:dyDescent="0.25">
      <c r="A21" s="22"/>
      <c r="C21" s="16"/>
      <c r="D21" s="16"/>
      <c r="E21" s="16"/>
    </row>
    <row r="22" spans="1:5" ht="14.45" customHeight="1" x14ac:dyDescent="0.25"/>
    <row r="23" spans="1:5" ht="14.45" customHeight="1" x14ac:dyDescent="0.25"/>
    <row r="24" spans="1:5" ht="14.45" customHeight="1" x14ac:dyDescent="0.25"/>
    <row r="25" spans="1:5" ht="14.45" customHeight="1" x14ac:dyDescent="0.25"/>
    <row r="26" spans="1:5" ht="14.45" customHeight="1" x14ac:dyDescent="0.25"/>
    <row r="27" spans="1:5" ht="14.45" customHeight="1" x14ac:dyDescent="0.25"/>
    <row r="28" spans="1:5" ht="14.45" customHeight="1" x14ac:dyDescent="0.25"/>
    <row r="29" spans="1:5" ht="14.45" customHeight="1" x14ac:dyDescent="0.25"/>
    <row r="30" spans="1:5" ht="14.45" customHeight="1" x14ac:dyDescent="0.25"/>
    <row r="31" spans="1:5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97" ht="14.45" customHeight="1" x14ac:dyDescent="0.25"/>
    <row r="98" ht="14.45" customHeight="1" x14ac:dyDescent="0.25"/>
    <row r="99" ht="14.45" customHeigh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9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9" defaultRowHeight="15" x14ac:dyDescent="0.25"/>
  <cols>
    <col min="1" max="1" width="15.75" style="1" customWidth="1"/>
    <col min="2" max="2" width="44.375" style="1" customWidth="1"/>
    <col min="3" max="3" width="44.375" style="18" customWidth="1"/>
    <col min="4" max="9" width="9" style="18" customWidth="1"/>
    <col min="10" max="10" width="44.375" style="26" customWidth="1"/>
    <col min="11" max="12" width="44.375" style="29" customWidth="1"/>
    <col min="13" max="16384" width="9" style="1"/>
  </cols>
  <sheetData>
    <row r="1" spans="1:12" x14ac:dyDescent="0.25">
      <c r="A1" s="24" t="s">
        <v>444</v>
      </c>
      <c r="B1" s="24" t="s">
        <v>471</v>
      </c>
      <c r="C1" s="25" t="s">
        <v>553</v>
      </c>
      <c r="D1" s="25" t="s">
        <v>445</v>
      </c>
      <c r="E1" s="25" t="s">
        <v>556</v>
      </c>
      <c r="F1" s="25" t="s">
        <v>557</v>
      </c>
      <c r="G1" s="25" t="s">
        <v>555</v>
      </c>
      <c r="H1" s="25" t="s">
        <v>554</v>
      </c>
      <c r="I1" s="25" t="s">
        <v>511</v>
      </c>
      <c r="J1" s="47" t="s">
        <v>619</v>
      </c>
      <c r="K1" s="28" t="s">
        <v>446</v>
      </c>
      <c r="L1" s="28" t="s">
        <v>509</v>
      </c>
    </row>
    <row r="2" spans="1:12" s="13" customFormat="1" ht="14.45" customHeight="1" x14ac:dyDescent="0.2">
      <c r="A2" s="80" t="s">
        <v>356</v>
      </c>
      <c r="B2" s="88" t="s">
        <v>486</v>
      </c>
      <c r="C2" s="67" t="s">
        <v>449</v>
      </c>
      <c r="D2" s="68">
        <v>0.11</v>
      </c>
      <c r="E2" s="68"/>
      <c r="F2" s="68"/>
      <c r="G2" s="68"/>
      <c r="H2" s="68"/>
      <c r="I2" s="74" t="s">
        <v>512</v>
      </c>
      <c r="J2" s="58" t="s">
        <v>448</v>
      </c>
      <c r="K2" s="67" t="s">
        <v>476</v>
      </c>
      <c r="L2" s="67"/>
    </row>
    <row r="3" spans="1:12" s="13" customFormat="1" ht="14.45" customHeight="1" x14ac:dyDescent="0.2">
      <c r="A3" s="80" t="s">
        <v>356</v>
      </c>
      <c r="B3" s="85" t="s">
        <v>486</v>
      </c>
      <c r="C3" s="67" t="s">
        <v>450</v>
      </c>
      <c r="D3" s="68">
        <v>0.4</v>
      </c>
      <c r="E3" s="68"/>
      <c r="F3" s="68"/>
      <c r="G3" s="68"/>
      <c r="H3" s="68"/>
      <c r="I3" s="74"/>
      <c r="J3" s="69"/>
      <c r="K3" s="44"/>
      <c r="L3" s="44"/>
    </row>
    <row r="4" spans="1:12" s="13" customFormat="1" ht="14.45" customHeight="1" x14ac:dyDescent="0.2">
      <c r="A4" s="80" t="s">
        <v>356</v>
      </c>
      <c r="B4" s="85" t="s">
        <v>486</v>
      </c>
      <c r="C4" s="67" t="s">
        <v>451</v>
      </c>
      <c r="D4" s="68">
        <v>0.06</v>
      </c>
      <c r="E4" s="68"/>
      <c r="F4" s="68"/>
      <c r="G4" s="68"/>
      <c r="H4" s="68"/>
      <c r="I4" s="74"/>
      <c r="J4" s="69"/>
      <c r="K4" s="44"/>
      <c r="L4" s="44"/>
    </row>
    <row r="5" spans="1:12" s="13" customFormat="1" ht="14.45" customHeight="1" x14ac:dyDescent="0.2">
      <c r="A5" s="80" t="s">
        <v>356</v>
      </c>
      <c r="B5" s="85" t="s">
        <v>486</v>
      </c>
      <c r="C5" s="67" t="s">
        <v>452</v>
      </c>
      <c r="D5" s="68">
        <v>0.26</v>
      </c>
      <c r="E5" s="68"/>
      <c r="F5" s="68"/>
      <c r="G5" s="68"/>
      <c r="H5" s="68"/>
      <c r="I5" s="74"/>
      <c r="J5" s="69"/>
      <c r="K5" s="44"/>
      <c r="L5" s="44"/>
    </row>
    <row r="6" spans="1:12" s="13" customFormat="1" ht="14.45" customHeight="1" x14ac:dyDescent="0.2">
      <c r="A6" s="80" t="s">
        <v>356</v>
      </c>
      <c r="B6" s="85" t="s">
        <v>486</v>
      </c>
      <c r="C6" s="67" t="s">
        <v>419</v>
      </c>
      <c r="D6" s="68">
        <v>0.17</v>
      </c>
      <c r="E6" s="68"/>
      <c r="F6" s="68"/>
      <c r="G6" s="68"/>
      <c r="H6" s="68"/>
      <c r="I6" s="74"/>
      <c r="J6" s="69"/>
      <c r="K6" s="44"/>
      <c r="L6" s="44"/>
    </row>
    <row r="7" spans="1:12" s="21" customFormat="1" ht="14.45" customHeight="1" x14ac:dyDescent="0.2">
      <c r="A7" s="81" t="s">
        <v>356</v>
      </c>
      <c r="B7" s="81" t="s">
        <v>486</v>
      </c>
      <c r="C7" s="72" t="s">
        <v>432</v>
      </c>
      <c r="D7" s="73">
        <f>SUM(D2:D6)</f>
        <v>1</v>
      </c>
      <c r="E7" s="73"/>
      <c r="F7" s="73"/>
      <c r="G7" s="73"/>
      <c r="H7" s="73"/>
      <c r="I7" s="76"/>
      <c r="J7" s="70"/>
      <c r="K7" s="77"/>
      <c r="L7" s="77"/>
    </row>
    <row r="8" spans="1:12" s="13" customFormat="1" ht="14.45" customHeight="1" x14ac:dyDescent="0.2">
      <c r="A8" s="22" t="s">
        <v>356</v>
      </c>
      <c r="B8" s="26" t="s">
        <v>484</v>
      </c>
      <c r="C8" s="14" t="s">
        <v>449</v>
      </c>
      <c r="D8" s="62">
        <v>0.03</v>
      </c>
      <c r="E8" s="62"/>
      <c r="F8" s="62"/>
      <c r="G8" s="62"/>
      <c r="H8" s="62"/>
      <c r="I8" s="15" t="s">
        <v>512</v>
      </c>
      <c r="J8" s="20" t="s">
        <v>448</v>
      </c>
      <c r="K8" s="14" t="s">
        <v>485</v>
      </c>
      <c r="L8" s="14"/>
    </row>
    <row r="9" spans="1:12" s="13" customFormat="1" ht="14.45" customHeight="1" x14ac:dyDescent="0.2">
      <c r="A9" s="22" t="s">
        <v>356</v>
      </c>
      <c r="B9" s="26" t="s">
        <v>484</v>
      </c>
      <c r="C9" s="14" t="s">
        <v>450</v>
      </c>
      <c r="D9" s="62">
        <v>0.46</v>
      </c>
      <c r="E9" s="62"/>
      <c r="F9" s="62"/>
      <c r="G9" s="62"/>
      <c r="H9" s="62"/>
      <c r="I9" s="15"/>
      <c r="J9" s="26"/>
      <c r="K9" s="16"/>
      <c r="L9" s="16"/>
    </row>
    <row r="10" spans="1:12" s="13" customFormat="1" ht="14.45" customHeight="1" x14ac:dyDescent="0.2">
      <c r="A10" s="22" t="s">
        <v>356</v>
      </c>
      <c r="B10" s="26" t="s">
        <v>484</v>
      </c>
      <c r="C10" s="14" t="s">
        <v>451</v>
      </c>
      <c r="D10" s="62">
        <v>0.09</v>
      </c>
      <c r="E10" s="62"/>
      <c r="F10" s="62"/>
      <c r="G10" s="62"/>
      <c r="H10" s="62"/>
      <c r="I10" s="15"/>
      <c r="J10" s="26"/>
      <c r="K10" s="16"/>
      <c r="L10" s="16"/>
    </row>
    <row r="11" spans="1:12" s="13" customFormat="1" ht="14.45" customHeight="1" x14ac:dyDescent="0.2">
      <c r="A11" s="22" t="s">
        <v>356</v>
      </c>
      <c r="B11" s="26" t="s">
        <v>484</v>
      </c>
      <c r="C11" s="14" t="s">
        <v>452</v>
      </c>
      <c r="D11" s="62">
        <v>0.24</v>
      </c>
      <c r="E11" s="62"/>
      <c r="F11" s="62"/>
      <c r="G11" s="62"/>
      <c r="H11" s="62"/>
      <c r="I11" s="15"/>
      <c r="J11" s="26"/>
      <c r="K11" s="16"/>
      <c r="L11" s="16"/>
    </row>
    <row r="12" spans="1:12" s="13" customFormat="1" ht="14.45" customHeight="1" x14ac:dyDescent="0.2">
      <c r="A12" s="22" t="s">
        <v>356</v>
      </c>
      <c r="B12" s="26" t="s">
        <v>484</v>
      </c>
      <c r="C12" s="14" t="s">
        <v>419</v>
      </c>
      <c r="D12" s="62">
        <v>0.18</v>
      </c>
      <c r="E12" s="62"/>
      <c r="F12" s="62"/>
      <c r="G12" s="62"/>
      <c r="H12" s="62"/>
      <c r="I12" s="15"/>
      <c r="J12" s="26"/>
      <c r="K12" s="16"/>
      <c r="L12" s="16"/>
    </row>
    <row r="13" spans="1:12" s="21" customFormat="1" ht="14.45" customHeight="1" x14ac:dyDescent="0.2">
      <c r="A13" s="52" t="s">
        <v>356</v>
      </c>
      <c r="B13" s="47" t="s">
        <v>484</v>
      </c>
      <c r="C13" s="53" t="s">
        <v>432</v>
      </c>
      <c r="D13" s="63">
        <f>SUM(D8:D12)</f>
        <v>1</v>
      </c>
      <c r="E13" s="63"/>
      <c r="F13" s="63"/>
      <c r="G13" s="63"/>
      <c r="H13" s="63"/>
      <c r="I13" s="54"/>
      <c r="J13" s="47"/>
      <c r="K13" s="57"/>
      <c r="L13" s="57"/>
    </row>
    <row r="14" spans="1:12" s="13" customFormat="1" ht="14.45" customHeight="1" x14ac:dyDescent="0.2">
      <c r="A14" s="26" t="s">
        <v>357</v>
      </c>
      <c r="B14" s="26" t="s">
        <v>478</v>
      </c>
      <c r="C14" s="14" t="s">
        <v>449</v>
      </c>
      <c r="D14" s="62">
        <v>7.0000000000000007E-2</v>
      </c>
      <c r="E14" s="62"/>
      <c r="F14" s="62"/>
      <c r="G14" s="62"/>
      <c r="H14" s="62"/>
      <c r="I14" s="15" t="s">
        <v>512</v>
      </c>
      <c r="J14" s="20" t="s">
        <v>448</v>
      </c>
      <c r="K14" s="14" t="s">
        <v>479</v>
      </c>
      <c r="L14" s="14"/>
    </row>
    <row r="15" spans="1:12" s="13" customFormat="1" ht="14.45" customHeight="1" x14ac:dyDescent="0.2">
      <c r="A15" s="26" t="s">
        <v>357</v>
      </c>
      <c r="B15" s="26" t="s">
        <v>478</v>
      </c>
      <c r="C15" s="14" t="s">
        <v>450</v>
      </c>
      <c r="D15" s="62">
        <v>0.41</v>
      </c>
      <c r="E15" s="62"/>
      <c r="F15" s="62"/>
      <c r="G15" s="62"/>
      <c r="H15" s="62"/>
      <c r="I15" s="15"/>
      <c r="J15" s="26"/>
      <c r="K15" s="16"/>
      <c r="L15" s="16"/>
    </row>
    <row r="16" spans="1:12" s="13" customFormat="1" ht="14.45" customHeight="1" x14ac:dyDescent="0.2">
      <c r="A16" s="26" t="s">
        <v>357</v>
      </c>
      <c r="B16" s="26" t="s">
        <v>478</v>
      </c>
      <c r="C16" s="14" t="s">
        <v>451</v>
      </c>
      <c r="D16" s="62">
        <v>0.13</v>
      </c>
      <c r="E16" s="62"/>
      <c r="F16" s="62"/>
      <c r="G16" s="62"/>
      <c r="H16" s="62"/>
      <c r="I16" s="15"/>
      <c r="J16" s="26"/>
      <c r="K16" s="16"/>
      <c r="L16" s="16"/>
    </row>
    <row r="17" spans="1:12" s="13" customFormat="1" ht="14.45" customHeight="1" x14ac:dyDescent="0.2">
      <c r="A17" s="26" t="s">
        <v>357</v>
      </c>
      <c r="B17" s="26" t="s">
        <v>478</v>
      </c>
      <c r="C17" s="14" t="s">
        <v>452</v>
      </c>
      <c r="D17" s="62">
        <v>0.22</v>
      </c>
      <c r="E17" s="62"/>
      <c r="F17" s="62"/>
      <c r="G17" s="62"/>
      <c r="H17" s="62"/>
      <c r="I17" s="15"/>
      <c r="J17" s="26"/>
      <c r="K17" s="16"/>
      <c r="L17" s="16"/>
    </row>
    <row r="18" spans="1:12" s="13" customFormat="1" ht="14.45" customHeight="1" x14ac:dyDescent="0.2">
      <c r="A18" s="26" t="s">
        <v>357</v>
      </c>
      <c r="B18" s="26" t="s">
        <v>478</v>
      </c>
      <c r="C18" s="14" t="s">
        <v>419</v>
      </c>
      <c r="D18" s="62">
        <v>0.17</v>
      </c>
      <c r="E18" s="62"/>
      <c r="F18" s="62"/>
      <c r="G18" s="62"/>
      <c r="H18" s="62"/>
      <c r="I18" s="15"/>
      <c r="J18" s="26"/>
      <c r="K18" s="16"/>
      <c r="L18" s="16"/>
    </row>
    <row r="19" spans="1:12" s="21" customFormat="1" ht="14.45" customHeight="1" x14ac:dyDescent="0.2">
      <c r="A19" s="47" t="s">
        <v>357</v>
      </c>
      <c r="B19" s="47" t="s">
        <v>478</v>
      </c>
      <c r="C19" s="53" t="s">
        <v>432</v>
      </c>
      <c r="D19" s="63">
        <f>SUM(D14:D18)</f>
        <v>1</v>
      </c>
      <c r="E19" s="63"/>
      <c r="F19" s="63"/>
      <c r="G19" s="63"/>
      <c r="H19" s="63"/>
      <c r="I19" s="54"/>
      <c r="J19" s="47"/>
      <c r="K19" s="57"/>
      <c r="L19" s="57"/>
    </row>
    <row r="20" spans="1:12" s="13" customFormat="1" ht="14.45" customHeight="1" x14ac:dyDescent="0.2">
      <c r="A20" s="69" t="s">
        <v>357</v>
      </c>
      <c r="B20" s="69" t="s">
        <v>481</v>
      </c>
      <c r="C20" s="67" t="s">
        <v>449</v>
      </c>
      <c r="D20" s="68">
        <v>0.04</v>
      </c>
      <c r="E20" s="68"/>
      <c r="F20" s="68"/>
      <c r="G20" s="68"/>
      <c r="H20" s="68"/>
      <c r="I20" s="74" t="s">
        <v>512</v>
      </c>
      <c r="J20" s="58" t="s">
        <v>448</v>
      </c>
      <c r="K20" s="67" t="s">
        <v>482</v>
      </c>
      <c r="L20" s="67"/>
    </row>
    <row r="21" spans="1:12" s="13" customFormat="1" ht="14.45" customHeight="1" x14ac:dyDescent="0.2">
      <c r="A21" s="69" t="s">
        <v>357</v>
      </c>
      <c r="B21" s="69" t="s">
        <v>481</v>
      </c>
      <c r="C21" s="67" t="s">
        <v>450</v>
      </c>
      <c r="D21" s="68">
        <v>0.46</v>
      </c>
      <c r="E21" s="68"/>
      <c r="F21" s="68"/>
      <c r="G21" s="68"/>
      <c r="H21" s="68"/>
      <c r="I21" s="74"/>
      <c r="J21" s="69"/>
      <c r="K21" s="44"/>
      <c r="L21" s="44"/>
    </row>
    <row r="22" spans="1:12" s="13" customFormat="1" ht="14.45" customHeight="1" x14ac:dyDescent="0.2">
      <c r="A22" s="69" t="s">
        <v>357</v>
      </c>
      <c r="B22" s="69" t="s">
        <v>481</v>
      </c>
      <c r="C22" s="67" t="s">
        <v>451</v>
      </c>
      <c r="D22" s="68">
        <v>0.06</v>
      </c>
      <c r="E22" s="68"/>
      <c r="F22" s="68"/>
      <c r="G22" s="68"/>
      <c r="H22" s="68"/>
      <c r="I22" s="74"/>
      <c r="J22" s="69"/>
      <c r="K22" s="44"/>
      <c r="L22" s="44"/>
    </row>
    <row r="23" spans="1:12" s="13" customFormat="1" ht="14.45" customHeight="1" x14ac:dyDescent="0.2">
      <c r="A23" s="69" t="s">
        <v>357</v>
      </c>
      <c r="B23" s="69" t="s">
        <v>481</v>
      </c>
      <c r="C23" s="67" t="s">
        <v>452</v>
      </c>
      <c r="D23" s="68">
        <v>0.3</v>
      </c>
      <c r="E23" s="68"/>
      <c r="F23" s="68"/>
      <c r="G23" s="68"/>
      <c r="H23" s="68"/>
      <c r="I23" s="74"/>
      <c r="J23" s="69"/>
      <c r="K23" s="44"/>
      <c r="L23" s="44"/>
    </row>
    <row r="24" spans="1:12" s="13" customFormat="1" ht="14.45" customHeight="1" x14ac:dyDescent="0.2">
      <c r="A24" s="69" t="s">
        <v>357</v>
      </c>
      <c r="B24" s="69" t="s">
        <v>481</v>
      </c>
      <c r="C24" s="67" t="s">
        <v>419</v>
      </c>
      <c r="D24" s="68">
        <v>0.14000000000000001</v>
      </c>
      <c r="E24" s="68"/>
      <c r="F24" s="68"/>
      <c r="G24" s="68"/>
      <c r="H24" s="68"/>
      <c r="I24" s="74"/>
      <c r="J24" s="69"/>
      <c r="K24" s="44"/>
      <c r="L24" s="44"/>
    </row>
    <row r="25" spans="1:12" s="21" customFormat="1" ht="14.45" customHeight="1" x14ac:dyDescent="0.2">
      <c r="A25" s="70" t="s">
        <v>357</v>
      </c>
      <c r="B25" s="70" t="s">
        <v>481</v>
      </c>
      <c r="C25" s="72" t="s">
        <v>432</v>
      </c>
      <c r="D25" s="73">
        <f>SUM(D20:D24)</f>
        <v>1</v>
      </c>
      <c r="E25" s="73"/>
      <c r="F25" s="73"/>
      <c r="G25" s="73"/>
      <c r="H25" s="73"/>
      <c r="I25" s="76"/>
      <c r="J25" s="70"/>
      <c r="K25" s="77"/>
      <c r="L25" s="77"/>
    </row>
    <row r="26" spans="1:12" s="13" customFormat="1" ht="14.45" customHeight="1" x14ac:dyDescent="0.2">
      <c r="A26" s="26" t="s">
        <v>357</v>
      </c>
      <c r="B26" s="26" t="s">
        <v>484</v>
      </c>
      <c r="C26" s="14" t="s">
        <v>449</v>
      </c>
      <c r="D26" s="62">
        <v>0.03</v>
      </c>
      <c r="E26" s="62"/>
      <c r="F26" s="62"/>
      <c r="G26" s="62"/>
      <c r="H26" s="62"/>
      <c r="I26" s="15" t="s">
        <v>512</v>
      </c>
      <c r="J26" s="20" t="s">
        <v>448</v>
      </c>
      <c r="K26" s="14" t="s">
        <v>485</v>
      </c>
      <c r="L26" s="14"/>
    </row>
    <row r="27" spans="1:12" s="13" customFormat="1" ht="14.45" customHeight="1" x14ac:dyDescent="0.2">
      <c r="A27" s="26" t="s">
        <v>357</v>
      </c>
      <c r="B27" s="26" t="s">
        <v>484</v>
      </c>
      <c r="C27" s="14" t="s">
        <v>450</v>
      </c>
      <c r="D27" s="62">
        <v>0.46</v>
      </c>
      <c r="E27" s="62"/>
      <c r="F27" s="62"/>
      <c r="G27" s="62"/>
      <c r="H27" s="62"/>
      <c r="I27" s="15"/>
      <c r="J27" s="26"/>
      <c r="K27" s="16"/>
      <c r="L27" s="16"/>
    </row>
    <row r="28" spans="1:12" s="13" customFormat="1" ht="14.45" customHeight="1" x14ac:dyDescent="0.2">
      <c r="A28" s="26" t="s">
        <v>357</v>
      </c>
      <c r="B28" s="26" t="s">
        <v>484</v>
      </c>
      <c r="C28" s="14" t="s">
        <v>451</v>
      </c>
      <c r="D28" s="62">
        <v>0.09</v>
      </c>
      <c r="E28" s="62"/>
      <c r="F28" s="62"/>
      <c r="G28" s="62"/>
      <c r="H28" s="62"/>
      <c r="I28" s="15"/>
      <c r="J28" s="26"/>
      <c r="K28" s="16"/>
      <c r="L28" s="16"/>
    </row>
    <row r="29" spans="1:12" s="13" customFormat="1" ht="14.45" customHeight="1" x14ac:dyDescent="0.2">
      <c r="A29" s="26" t="s">
        <v>357</v>
      </c>
      <c r="B29" s="26" t="s">
        <v>484</v>
      </c>
      <c r="C29" s="14" t="s">
        <v>452</v>
      </c>
      <c r="D29" s="62">
        <v>0.24</v>
      </c>
      <c r="E29" s="62"/>
      <c r="F29" s="62"/>
      <c r="G29" s="62"/>
      <c r="H29" s="62"/>
      <c r="I29" s="15"/>
      <c r="J29" s="26"/>
      <c r="K29" s="16"/>
      <c r="L29" s="16"/>
    </row>
    <row r="30" spans="1:12" s="13" customFormat="1" ht="14.45" customHeight="1" x14ac:dyDescent="0.2">
      <c r="A30" s="26" t="s">
        <v>357</v>
      </c>
      <c r="B30" s="26" t="s">
        <v>484</v>
      </c>
      <c r="C30" s="14" t="s">
        <v>419</v>
      </c>
      <c r="D30" s="62">
        <v>0.18</v>
      </c>
      <c r="E30" s="62"/>
      <c r="F30" s="62"/>
      <c r="G30" s="62"/>
      <c r="H30" s="62"/>
      <c r="I30" s="15"/>
      <c r="J30" s="26"/>
      <c r="K30" s="16"/>
      <c r="L30" s="16"/>
    </row>
    <row r="31" spans="1:12" s="21" customFormat="1" ht="14.45" customHeight="1" x14ac:dyDescent="0.2">
      <c r="A31" s="47" t="s">
        <v>357</v>
      </c>
      <c r="B31" s="47" t="s">
        <v>484</v>
      </c>
      <c r="C31" s="53" t="s">
        <v>432</v>
      </c>
      <c r="D31" s="63">
        <f>SUM(D26:D30)</f>
        <v>1</v>
      </c>
      <c r="E31" s="63"/>
      <c r="F31" s="63"/>
      <c r="G31" s="63"/>
      <c r="H31" s="63"/>
      <c r="I31" s="54"/>
      <c r="J31" s="47"/>
      <c r="K31" s="57"/>
      <c r="L31" s="57"/>
    </row>
    <row r="32" spans="1:12" s="13" customFormat="1" ht="14.45" customHeight="1" x14ac:dyDescent="0.2">
      <c r="A32" s="69" t="s">
        <v>358</v>
      </c>
      <c r="B32" s="69" t="s">
        <v>504</v>
      </c>
      <c r="C32" s="67" t="s">
        <v>449</v>
      </c>
      <c r="D32" s="68">
        <v>0.15</v>
      </c>
      <c r="E32" s="68"/>
      <c r="F32" s="68"/>
      <c r="G32" s="68"/>
      <c r="H32" s="68"/>
      <c r="I32" s="74" t="s">
        <v>512</v>
      </c>
      <c r="J32" s="58" t="s">
        <v>448</v>
      </c>
      <c r="K32" s="67" t="s">
        <v>461</v>
      </c>
      <c r="L32" s="67"/>
    </row>
    <row r="33" spans="1:12" s="13" customFormat="1" ht="14.45" customHeight="1" x14ac:dyDescent="0.2">
      <c r="A33" s="69" t="s">
        <v>358</v>
      </c>
      <c r="B33" s="69" t="s">
        <v>504</v>
      </c>
      <c r="C33" s="67" t="s">
        <v>450</v>
      </c>
      <c r="D33" s="68">
        <v>0.28000000000000003</v>
      </c>
      <c r="E33" s="68"/>
      <c r="F33" s="68"/>
      <c r="G33" s="68"/>
      <c r="H33" s="68"/>
      <c r="I33" s="74"/>
      <c r="J33" s="67"/>
      <c r="K33" s="44"/>
      <c r="L33" s="44"/>
    </row>
    <row r="34" spans="1:12" s="13" customFormat="1" ht="14.45" customHeight="1" x14ac:dyDescent="0.2">
      <c r="A34" s="69" t="s">
        <v>358</v>
      </c>
      <c r="B34" s="69" t="s">
        <v>504</v>
      </c>
      <c r="C34" s="67" t="s">
        <v>451</v>
      </c>
      <c r="D34" s="68">
        <v>0.05</v>
      </c>
      <c r="E34" s="68"/>
      <c r="F34" s="68"/>
      <c r="G34" s="68"/>
      <c r="H34" s="68"/>
      <c r="I34" s="74"/>
      <c r="J34" s="69"/>
      <c r="K34" s="44"/>
      <c r="L34" s="44"/>
    </row>
    <row r="35" spans="1:12" s="13" customFormat="1" ht="14.45" customHeight="1" x14ac:dyDescent="0.2">
      <c r="A35" s="69" t="s">
        <v>358</v>
      </c>
      <c r="B35" s="69" t="s">
        <v>504</v>
      </c>
      <c r="C35" s="67" t="s">
        <v>452</v>
      </c>
      <c r="D35" s="68">
        <v>0.34</v>
      </c>
      <c r="E35" s="68"/>
      <c r="F35" s="68"/>
      <c r="G35" s="68"/>
      <c r="H35" s="68"/>
      <c r="I35" s="74"/>
      <c r="J35" s="69"/>
      <c r="K35" s="44"/>
      <c r="L35" s="44"/>
    </row>
    <row r="36" spans="1:12" s="13" customFormat="1" ht="14.45" customHeight="1" x14ac:dyDescent="0.2">
      <c r="A36" s="69" t="s">
        <v>358</v>
      </c>
      <c r="B36" s="69" t="s">
        <v>504</v>
      </c>
      <c r="C36" s="67" t="s">
        <v>419</v>
      </c>
      <c r="D36" s="68">
        <v>0.18</v>
      </c>
      <c r="E36" s="68"/>
      <c r="F36" s="68"/>
      <c r="G36" s="68"/>
      <c r="H36" s="68"/>
      <c r="I36" s="74"/>
      <c r="J36" s="69"/>
      <c r="K36" s="44"/>
      <c r="L36" s="44"/>
    </row>
    <row r="37" spans="1:12" s="21" customFormat="1" ht="14.45" customHeight="1" x14ac:dyDescent="0.2">
      <c r="A37" s="70" t="s">
        <v>358</v>
      </c>
      <c r="B37" s="70" t="s">
        <v>504</v>
      </c>
      <c r="C37" s="72" t="s">
        <v>432</v>
      </c>
      <c r="D37" s="73">
        <f>SUM(D32:D36)</f>
        <v>1</v>
      </c>
      <c r="E37" s="73"/>
      <c r="F37" s="73"/>
      <c r="G37" s="73"/>
      <c r="H37" s="73"/>
      <c r="I37" s="76"/>
      <c r="J37" s="70"/>
      <c r="K37" s="77"/>
      <c r="L37" s="77"/>
    </row>
    <row r="38" spans="1:12" ht="14.45" customHeight="1" x14ac:dyDescent="0.25">
      <c r="A38" s="66" t="s">
        <v>0</v>
      </c>
      <c r="B38" s="69"/>
      <c r="C38" s="67" t="s">
        <v>449</v>
      </c>
      <c r="D38" s="68">
        <v>0.3</v>
      </c>
      <c r="E38" s="68"/>
      <c r="F38" s="68"/>
      <c r="G38" s="68"/>
      <c r="H38" s="68"/>
      <c r="I38" s="74" t="s">
        <v>512</v>
      </c>
      <c r="J38" s="58" t="s">
        <v>448</v>
      </c>
      <c r="K38" s="67" t="s">
        <v>457</v>
      </c>
      <c r="L38" s="67"/>
    </row>
    <row r="39" spans="1:12" ht="14.45" customHeight="1" x14ac:dyDescent="0.25">
      <c r="A39" s="66" t="s">
        <v>0</v>
      </c>
      <c r="B39" s="66"/>
      <c r="C39" s="67" t="s">
        <v>450</v>
      </c>
      <c r="D39" s="68">
        <v>0.33</v>
      </c>
      <c r="E39" s="68"/>
      <c r="F39" s="68"/>
      <c r="G39" s="68"/>
      <c r="H39" s="68"/>
      <c r="I39" s="67"/>
      <c r="J39" s="44"/>
      <c r="K39" s="66"/>
      <c r="L39" s="66"/>
    </row>
    <row r="40" spans="1:12" ht="14.45" customHeight="1" x14ac:dyDescent="0.25">
      <c r="A40" s="66" t="s">
        <v>0</v>
      </c>
      <c r="B40" s="66"/>
      <c r="C40" s="67" t="s">
        <v>451</v>
      </c>
      <c r="D40" s="68">
        <v>0.04</v>
      </c>
      <c r="E40" s="68"/>
      <c r="F40" s="68"/>
      <c r="G40" s="68"/>
      <c r="H40" s="68"/>
      <c r="I40" s="69"/>
      <c r="J40" s="44"/>
      <c r="K40" s="66"/>
      <c r="L40" s="66"/>
    </row>
    <row r="41" spans="1:12" ht="14.45" customHeight="1" x14ac:dyDescent="0.25">
      <c r="A41" s="66" t="s">
        <v>0</v>
      </c>
      <c r="B41" s="66"/>
      <c r="C41" s="67" t="s">
        <v>452</v>
      </c>
      <c r="D41" s="68">
        <v>0.09</v>
      </c>
      <c r="E41" s="68"/>
      <c r="F41" s="68"/>
      <c r="G41" s="68"/>
      <c r="H41" s="68"/>
      <c r="I41" s="69"/>
      <c r="J41" s="44"/>
      <c r="K41" s="66"/>
      <c r="L41" s="66"/>
    </row>
    <row r="42" spans="1:12" ht="14.45" customHeight="1" x14ac:dyDescent="0.25">
      <c r="A42" s="66" t="s">
        <v>0</v>
      </c>
      <c r="B42" s="66"/>
      <c r="C42" s="67" t="s">
        <v>419</v>
      </c>
      <c r="D42" s="68">
        <v>0.24</v>
      </c>
      <c r="E42" s="68"/>
      <c r="F42" s="68"/>
      <c r="G42" s="68"/>
      <c r="H42" s="68"/>
      <c r="I42" s="69"/>
      <c r="J42" s="44"/>
      <c r="K42" s="66"/>
      <c r="L42" s="66"/>
    </row>
    <row r="43" spans="1:12" s="24" customFormat="1" ht="14.45" customHeight="1" x14ac:dyDescent="0.25">
      <c r="A43" s="71" t="s">
        <v>0</v>
      </c>
      <c r="B43" s="71"/>
      <c r="C43" s="72" t="s">
        <v>432</v>
      </c>
      <c r="D43" s="73">
        <f>SUM(D38:D42)</f>
        <v>1</v>
      </c>
      <c r="E43" s="73"/>
      <c r="F43" s="73"/>
      <c r="G43" s="73"/>
      <c r="H43" s="73"/>
      <c r="I43" s="70"/>
      <c r="J43" s="77"/>
      <c r="K43" s="71"/>
      <c r="L43" s="71"/>
    </row>
    <row r="44" spans="1:12" s="13" customFormat="1" ht="14.45" customHeight="1" x14ac:dyDescent="0.25">
      <c r="A44" s="2" t="s">
        <v>0</v>
      </c>
      <c r="B44" s="2"/>
      <c r="C44" s="14" t="s">
        <v>423</v>
      </c>
      <c r="D44" s="62">
        <v>0.26</v>
      </c>
      <c r="E44" s="62"/>
      <c r="F44" s="62"/>
      <c r="G44" s="62"/>
      <c r="H44" s="62"/>
      <c r="I44" s="15" t="s">
        <v>513</v>
      </c>
      <c r="J44" s="20" t="s">
        <v>422</v>
      </c>
      <c r="K44" s="16"/>
      <c r="L44" s="16"/>
    </row>
    <row r="45" spans="1:12" s="13" customFormat="1" ht="14.45" customHeight="1" x14ac:dyDescent="0.25">
      <c r="A45" s="2" t="s">
        <v>0</v>
      </c>
      <c r="B45" s="2"/>
      <c r="C45" s="14" t="s">
        <v>424</v>
      </c>
      <c r="D45" s="62">
        <v>0.14000000000000001</v>
      </c>
      <c r="E45" s="62"/>
      <c r="F45" s="62"/>
      <c r="G45" s="62"/>
      <c r="H45" s="62"/>
      <c r="I45" s="15"/>
      <c r="J45" s="26"/>
      <c r="K45" s="16"/>
      <c r="L45" s="16"/>
    </row>
    <row r="46" spans="1:12" s="13" customFormat="1" ht="14.45" customHeight="1" x14ac:dyDescent="0.25">
      <c r="A46" s="2" t="s">
        <v>0</v>
      </c>
      <c r="B46" s="2"/>
      <c r="C46" s="14" t="s">
        <v>425</v>
      </c>
      <c r="D46" s="62">
        <v>0.14000000000000001</v>
      </c>
      <c r="E46" s="62"/>
      <c r="F46" s="62"/>
      <c r="G46" s="62"/>
      <c r="H46" s="62"/>
      <c r="I46" s="15"/>
      <c r="J46" s="26"/>
      <c r="K46" s="16"/>
      <c r="L46" s="16"/>
    </row>
    <row r="47" spans="1:12" s="13" customFormat="1" ht="14.45" customHeight="1" x14ac:dyDescent="0.25">
      <c r="A47" s="2" t="s">
        <v>0</v>
      </c>
      <c r="B47" s="2"/>
      <c r="C47" s="14" t="s">
        <v>426</v>
      </c>
      <c r="D47" s="62">
        <v>0.16</v>
      </c>
      <c r="E47" s="62"/>
      <c r="F47" s="62"/>
      <c r="G47" s="62"/>
      <c r="H47" s="62"/>
      <c r="I47" s="15"/>
      <c r="J47" s="26"/>
      <c r="K47" s="16"/>
      <c r="L47" s="16"/>
    </row>
    <row r="48" spans="1:12" s="13" customFormat="1" ht="14.45" customHeight="1" x14ac:dyDescent="0.25">
      <c r="A48" s="2" t="s">
        <v>0</v>
      </c>
      <c r="B48" s="2"/>
      <c r="C48" s="14" t="s">
        <v>427</v>
      </c>
      <c r="D48" s="62">
        <v>7.0000000000000007E-2</v>
      </c>
      <c r="E48" s="62"/>
      <c r="F48" s="62"/>
      <c r="G48" s="62"/>
      <c r="H48" s="62"/>
      <c r="I48" s="15"/>
      <c r="J48" s="26"/>
      <c r="K48" s="16"/>
      <c r="L48" s="16"/>
    </row>
    <row r="49" spans="1:12" ht="14.45" customHeight="1" x14ac:dyDescent="0.25">
      <c r="A49" s="2" t="s">
        <v>0</v>
      </c>
      <c r="B49" s="2"/>
      <c r="C49" s="14" t="s">
        <v>428</v>
      </c>
      <c r="D49" s="62">
        <v>0.23</v>
      </c>
      <c r="E49" s="62"/>
      <c r="F49" s="62"/>
      <c r="G49" s="62"/>
      <c r="H49" s="62"/>
      <c r="I49" s="15"/>
      <c r="K49" s="16"/>
      <c r="L49" s="16"/>
    </row>
    <row r="50" spans="1:12" s="21" customFormat="1" ht="14.45" customHeight="1" x14ac:dyDescent="0.25">
      <c r="A50" s="35" t="s">
        <v>0</v>
      </c>
      <c r="B50" s="35"/>
      <c r="C50" s="53" t="s">
        <v>432</v>
      </c>
      <c r="D50" s="63">
        <f>SUM(D44:D49)</f>
        <v>1</v>
      </c>
      <c r="E50" s="63"/>
      <c r="F50" s="63"/>
      <c r="G50" s="63"/>
      <c r="H50" s="63"/>
      <c r="I50" s="54"/>
      <c r="J50" s="47"/>
      <c r="K50" s="40"/>
      <c r="L50" s="40"/>
    </row>
    <row r="51" spans="1:12" ht="14.45" customHeight="1" x14ac:dyDescent="0.25">
      <c r="A51" s="66" t="s">
        <v>492</v>
      </c>
      <c r="B51" s="66" t="s">
        <v>490</v>
      </c>
      <c r="C51" s="67" t="s">
        <v>449</v>
      </c>
      <c r="D51" s="68">
        <v>0.12</v>
      </c>
      <c r="E51" s="68"/>
      <c r="F51" s="68"/>
      <c r="G51" s="68"/>
      <c r="H51" s="68"/>
      <c r="I51" s="74" t="s">
        <v>512</v>
      </c>
      <c r="J51" s="58" t="s">
        <v>448</v>
      </c>
      <c r="K51" s="67" t="s">
        <v>453</v>
      </c>
      <c r="L51" s="67"/>
    </row>
    <row r="52" spans="1:12" ht="14.45" customHeight="1" x14ac:dyDescent="0.25">
      <c r="A52" s="66" t="s">
        <v>492</v>
      </c>
      <c r="B52" s="66" t="s">
        <v>490</v>
      </c>
      <c r="C52" s="67" t="s">
        <v>450</v>
      </c>
      <c r="D52" s="68">
        <v>0.65</v>
      </c>
      <c r="E52" s="68"/>
      <c r="F52" s="68"/>
      <c r="G52" s="68"/>
      <c r="H52" s="68"/>
      <c r="I52" s="67"/>
      <c r="J52" s="59"/>
      <c r="K52" s="66"/>
      <c r="L52" s="66"/>
    </row>
    <row r="53" spans="1:12" ht="14.45" customHeight="1" x14ac:dyDescent="0.25">
      <c r="A53" s="66" t="s">
        <v>492</v>
      </c>
      <c r="B53" s="66" t="s">
        <v>490</v>
      </c>
      <c r="C53" s="67" t="s">
        <v>451</v>
      </c>
      <c r="D53" s="68">
        <v>0.15</v>
      </c>
      <c r="E53" s="68"/>
      <c r="F53" s="68"/>
      <c r="G53" s="68"/>
      <c r="H53" s="68"/>
      <c r="I53" s="67"/>
      <c r="J53" s="59"/>
      <c r="K53" s="66"/>
      <c r="L53" s="66"/>
    </row>
    <row r="54" spans="1:12" ht="14.45" customHeight="1" x14ac:dyDescent="0.25">
      <c r="A54" s="66" t="s">
        <v>492</v>
      </c>
      <c r="B54" s="66" t="s">
        <v>490</v>
      </c>
      <c r="C54" s="67" t="s">
        <v>452</v>
      </c>
      <c r="D54" s="68">
        <v>0.08</v>
      </c>
      <c r="E54" s="68"/>
      <c r="F54" s="68"/>
      <c r="G54" s="68"/>
      <c r="H54" s="68"/>
      <c r="I54" s="69"/>
      <c r="J54" s="44"/>
      <c r="K54" s="66"/>
      <c r="L54" s="66"/>
    </row>
    <row r="55" spans="1:12" s="24" customFormat="1" ht="14.45" customHeight="1" x14ac:dyDescent="0.25">
      <c r="A55" s="71" t="s">
        <v>492</v>
      </c>
      <c r="B55" s="71" t="s">
        <v>490</v>
      </c>
      <c r="C55" s="72" t="s">
        <v>432</v>
      </c>
      <c r="D55" s="73">
        <f>SUM(D51:D54)</f>
        <v>1</v>
      </c>
      <c r="E55" s="73"/>
      <c r="F55" s="73"/>
      <c r="G55" s="73"/>
      <c r="H55" s="73"/>
      <c r="I55" s="70"/>
      <c r="J55" s="77"/>
      <c r="K55" s="71"/>
      <c r="L55" s="71"/>
    </row>
    <row r="56" spans="1:12" s="13" customFormat="1" ht="14.45" customHeight="1" x14ac:dyDescent="0.25">
      <c r="A56" s="2" t="s">
        <v>492</v>
      </c>
      <c r="B56" s="2" t="s">
        <v>490</v>
      </c>
      <c r="C56" s="14" t="s">
        <v>564</v>
      </c>
      <c r="D56" s="62">
        <f>'[1]Figure 5.8'!D12</f>
        <v>1.1373147E-2</v>
      </c>
      <c r="E56" s="62"/>
      <c r="F56" s="62"/>
      <c r="G56" s="62"/>
      <c r="H56" s="62"/>
      <c r="I56" s="15" t="s">
        <v>513</v>
      </c>
      <c r="J56" s="20" t="s">
        <v>560</v>
      </c>
      <c r="K56" s="29" t="s">
        <v>569</v>
      </c>
      <c r="L56" s="29"/>
    </row>
    <row r="57" spans="1:12" s="13" customFormat="1" ht="14.45" customHeight="1" x14ac:dyDescent="0.25">
      <c r="A57" s="2" t="s">
        <v>492</v>
      </c>
      <c r="B57" s="2" t="s">
        <v>490</v>
      </c>
      <c r="C57" s="14" t="s">
        <v>565</v>
      </c>
      <c r="D57" s="62">
        <f>'[1]Figure 5.8'!D13</f>
        <v>8.8937666999999998E-2</v>
      </c>
      <c r="E57" s="62"/>
      <c r="F57" s="62"/>
      <c r="G57" s="62"/>
      <c r="H57" s="62"/>
      <c r="I57" s="15"/>
      <c r="J57" s="14"/>
      <c r="K57" s="32"/>
      <c r="L57" s="32"/>
    </row>
    <row r="58" spans="1:12" s="13" customFormat="1" ht="14.45" customHeight="1" x14ac:dyDescent="0.25">
      <c r="A58" s="2" t="s">
        <v>492</v>
      </c>
      <c r="B58" s="2" t="s">
        <v>490</v>
      </c>
      <c r="C58" s="14" t="s">
        <v>566</v>
      </c>
      <c r="D58" s="62">
        <f>'[1]Figure 5.8'!D14</f>
        <v>6.9498998000000006E-2</v>
      </c>
      <c r="E58" s="62"/>
      <c r="F58" s="62"/>
      <c r="G58" s="62"/>
      <c r="H58" s="62"/>
      <c r="I58" s="15"/>
      <c r="J58" s="14"/>
      <c r="K58" s="16"/>
      <c r="L58" s="16"/>
    </row>
    <row r="59" spans="1:12" s="13" customFormat="1" ht="14.45" customHeight="1" x14ac:dyDescent="0.25">
      <c r="A59" s="2" t="s">
        <v>492</v>
      </c>
      <c r="B59" s="2" t="s">
        <v>490</v>
      </c>
      <c r="C59" s="14" t="s">
        <v>567</v>
      </c>
      <c r="D59" s="62">
        <f>'[1]Figure 5.8'!D15</f>
        <v>0.144890781</v>
      </c>
      <c r="E59" s="62"/>
      <c r="F59" s="62"/>
      <c r="G59" s="62"/>
      <c r="H59" s="62"/>
      <c r="I59" s="15"/>
      <c r="J59" s="26"/>
      <c r="K59" s="16"/>
      <c r="L59" s="16"/>
    </row>
    <row r="60" spans="1:12" s="13" customFormat="1" ht="14.45" customHeight="1" x14ac:dyDescent="0.25">
      <c r="A60" s="2" t="s">
        <v>492</v>
      </c>
      <c r="B60" s="2" t="s">
        <v>490</v>
      </c>
      <c r="C60" s="14" t="s">
        <v>568</v>
      </c>
      <c r="D60" s="62">
        <f>'[1]Figure 5.8'!D16</f>
        <v>0.68529940700000003</v>
      </c>
      <c r="E60" s="62"/>
      <c r="F60" s="62"/>
      <c r="G60" s="62"/>
      <c r="H60" s="62"/>
      <c r="I60" s="15"/>
      <c r="J60" s="26"/>
      <c r="K60" s="16"/>
      <c r="L60" s="16"/>
    </row>
    <row r="61" spans="1:12" s="21" customFormat="1" ht="14.45" customHeight="1" x14ac:dyDescent="0.25">
      <c r="A61" s="35" t="s">
        <v>492</v>
      </c>
      <c r="B61" s="35" t="s">
        <v>490</v>
      </c>
      <c r="C61" s="53" t="s">
        <v>432</v>
      </c>
      <c r="D61" s="63">
        <f>SUM(D56:D60)</f>
        <v>1</v>
      </c>
      <c r="E61" s="63"/>
      <c r="F61" s="63"/>
      <c r="G61" s="63"/>
      <c r="H61" s="63"/>
      <c r="I61" s="54"/>
      <c r="J61" s="47"/>
      <c r="K61" s="57"/>
      <c r="L61" s="57"/>
    </row>
    <row r="62" spans="1:12" s="13" customFormat="1" ht="14.45" customHeight="1" x14ac:dyDescent="0.25">
      <c r="A62" s="66" t="s">
        <v>492</v>
      </c>
      <c r="B62" s="69" t="s">
        <v>491</v>
      </c>
      <c r="C62" s="67" t="s">
        <v>449</v>
      </c>
      <c r="D62" s="68">
        <v>0.18</v>
      </c>
      <c r="E62" s="68"/>
      <c r="F62" s="68"/>
      <c r="G62" s="68"/>
      <c r="H62" s="68"/>
      <c r="I62" s="74" t="s">
        <v>512</v>
      </c>
      <c r="J62" s="58" t="s">
        <v>448</v>
      </c>
      <c r="K62" s="67" t="s">
        <v>454</v>
      </c>
      <c r="L62" s="67"/>
    </row>
    <row r="63" spans="1:12" s="13" customFormat="1" ht="14.45" customHeight="1" x14ac:dyDescent="0.25">
      <c r="A63" s="66" t="s">
        <v>492</v>
      </c>
      <c r="B63" s="69" t="s">
        <v>491</v>
      </c>
      <c r="C63" s="67" t="s">
        <v>450</v>
      </c>
      <c r="D63" s="68">
        <v>0.51</v>
      </c>
      <c r="E63" s="68"/>
      <c r="F63" s="68"/>
      <c r="G63" s="68"/>
      <c r="H63" s="68"/>
      <c r="I63" s="67"/>
      <c r="J63" s="44"/>
      <c r="K63" s="69"/>
      <c r="L63" s="69"/>
    </row>
    <row r="64" spans="1:12" s="13" customFormat="1" ht="14.45" customHeight="1" x14ac:dyDescent="0.25">
      <c r="A64" s="66" t="s">
        <v>492</v>
      </c>
      <c r="B64" s="69" t="s">
        <v>491</v>
      </c>
      <c r="C64" s="67" t="s">
        <v>451</v>
      </c>
      <c r="D64" s="68">
        <v>0.09</v>
      </c>
      <c r="E64" s="68"/>
      <c r="F64" s="68"/>
      <c r="G64" s="68"/>
      <c r="H64" s="68"/>
      <c r="I64" s="69"/>
      <c r="J64" s="44"/>
      <c r="K64" s="69"/>
      <c r="L64" s="69"/>
    </row>
    <row r="65" spans="1:12" s="13" customFormat="1" ht="14.45" customHeight="1" x14ac:dyDescent="0.25">
      <c r="A65" s="66" t="s">
        <v>492</v>
      </c>
      <c r="B65" s="69" t="s">
        <v>491</v>
      </c>
      <c r="C65" s="67" t="s">
        <v>452</v>
      </c>
      <c r="D65" s="68">
        <v>0.22</v>
      </c>
      <c r="E65" s="68"/>
      <c r="F65" s="68"/>
      <c r="G65" s="68"/>
      <c r="H65" s="68"/>
      <c r="I65" s="69"/>
      <c r="J65" s="44"/>
      <c r="K65" s="69"/>
      <c r="L65" s="69"/>
    </row>
    <row r="66" spans="1:12" s="24" customFormat="1" ht="14.45" customHeight="1" x14ac:dyDescent="0.25">
      <c r="A66" s="71" t="s">
        <v>492</v>
      </c>
      <c r="B66" s="70" t="s">
        <v>491</v>
      </c>
      <c r="C66" s="72" t="s">
        <v>432</v>
      </c>
      <c r="D66" s="73">
        <f>SUM(D62:D65)</f>
        <v>0.99999999999999989</v>
      </c>
      <c r="E66" s="73"/>
      <c r="F66" s="73"/>
      <c r="G66" s="73"/>
      <c r="H66" s="73"/>
      <c r="I66" s="70"/>
      <c r="J66" s="77"/>
      <c r="K66" s="71"/>
      <c r="L66" s="71"/>
    </row>
    <row r="67" spans="1:12" ht="14.45" customHeight="1" x14ac:dyDescent="0.25">
      <c r="A67" s="2" t="s">
        <v>492</v>
      </c>
      <c r="B67" s="26" t="s">
        <v>491</v>
      </c>
      <c r="C67" s="14" t="s">
        <v>590</v>
      </c>
      <c r="D67" s="62">
        <v>0.03</v>
      </c>
      <c r="E67" s="62"/>
      <c r="F67" s="62"/>
      <c r="G67" s="62"/>
      <c r="H67" s="62"/>
      <c r="I67" s="15" t="s">
        <v>573</v>
      </c>
      <c r="J67" s="48" t="s">
        <v>572</v>
      </c>
      <c r="K67" s="14" t="s">
        <v>447</v>
      </c>
      <c r="L67" s="14"/>
    </row>
    <row r="68" spans="1:12" ht="14.45" customHeight="1" x14ac:dyDescent="0.25">
      <c r="A68" s="2" t="s">
        <v>492</v>
      </c>
      <c r="B68" s="26" t="s">
        <v>491</v>
      </c>
      <c r="C68" s="14" t="s">
        <v>591</v>
      </c>
      <c r="D68" s="62">
        <v>0.38</v>
      </c>
      <c r="E68" s="62"/>
      <c r="F68" s="62"/>
      <c r="G68" s="62"/>
      <c r="H68" s="62"/>
      <c r="I68" s="15"/>
      <c r="J68" s="14"/>
      <c r="K68" s="16"/>
      <c r="L68" s="16"/>
    </row>
    <row r="69" spans="1:12" ht="14.45" customHeight="1" x14ac:dyDescent="0.25">
      <c r="A69" s="2" t="s">
        <v>492</v>
      </c>
      <c r="B69" s="26" t="s">
        <v>491</v>
      </c>
      <c r="C69" s="14" t="s">
        <v>592</v>
      </c>
      <c r="D69" s="62">
        <v>0.06</v>
      </c>
      <c r="E69" s="62"/>
      <c r="F69" s="62"/>
      <c r="G69" s="62"/>
      <c r="H69" s="62"/>
      <c r="I69" s="15"/>
      <c r="K69" s="16"/>
      <c r="L69" s="16"/>
    </row>
    <row r="70" spans="1:12" ht="14.45" customHeight="1" x14ac:dyDescent="0.25">
      <c r="A70" s="2" t="s">
        <v>492</v>
      </c>
      <c r="B70" s="26" t="s">
        <v>491</v>
      </c>
      <c r="C70" s="14" t="s">
        <v>593</v>
      </c>
      <c r="D70" s="62">
        <v>0.18</v>
      </c>
      <c r="E70" s="62"/>
      <c r="F70" s="62"/>
      <c r="G70" s="62"/>
      <c r="H70" s="62"/>
      <c r="I70" s="15"/>
      <c r="K70" s="16"/>
      <c r="L70" s="16"/>
    </row>
    <row r="71" spans="1:12" ht="14.45" customHeight="1" x14ac:dyDescent="0.25">
      <c r="A71" s="2" t="s">
        <v>492</v>
      </c>
      <c r="B71" s="26" t="s">
        <v>491</v>
      </c>
      <c r="C71" s="14" t="s">
        <v>594</v>
      </c>
      <c r="D71" s="62">
        <v>0.03</v>
      </c>
      <c r="E71" s="62"/>
      <c r="F71" s="62"/>
      <c r="G71" s="62"/>
      <c r="H71" s="62"/>
      <c r="I71" s="15"/>
      <c r="K71" s="16"/>
      <c r="L71" s="16"/>
    </row>
    <row r="72" spans="1:12" ht="14.45" customHeight="1" x14ac:dyDescent="0.25">
      <c r="A72" s="2" t="s">
        <v>492</v>
      </c>
      <c r="B72" s="26" t="s">
        <v>491</v>
      </c>
      <c r="C72" s="14" t="s">
        <v>595</v>
      </c>
      <c r="D72" s="62">
        <v>0.19</v>
      </c>
      <c r="E72" s="62"/>
      <c r="F72" s="62"/>
      <c r="G72" s="62"/>
      <c r="H72" s="62"/>
      <c r="I72" s="15"/>
      <c r="K72" s="16"/>
      <c r="L72" s="16"/>
    </row>
    <row r="73" spans="1:12" ht="14.45" customHeight="1" x14ac:dyDescent="0.25">
      <c r="A73" s="2" t="s">
        <v>492</v>
      </c>
      <c r="B73" s="26" t="s">
        <v>491</v>
      </c>
      <c r="C73" s="14" t="s">
        <v>596</v>
      </c>
      <c r="D73" s="62">
        <v>0.13</v>
      </c>
      <c r="E73" s="62"/>
      <c r="F73" s="62"/>
      <c r="G73" s="62"/>
      <c r="H73" s="62"/>
      <c r="I73" s="15"/>
      <c r="K73" s="16"/>
      <c r="L73" s="16"/>
    </row>
    <row r="74" spans="1:12" s="24" customFormat="1" ht="14.45" customHeight="1" x14ac:dyDescent="0.25">
      <c r="A74" s="35" t="s">
        <v>492</v>
      </c>
      <c r="B74" s="47" t="s">
        <v>491</v>
      </c>
      <c r="C74" s="53" t="s">
        <v>432</v>
      </c>
      <c r="D74" s="63">
        <f>SUM(D67:D73)</f>
        <v>1</v>
      </c>
      <c r="E74" s="63"/>
      <c r="F74" s="63"/>
      <c r="G74" s="63"/>
      <c r="H74" s="63"/>
      <c r="I74" s="54"/>
      <c r="J74" s="47"/>
      <c r="K74" s="57"/>
      <c r="L74" s="57"/>
    </row>
    <row r="75" spans="1:12" s="13" customFormat="1" ht="14.45" customHeight="1" x14ac:dyDescent="0.2">
      <c r="A75" s="22" t="s">
        <v>359</v>
      </c>
      <c r="B75" s="26" t="s">
        <v>478</v>
      </c>
      <c r="C75" s="14" t="s">
        <v>449</v>
      </c>
      <c r="D75" s="62">
        <v>7.0000000000000007E-2</v>
      </c>
      <c r="E75" s="62"/>
      <c r="F75" s="62"/>
      <c r="G75" s="62"/>
      <c r="H75" s="62"/>
      <c r="I75" s="15" t="s">
        <v>512</v>
      </c>
      <c r="J75" s="20" t="s">
        <v>448</v>
      </c>
      <c r="K75" s="14" t="s">
        <v>479</v>
      </c>
      <c r="L75" s="14"/>
    </row>
    <row r="76" spans="1:12" s="13" customFormat="1" ht="14.45" customHeight="1" x14ac:dyDescent="0.2">
      <c r="A76" s="22" t="s">
        <v>359</v>
      </c>
      <c r="B76" s="26" t="s">
        <v>478</v>
      </c>
      <c r="C76" s="14" t="s">
        <v>450</v>
      </c>
      <c r="D76" s="62">
        <v>0.41</v>
      </c>
      <c r="E76" s="62"/>
      <c r="F76" s="62"/>
      <c r="G76" s="62"/>
      <c r="H76" s="62"/>
      <c r="I76" s="26"/>
      <c r="J76" s="26"/>
      <c r="K76" s="16"/>
      <c r="L76" s="16"/>
    </row>
    <row r="77" spans="1:12" s="13" customFormat="1" ht="14.45" customHeight="1" x14ac:dyDescent="0.2">
      <c r="A77" s="22" t="s">
        <v>359</v>
      </c>
      <c r="B77" s="26" t="s">
        <v>478</v>
      </c>
      <c r="C77" s="14" t="s">
        <v>451</v>
      </c>
      <c r="D77" s="62">
        <v>0.13</v>
      </c>
      <c r="E77" s="62"/>
      <c r="F77" s="62"/>
      <c r="G77" s="62"/>
      <c r="H77" s="62"/>
      <c r="I77" s="26"/>
      <c r="J77" s="26"/>
      <c r="K77" s="16"/>
      <c r="L77" s="16"/>
    </row>
    <row r="78" spans="1:12" s="13" customFormat="1" ht="14.45" customHeight="1" x14ac:dyDescent="0.2">
      <c r="A78" s="22" t="s">
        <v>359</v>
      </c>
      <c r="B78" s="26" t="s">
        <v>478</v>
      </c>
      <c r="C78" s="14" t="s">
        <v>452</v>
      </c>
      <c r="D78" s="62">
        <v>0.22</v>
      </c>
      <c r="E78" s="62"/>
      <c r="F78" s="62"/>
      <c r="G78" s="62"/>
      <c r="H78" s="62"/>
      <c r="I78" s="26"/>
      <c r="J78" s="26"/>
      <c r="K78" s="16"/>
      <c r="L78" s="16"/>
    </row>
    <row r="79" spans="1:12" s="13" customFormat="1" ht="14.45" customHeight="1" x14ac:dyDescent="0.2">
      <c r="A79" s="22" t="s">
        <v>359</v>
      </c>
      <c r="B79" s="26" t="s">
        <v>478</v>
      </c>
      <c r="C79" s="14" t="s">
        <v>419</v>
      </c>
      <c r="D79" s="62">
        <v>0.17</v>
      </c>
      <c r="E79" s="62"/>
      <c r="F79" s="62"/>
      <c r="G79" s="62"/>
      <c r="H79" s="62"/>
      <c r="I79" s="26"/>
      <c r="J79" s="26"/>
      <c r="K79" s="16"/>
      <c r="L79" s="16"/>
    </row>
    <row r="80" spans="1:12" s="21" customFormat="1" ht="14.45" customHeight="1" x14ac:dyDescent="0.2">
      <c r="A80" s="52" t="s">
        <v>359</v>
      </c>
      <c r="B80" s="47" t="s">
        <v>478</v>
      </c>
      <c r="C80" s="53" t="s">
        <v>432</v>
      </c>
      <c r="D80" s="63">
        <f>SUM(D75:D79)</f>
        <v>1</v>
      </c>
      <c r="E80" s="63"/>
      <c r="F80" s="63"/>
      <c r="G80" s="63"/>
      <c r="H80" s="63"/>
      <c r="I80" s="47"/>
      <c r="J80" s="47"/>
      <c r="K80" s="57"/>
      <c r="L80" s="57"/>
    </row>
    <row r="81" spans="1:12" s="13" customFormat="1" ht="14.45" customHeight="1" x14ac:dyDescent="0.2">
      <c r="A81" s="80" t="s">
        <v>359</v>
      </c>
      <c r="B81" s="69" t="s">
        <v>484</v>
      </c>
      <c r="C81" s="67" t="s">
        <v>449</v>
      </c>
      <c r="D81" s="68">
        <v>0.03</v>
      </c>
      <c r="E81" s="68"/>
      <c r="F81" s="68"/>
      <c r="G81" s="68"/>
      <c r="H81" s="68"/>
      <c r="I81" s="74" t="s">
        <v>512</v>
      </c>
      <c r="J81" s="58" t="s">
        <v>448</v>
      </c>
      <c r="K81" s="67" t="s">
        <v>485</v>
      </c>
      <c r="L81" s="67"/>
    </row>
    <row r="82" spans="1:12" s="13" customFormat="1" ht="14.45" customHeight="1" x14ac:dyDescent="0.2">
      <c r="A82" s="80" t="s">
        <v>359</v>
      </c>
      <c r="B82" s="69" t="s">
        <v>484</v>
      </c>
      <c r="C82" s="67" t="s">
        <v>450</v>
      </c>
      <c r="D82" s="68">
        <v>0.46</v>
      </c>
      <c r="E82" s="68"/>
      <c r="F82" s="68"/>
      <c r="G82" s="68"/>
      <c r="H82" s="68"/>
      <c r="I82" s="69"/>
      <c r="J82" s="44"/>
      <c r="K82" s="69"/>
      <c r="L82" s="69"/>
    </row>
    <row r="83" spans="1:12" s="13" customFormat="1" ht="14.45" customHeight="1" x14ac:dyDescent="0.2">
      <c r="A83" s="80" t="s">
        <v>359</v>
      </c>
      <c r="B83" s="69" t="s">
        <v>484</v>
      </c>
      <c r="C83" s="67" t="s">
        <v>451</v>
      </c>
      <c r="D83" s="68">
        <v>0.09</v>
      </c>
      <c r="E83" s="68"/>
      <c r="F83" s="68"/>
      <c r="G83" s="68"/>
      <c r="H83" s="68"/>
      <c r="I83" s="69"/>
      <c r="J83" s="44"/>
      <c r="K83" s="69"/>
      <c r="L83" s="69"/>
    </row>
    <row r="84" spans="1:12" s="13" customFormat="1" ht="14.45" customHeight="1" x14ac:dyDescent="0.2">
      <c r="A84" s="80" t="s">
        <v>359</v>
      </c>
      <c r="B84" s="69" t="s">
        <v>484</v>
      </c>
      <c r="C84" s="67" t="s">
        <v>452</v>
      </c>
      <c r="D84" s="68">
        <v>0.24</v>
      </c>
      <c r="E84" s="68"/>
      <c r="F84" s="68"/>
      <c r="G84" s="68"/>
      <c r="H84" s="68"/>
      <c r="I84" s="69"/>
      <c r="J84" s="44"/>
      <c r="K84" s="69"/>
      <c r="L84" s="69"/>
    </row>
    <row r="85" spans="1:12" s="13" customFormat="1" ht="14.45" customHeight="1" x14ac:dyDescent="0.2">
      <c r="A85" s="80" t="s">
        <v>359</v>
      </c>
      <c r="B85" s="69" t="s">
        <v>484</v>
      </c>
      <c r="C85" s="67" t="s">
        <v>419</v>
      </c>
      <c r="D85" s="68">
        <v>0.18</v>
      </c>
      <c r="E85" s="68"/>
      <c r="F85" s="68"/>
      <c r="G85" s="68"/>
      <c r="H85" s="68"/>
      <c r="I85" s="69"/>
      <c r="J85" s="44"/>
      <c r="K85" s="69"/>
      <c r="L85" s="69"/>
    </row>
    <row r="86" spans="1:12" s="21" customFormat="1" ht="14.45" customHeight="1" x14ac:dyDescent="0.2">
      <c r="A86" s="81" t="s">
        <v>359</v>
      </c>
      <c r="B86" s="70" t="s">
        <v>484</v>
      </c>
      <c r="C86" s="72" t="s">
        <v>432</v>
      </c>
      <c r="D86" s="73">
        <f>SUM(D81:D85)</f>
        <v>1</v>
      </c>
      <c r="E86" s="73"/>
      <c r="F86" s="73"/>
      <c r="G86" s="73"/>
      <c r="H86" s="73"/>
      <c r="I86" s="70"/>
      <c r="J86" s="77"/>
      <c r="K86" s="70"/>
      <c r="L86" s="70"/>
    </row>
    <row r="87" spans="1:12" ht="14.45" customHeight="1" x14ac:dyDescent="0.25">
      <c r="A87" s="66" t="s">
        <v>462</v>
      </c>
      <c r="B87" s="66" t="s">
        <v>466</v>
      </c>
      <c r="C87" s="67" t="s">
        <v>449</v>
      </c>
      <c r="D87" s="68">
        <v>0.16</v>
      </c>
      <c r="E87" s="68"/>
      <c r="F87" s="68"/>
      <c r="G87" s="68"/>
      <c r="H87" s="68"/>
      <c r="I87" s="74" t="s">
        <v>512</v>
      </c>
      <c r="J87" s="58" t="s">
        <v>448</v>
      </c>
      <c r="K87" s="67" t="s">
        <v>463</v>
      </c>
      <c r="L87" s="67"/>
    </row>
    <row r="88" spans="1:12" ht="14.45" customHeight="1" x14ac:dyDescent="0.25">
      <c r="A88" s="66" t="s">
        <v>462</v>
      </c>
      <c r="B88" s="66" t="s">
        <v>466</v>
      </c>
      <c r="C88" s="67" t="s">
        <v>450</v>
      </c>
      <c r="D88" s="68">
        <v>0.63</v>
      </c>
      <c r="E88" s="68"/>
      <c r="F88" s="68"/>
      <c r="G88" s="68"/>
      <c r="H88" s="68"/>
      <c r="I88" s="67"/>
      <c r="J88" s="67"/>
      <c r="K88" s="44"/>
      <c r="L88" s="44"/>
    </row>
    <row r="89" spans="1:12" ht="14.45" customHeight="1" x14ac:dyDescent="0.25">
      <c r="A89" s="66" t="s">
        <v>462</v>
      </c>
      <c r="B89" s="66" t="s">
        <v>466</v>
      </c>
      <c r="C89" s="67" t="s">
        <v>451</v>
      </c>
      <c r="D89" s="68">
        <v>0.08</v>
      </c>
      <c r="E89" s="68"/>
      <c r="F89" s="68"/>
      <c r="G89" s="68"/>
      <c r="H89" s="68"/>
      <c r="I89" s="69"/>
      <c r="J89" s="69"/>
      <c r="K89" s="44"/>
      <c r="L89" s="44"/>
    </row>
    <row r="90" spans="1:12" ht="14.45" customHeight="1" x14ac:dyDescent="0.25">
      <c r="A90" s="66" t="s">
        <v>462</v>
      </c>
      <c r="B90" s="66" t="s">
        <v>466</v>
      </c>
      <c r="C90" s="67" t="s">
        <v>452</v>
      </c>
      <c r="D90" s="68">
        <v>0.04</v>
      </c>
      <c r="E90" s="68"/>
      <c r="F90" s="68"/>
      <c r="G90" s="68"/>
      <c r="H90" s="68"/>
      <c r="I90" s="69"/>
      <c r="J90" s="69"/>
      <c r="K90" s="44"/>
      <c r="L90" s="44"/>
    </row>
    <row r="91" spans="1:12" ht="14.45" customHeight="1" x14ac:dyDescent="0.25">
      <c r="A91" s="66" t="s">
        <v>462</v>
      </c>
      <c r="B91" s="66" t="s">
        <v>466</v>
      </c>
      <c r="C91" s="67" t="s">
        <v>419</v>
      </c>
      <c r="D91" s="68">
        <v>0.09</v>
      </c>
      <c r="E91" s="68"/>
      <c r="F91" s="68"/>
      <c r="G91" s="68"/>
      <c r="H91" s="68"/>
      <c r="I91" s="69"/>
      <c r="J91" s="69"/>
      <c r="K91" s="44"/>
      <c r="L91" s="44"/>
    </row>
    <row r="92" spans="1:12" s="24" customFormat="1" ht="14.45" customHeight="1" x14ac:dyDescent="0.25">
      <c r="A92" s="71" t="s">
        <v>462</v>
      </c>
      <c r="B92" s="71" t="s">
        <v>466</v>
      </c>
      <c r="C92" s="72" t="s">
        <v>432</v>
      </c>
      <c r="D92" s="73">
        <f>SUM(D87:D91)</f>
        <v>1</v>
      </c>
      <c r="E92" s="73"/>
      <c r="F92" s="73"/>
      <c r="G92" s="73"/>
      <c r="H92" s="73"/>
      <c r="I92" s="70"/>
      <c r="J92" s="70"/>
      <c r="K92" s="78"/>
      <c r="L92" s="78"/>
    </row>
    <row r="93" spans="1:12" ht="14.45" customHeight="1" x14ac:dyDescent="0.25">
      <c r="A93" s="2" t="s">
        <v>462</v>
      </c>
      <c r="B93" s="2" t="s">
        <v>467</v>
      </c>
      <c r="C93" s="14" t="s">
        <v>449</v>
      </c>
      <c r="D93" s="62">
        <v>0.11</v>
      </c>
      <c r="E93" s="62"/>
      <c r="F93" s="62"/>
      <c r="G93" s="62"/>
      <c r="H93" s="62"/>
      <c r="I93" s="15" t="s">
        <v>512</v>
      </c>
      <c r="J93" s="20" t="s">
        <v>448</v>
      </c>
      <c r="K93" s="14" t="s">
        <v>468</v>
      </c>
      <c r="L93" s="14"/>
    </row>
    <row r="94" spans="1:12" ht="14.45" customHeight="1" x14ac:dyDescent="0.25">
      <c r="A94" s="2" t="s">
        <v>462</v>
      </c>
      <c r="B94" s="2" t="s">
        <v>467</v>
      </c>
      <c r="C94" s="14" t="s">
        <v>450</v>
      </c>
      <c r="D94" s="62">
        <v>0.49</v>
      </c>
      <c r="E94" s="62"/>
      <c r="F94" s="62"/>
      <c r="G94" s="62"/>
      <c r="H94" s="62"/>
      <c r="I94" s="14"/>
      <c r="J94" s="14"/>
    </row>
    <row r="95" spans="1:12" ht="14.45" customHeight="1" x14ac:dyDescent="0.25">
      <c r="A95" s="2" t="s">
        <v>462</v>
      </c>
      <c r="B95" s="2" t="s">
        <v>467</v>
      </c>
      <c r="C95" s="14" t="s">
        <v>451</v>
      </c>
      <c r="D95" s="62">
        <v>0.12</v>
      </c>
      <c r="E95" s="62"/>
      <c r="F95" s="62"/>
      <c r="G95" s="62"/>
      <c r="H95" s="62"/>
      <c r="I95" s="13"/>
    </row>
    <row r="96" spans="1:12" ht="14.45" customHeight="1" x14ac:dyDescent="0.25">
      <c r="A96" s="2" t="s">
        <v>462</v>
      </c>
      <c r="B96" s="2" t="s">
        <v>467</v>
      </c>
      <c r="C96" s="14" t="s">
        <v>452</v>
      </c>
      <c r="D96" s="62">
        <v>0.11</v>
      </c>
      <c r="E96" s="62"/>
      <c r="F96" s="62"/>
      <c r="G96" s="62"/>
      <c r="H96" s="62"/>
      <c r="I96" s="13"/>
    </row>
    <row r="97" spans="1:12" ht="14.45" customHeight="1" x14ac:dyDescent="0.25">
      <c r="A97" s="2" t="s">
        <v>462</v>
      </c>
      <c r="B97" s="2" t="s">
        <v>467</v>
      </c>
      <c r="C97" s="14" t="s">
        <v>419</v>
      </c>
      <c r="D97" s="62">
        <v>0.17</v>
      </c>
      <c r="E97" s="62"/>
      <c r="F97" s="62"/>
      <c r="G97" s="62"/>
      <c r="H97" s="62"/>
      <c r="I97" s="13"/>
    </row>
    <row r="98" spans="1:12" s="24" customFormat="1" ht="14.45" customHeight="1" x14ac:dyDescent="0.25">
      <c r="A98" s="35" t="s">
        <v>462</v>
      </c>
      <c r="B98" s="35" t="s">
        <v>467</v>
      </c>
      <c r="C98" s="53" t="s">
        <v>432</v>
      </c>
      <c r="D98" s="63">
        <f>SUM(D93:D97)</f>
        <v>1</v>
      </c>
      <c r="E98" s="63"/>
      <c r="F98" s="63"/>
      <c r="G98" s="63"/>
      <c r="H98" s="63"/>
      <c r="I98" s="21"/>
      <c r="J98" s="47"/>
      <c r="K98" s="28"/>
      <c r="L98" s="28"/>
    </row>
    <row r="99" spans="1:12" ht="14.45" customHeight="1" x14ac:dyDescent="0.25">
      <c r="A99" s="2" t="s">
        <v>462</v>
      </c>
      <c r="B99" s="2" t="s">
        <v>470</v>
      </c>
      <c r="C99" s="14" t="s">
        <v>449</v>
      </c>
      <c r="D99" s="62">
        <v>0.1</v>
      </c>
      <c r="E99" s="62"/>
      <c r="F99" s="62"/>
      <c r="G99" s="62"/>
      <c r="H99" s="62"/>
      <c r="I99" s="15" t="s">
        <v>512</v>
      </c>
      <c r="J99" s="20" t="s">
        <v>448</v>
      </c>
      <c r="K99" s="14" t="s">
        <v>469</v>
      </c>
      <c r="L99" s="14"/>
    </row>
    <row r="100" spans="1:12" ht="14.45" customHeight="1" x14ac:dyDescent="0.25">
      <c r="A100" s="2" t="s">
        <v>462</v>
      </c>
      <c r="B100" s="2" t="s">
        <v>470</v>
      </c>
      <c r="C100" s="14" t="s">
        <v>450</v>
      </c>
      <c r="D100" s="62">
        <v>0.45</v>
      </c>
      <c r="E100" s="62"/>
      <c r="F100" s="62"/>
      <c r="G100" s="62"/>
      <c r="H100" s="62"/>
      <c r="I100" s="14"/>
      <c r="J100" s="14"/>
    </row>
    <row r="101" spans="1:12" ht="14.45" customHeight="1" x14ac:dyDescent="0.25">
      <c r="A101" s="2" t="s">
        <v>462</v>
      </c>
      <c r="B101" s="2" t="s">
        <v>470</v>
      </c>
      <c r="C101" s="14" t="s">
        <v>451</v>
      </c>
      <c r="D101" s="62">
        <v>7.0000000000000007E-2</v>
      </c>
      <c r="E101" s="62"/>
      <c r="F101" s="62"/>
      <c r="G101" s="62"/>
      <c r="H101" s="62"/>
      <c r="I101" s="13"/>
    </row>
    <row r="102" spans="1:12" ht="14.45" customHeight="1" x14ac:dyDescent="0.25">
      <c r="A102" s="2" t="s">
        <v>462</v>
      </c>
      <c r="B102" s="2" t="s">
        <v>470</v>
      </c>
      <c r="C102" s="14" t="s">
        <v>452</v>
      </c>
      <c r="D102" s="62">
        <v>0.13</v>
      </c>
      <c r="E102" s="62"/>
      <c r="F102" s="62"/>
      <c r="G102" s="62"/>
      <c r="H102" s="62"/>
      <c r="I102" s="13"/>
    </row>
    <row r="103" spans="1:12" ht="14.45" customHeight="1" x14ac:dyDescent="0.25">
      <c r="A103" s="2" t="s">
        <v>462</v>
      </c>
      <c r="B103" s="2" t="s">
        <v>470</v>
      </c>
      <c r="C103" s="14" t="s">
        <v>419</v>
      </c>
      <c r="D103" s="62">
        <v>0.25</v>
      </c>
      <c r="E103" s="62"/>
      <c r="F103" s="62"/>
      <c r="G103" s="62"/>
      <c r="H103" s="62"/>
      <c r="I103" s="13"/>
    </row>
    <row r="104" spans="1:12" s="24" customFormat="1" ht="14.45" customHeight="1" x14ac:dyDescent="0.25">
      <c r="A104" s="35" t="s">
        <v>462</v>
      </c>
      <c r="B104" s="35" t="s">
        <v>470</v>
      </c>
      <c r="C104" s="53" t="s">
        <v>432</v>
      </c>
      <c r="D104" s="63">
        <f>SUM(D99:D103)</f>
        <v>1</v>
      </c>
      <c r="E104" s="63"/>
      <c r="F104" s="63"/>
      <c r="G104" s="63"/>
      <c r="H104" s="63"/>
      <c r="I104" s="21"/>
      <c r="J104" s="47"/>
      <c r="K104" s="28"/>
      <c r="L104" s="28"/>
    </row>
    <row r="105" spans="1:12" ht="14.45" customHeight="1" x14ac:dyDescent="0.25">
      <c r="A105" s="2" t="s">
        <v>462</v>
      </c>
      <c r="B105" s="2" t="s">
        <v>465</v>
      </c>
      <c r="C105" s="14" t="s">
        <v>449</v>
      </c>
      <c r="D105" s="62">
        <v>0.19</v>
      </c>
      <c r="E105" s="62"/>
      <c r="F105" s="62"/>
      <c r="G105" s="62"/>
      <c r="H105" s="62"/>
      <c r="I105" s="15" t="s">
        <v>512</v>
      </c>
      <c r="J105" s="20" t="s">
        <v>448</v>
      </c>
      <c r="K105" s="14" t="s">
        <v>464</v>
      </c>
      <c r="L105" s="14"/>
    </row>
    <row r="106" spans="1:12" ht="14.45" customHeight="1" x14ac:dyDescent="0.25">
      <c r="A106" s="2" t="s">
        <v>462</v>
      </c>
      <c r="B106" s="2" t="s">
        <v>465</v>
      </c>
      <c r="C106" s="14" t="s">
        <v>450</v>
      </c>
      <c r="D106" s="62">
        <v>0.63</v>
      </c>
      <c r="E106" s="62"/>
      <c r="F106" s="62"/>
      <c r="G106" s="62"/>
      <c r="H106" s="62"/>
      <c r="I106" s="14"/>
      <c r="J106" s="29"/>
    </row>
    <row r="107" spans="1:12" ht="14.45" customHeight="1" x14ac:dyDescent="0.25">
      <c r="A107" s="2" t="s">
        <v>462</v>
      </c>
      <c r="B107" s="2" t="s">
        <v>465</v>
      </c>
      <c r="C107" s="14" t="s">
        <v>451</v>
      </c>
      <c r="D107" s="62">
        <v>7.0000000000000007E-2</v>
      </c>
      <c r="E107" s="62"/>
      <c r="F107" s="62"/>
      <c r="G107" s="62"/>
      <c r="H107" s="62"/>
      <c r="I107" s="13"/>
      <c r="J107" s="29"/>
    </row>
    <row r="108" spans="1:12" ht="14.45" customHeight="1" x14ac:dyDescent="0.25">
      <c r="A108" s="2" t="s">
        <v>462</v>
      </c>
      <c r="B108" s="2" t="s">
        <v>465</v>
      </c>
      <c r="C108" s="14" t="s">
        <v>452</v>
      </c>
      <c r="D108" s="62">
        <v>0.04</v>
      </c>
      <c r="E108" s="62"/>
      <c r="F108" s="62"/>
      <c r="G108" s="62"/>
      <c r="H108" s="62"/>
      <c r="I108" s="13"/>
      <c r="J108" s="29"/>
    </row>
    <row r="109" spans="1:12" ht="14.45" customHeight="1" x14ac:dyDescent="0.25">
      <c r="A109" s="2" t="s">
        <v>462</v>
      </c>
      <c r="B109" s="2" t="s">
        <v>465</v>
      </c>
      <c r="C109" s="14" t="s">
        <v>419</v>
      </c>
      <c r="D109" s="62">
        <v>7.0000000000000007E-2</v>
      </c>
      <c r="E109" s="62"/>
      <c r="F109" s="62"/>
      <c r="G109" s="62"/>
      <c r="H109" s="62"/>
      <c r="I109" s="13"/>
      <c r="J109" s="29"/>
    </row>
    <row r="110" spans="1:12" s="24" customFormat="1" ht="14.45" customHeight="1" x14ac:dyDescent="0.25">
      <c r="A110" s="35" t="s">
        <v>462</v>
      </c>
      <c r="B110" s="35" t="s">
        <v>465</v>
      </c>
      <c r="C110" s="53" t="s">
        <v>432</v>
      </c>
      <c r="D110" s="63">
        <f>SUM(D105:D109)</f>
        <v>1.0000000000000002</v>
      </c>
      <c r="E110" s="63"/>
      <c r="F110" s="63"/>
      <c r="G110" s="63"/>
      <c r="H110" s="63"/>
      <c r="I110" s="21"/>
      <c r="J110" s="28"/>
      <c r="K110" s="28"/>
      <c r="L110" s="28"/>
    </row>
    <row r="111" spans="1:12" ht="14.45" customHeight="1" x14ac:dyDescent="0.25">
      <c r="A111" s="1" t="s">
        <v>400</v>
      </c>
      <c r="C111" s="14" t="s">
        <v>394</v>
      </c>
      <c r="D111" s="62">
        <v>7.0000000000000007E-2</v>
      </c>
      <c r="E111" s="62"/>
      <c r="F111" s="62"/>
      <c r="G111" s="62"/>
      <c r="H111" s="62"/>
      <c r="I111" s="15" t="s">
        <v>513</v>
      </c>
      <c r="J111" s="20" t="s">
        <v>597</v>
      </c>
      <c r="K111" s="13" t="s">
        <v>570</v>
      </c>
      <c r="L111" s="13"/>
    </row>
    <row r="112" spans="1:12" ht="14.45" customHeight="1" x14ac:dyDescent="0.25">
      <c r="A112" s="1" t="s">
        <v>400</v>
      </c>
      <c r="C112" s="14" t="s">
        <v>395</v>
      </c>
      <c r="D112" s="62">
        <v>0.45</v>
      </c>
      <c r="E112" s="62"/>
      <c r="F112" s="62"/>
      <c r="G112" s="62"/>
      <c r="H112" s="62"/>
      <c r="I112" s="15"/>
      <c r="K112" s="16"/>
      <c r="L112" s="16"/>
    </row>
    <row r="113" spans="1:12" ht="14.45" customHeight="1" x14ac:dyDescent="0.25">
      <c r="A113" s="1" t="s">
        <v>400</v>
      </c>
      <c r="C113" s="14" t="s">
        <v>396</v>
      </c>
      <c r="D113" s="62">
        <v>0.09</v>
      </c>
      <c r="E113" s="62"/>
      <c r="F113" s="62"/>
      <c r="G113" s="62"/>
      <c r="H113" s="62"/>
      <c r="I113" s="15"/>
      <c r="K113" s="16"/>
      <c r="L113" s="16"/>
    </row>
    <row r="114" spans="1:12" ht="14.45" customHeight="1" x14ac:dyDescent="0.25">
      <c r="A114" s="1" t="s">
        <v>400</v>
      </c>
      <c r="C114" s="14" t="s">
        <v>360</v>
      </c>
      <c r="D114" s="62">
        <v>0.11</v>
      </c>
      <c r="E114" s="62"/>
      <c r="F114" s="62"/>
      <c r="G114" s="62"/>
      <c r="H114" s="62"/>
      <c r="I114" s="15"/>
    </row>
    <row r="115" spans="1:12" ht="14.45" customHeight="1" x14ac:dyDescent="0.25">
      <c r="A115" s="1" t="s">
        <v>400</v>
      </c>
      <c r="C115" s="14" t="s">
        <v>397</v>
      </c>
      <c r="D115" s="62">
        <v>0.16</v>
      </c>
      <c r="E115" s="62"/>
      <c r="F115" s="62"/>
      <c r="G115" s="62"/>
      <c r="H115" s="62"/>
      <c r="I115" s="15"/>
    </row>
    <row r="116" spans="1:12" ht="14.45" customHeight="1" x14ac:dyDescent="0.25">
      <c r="A116" s="1" t="s">
        <v>400</v>
      </c>
      <c r="C116" s="14" t="s">
        <v>361</v>
      </c>
      <c r="D116" s="62">
        <v>0.12</v>
      </c>
      <c r="E116" s="62"/>
      <c r="F116" s="62"/>
      <c r="G116" s="62"/>
      <c r="H116" s="62"/>
      <c r="I116" s="15"/>
    </row>
    <row r="117" spans="1:12" ht="14.45" customHeight="1" x14ac:dyDescent="0.25">
      <c r="A117" s="1" t="s">
        <v>400</v>
      </c>
      <c r="C117" s="14" t="s">
        <v>398</v>
      </c>
      <c r="D117" s="62">
        <v>0</v>
      </c>
      <c r="E117" s="62"/>
      <c r="F117" s="62"/>
      <c r="G117" s="62"/>
      <c r="H117" s="62"/>
      <c r="I117" s="15"/>
    </row>
    <row r="118" spans="1:12" ht="14.45" customHeight="1" x14ac:dyDescent="0.25">
      <c r="A118" s="1" t="s">
        <v>400</v>
      </c>
      <c r="C118" s="14" t="s">
        <v>399</v>
      </c>
      <c r="D118" s="62">
        <v>0</v>
      </c>
      <c r="E118" s="62"/>
      <c r="F118" s="62"/>
      <c r="G118" s="62"/>
      <c r="H118" s="62"/>
      <c r="I118" s="15"/>
    </row>
    <row r="119" spans="1:12" s="24" customFormat="1" ht="14.45" customHeight="1" x14ac:dyDescent="0.25">
      <c r="A119" s="24" t="s">
        <v>400</v>
      </c>
      <c r="C119" s="53" t="s">
        <v>432</v>
      </c>
      <c r="D119" s="63">
        <f>SUM(D111:D118)</f>
        <v>1</v>
      </c>
      <c r="E119" s="63"/>
      <c r="F119" s="63"/>
      <c r="G119" s="63"/>
      <c r="H119" s="63"/>
      <c r="I119" s="54"/>
      <c r="J119" s="47"/>
      <c r="K119" s="28"/>
      <c r="L119" s="28"/>
    </row>
    <row r="120" spans="1:12" ht="14.45" customHeight="1" x14ac:dyDescent="0.25">
      <c r="A120" s="1" t="s">
        <v>393</v>
      </c>
      <c r="C120" s="14" t="s">
        <v>394</v>
      </c>
      <c r="D120" s="62">
        <v>0.14000000000000001</v>
      </c>
      <c r="E120" s="62"/>
      <c r="F120" s="62"/>
      <c r="G120" s="62"/>
      <c r="H120" s="62"/>
      <c r="I120" s="15" t="s">
        <v>513</v>
      </c>
      <c r="J120" s="20" t="s">
        <v>597</v>
      </c>
      <c r="K120" s="13" t="s">
        <v>589</v>
      </c>
      <c r="L120" s="13"/>
    </row>
    <row r="121" spans="1:12" ht="14.45" customHeight="1" x14ac:dyDescent="0.25">
      <c r="A121" s="1" t="s">
        <v>393</v>
      </c>
      <c r="C121" s="14" t="s">
        <v>395</v>
      </c>
      <c r="D121" s="62">
        <v>0.3</v>
      </c>
      <c r="E121" s="62"/>
      <c r="F121" s="62"/>
      <c r="G121" s="62"/>
      <c r="H121" s="62"/>
      <c r="I121" s="15"/>
    </row>
    <row r="122" spans="1:12" ht="14.45" customHeight="1" x14ac:dyDescent="0.25">
      <c r="A122" s="1" t="s">
        <v>393</v>
      </c>
      <c r="C122" s="14" t="s">
        <v>396</v>
      </c>
      <c r="D122" s="62">
        <v>0.06</v>
      </c>
      <c r="E122" s="62"/>
      <c r="F122" s="62"/>
      <c r="G122" s="62"/>
      <c r="H122" s="62"/>
      <c r="I122" s="15"/>
    </row>
    <row r="123" spans="1:12" ht="14.45" customHeight="1" x14ac:dyDescent="0.25">
      <c r="A123" s="1" t="s">
        <v>393</v>
      </c>
      <c r="C123" s="14" t="s">
        <v>360</v>
      </c>
      <c r="D123" s="62">
        <v>0.2</v>
      </c>
      <c r="E123" s="62"/>
      <c r="F123" s="62"/>
      <c r="G123" s="62"/>
      <c r="H123" s="62"/>
      <c r="I123" s="15"/>
    </row>
    <row r="124" spans="1:12" ht="14.45" customHeight="1" x14ac:dyDescent="0.25">
      <c r="A124" s="1" t="s">
        <v>393</v>
      </c>
      <c r="C124" s="14" t="s">
        <v>397</v>
      </c>
      <c r="D124" s="62">
        <v>0.18</v>
      </c>
      <c r="E124" s="62"/>
      <c r="F124" s="62"/>
      <c r="G124" s="62"/>
      <c r="H124" s="62"/>
      <c r="I124" s="15"/>
    </row>
    <row r="125" spans="1:12" ht="14.45" customHeight="1" x14ac:dyDescent="0.25">
      <c r="A125" s="1" t="s">
        <v>393</v>
      </c>
      <c r="C125" s="14" t="s">
        <v>361</v>
      </c>
      <c r="D125" s="62">
        <v>0.12</v>
      </c>
      <c r="E125" s="62"/>
      <c r="F125" s="62"/>
      <c r="G125" s="62"/>
      <c r="H125" s="62"/>
      <c r="I125" s="15"/>
    </row>
    <row r="126" spans="1:12" ht="14.45" customHeight="1" x14ac:dyDescent="0.25">
      <c r="A126" s="1" t="s">
        <v>393</v>
      </c>
      <c r="C126" s="14" t="s">
        <v>398</v>
      </c>
      <c r="D126" s="62">
        <v>0</v>
      </c>
      <c r="E126" s="62"/>
      <c r="F126" s="62"/>
      <c r="G126" s="62"/>
      <c r="H126" s="62"/>
      <c r="I126" s="15"/>
    </row>
    <row r="127" spans="1:12" ht="14.45" customHeight="1" x14ac:dyDescent="0.25">
      <c r="A127" s="1" t="s">
        <v>393</v>
      </c>
      <c r="C127" s="14" t="s">
        <v>399</v>
      </c>
      <c r="D127" s="62">
        <v>0</v>
      </c>
      <c r="E127" s="62"/>
      <c r="F127" s="62"/>
      <c r="G127" s="62"/>
      <c r="H127" s="62"/>
      <c r="I127" s="15"/>
    </row>
    <row r="128" spans="1:12" s="24" customFormat="1" ht="14.45" customHeight="1" x14ac:dyDescent="0.25">
      <c r="A128" s="24" t="s">
        <v>393</v>
      </c>
      <c r="C128" s="53" t="s">
        <v>432</v>
      </c>
      <c r="D128" s="63">
        <f>SUM(D120:D127)</f>
        <v>0.99999999999999989</v>
      </c>
      <c r="E128" s="63"/>
      <c r="F128" s="63"/>
      <c r="G128" s="63"/>
      <c r="H128" s="63"/>
      <c r="I128" s="54"/>
      <c r="J128" s="47"/>
      <c r="K128" s="28"/>
      <c r="L128" s="28"/>
    </row>
    <row r="129" spans="1:12" ht="14.45" customHeight="1" x14ac:dyDescent="0.25">
      <c r="A129" s="66" t="s">
        <v>489</v>
      </c>
      <c r="B129" s="66" t="s">
        <v>487</v>
      </c>
      <c r="C129" s="67" t="s">
        <v>449</v>
      </c>
      <c r="D129" s="79">
        <v>0.17</v>
      </c>
      <c r="E129" s="79"/>
      <c r="F129" s="79"/>
      <c r="G129" s="79"/>
      <c r="H129" s="79"/>
      <c r="I129" s="74" t="s">
        <v>512</v>
      </c>
      <c r="J129" s="58" t="s">
        <v>448</v>
      </c>
      <c r="K129" s="67" t="s">
        <v>455</v>
      </c>
      <c r="L129" s="67"/>
    </row>
    <row r="130" spans="1:12" ht="14.45" customHeight="1" x14ac:dyDescent="0.25">
      <c r="A130" s="66" t="s">
        <v>489</v>
      </c>
      <c r="B130" s="66" t="s">
        <v>487</v>
      </c>
      <c r="C130" s="67" t="s">
        <v>450</v>
      </c>
      <c r="D130" s="79">
        <v>0.45</v>
      </c>
      <c r="E130" s="79"/>
      <c r="F130" s="79"/>
      <c r="G130" s="79"/>
      <c r="H130" s="79"/>
      <c r="I130" s="67"/>
      <c r="J130" s="75"/>
      <c r="K130" s="75"/>
      <c r="L130" s="75"/>
    </row>
    <row r="131" spans="1:12" ht="14.45" customHeight="1" x14ac:dyDescent="0.25">
      <c r="A131" s="66" t="s">
        <v>489</v>
      </c>
      <c r="B131" s="66" t="s">
        <v>487</v>
      </c>
      <c r="C131" s="67" t="s">
        <v>451</v>
      </c>
      <c r="D131" s="79">
        <v>0.1</v>
      </c>
      <c r="E131" s="79"/>
      <c r="F131" s="79"/>
      <c r="G131" s="79"/>
      <c r="H131" s="79"/>
      <c r="I131" s="84"/>
      <c r="J131" s="75"/>
      <c r="K131" s="75"/>
      <c r="L131" s="75"/>
    </row>
    <row r="132" spans="1:12" ht="14.45" customHeight="1" x14ac:dyDescent="0.25">
      <c r="A132" s="66" t="s">
        <v>489</v>
      </c>
      <c r="B132" s="66" t="s">
        <v>487</v>
      </c>
      <c r="C132" s="67" t="s">
        <v>452</v>
      </c>
      <c r="D132" s="79">
        <v>0.18</v>
      </c>
      <c r="E132" s="79"/>
      <c r="F132" s="79"/>
      <c r="G132" s="79"/>
      <c r="H132" s="79"/>
      <c r="I132" s="84"/>
      <c r="J132" s="75"/>
      <c r="K132" s="75"/>
      <c r="L132" s="75"/>
    </row>
    <row r="133" spans="1:12" ht="14.45" customHeight="1" x14ac:dyDescent="0.25">
      <c r="A133" s="66" t="s">
        <v>489</v>
      </c>
      <c r="B133" s="66" t="s">
        <v>487</v>
      </c>
      <c r="C133" s="67" t="s">
        <v>419</v>
      </c>
      <c r="D133" s="79">
        <v>0.1</v>
      </c>
      <c r="E133" s="79"/>
      <c r="F133" s="79"/>
      <c r="G133" s="79"/>
      <c r="H133" s="79"/>
      <c r="I133" s="84"/>
      <c r="J133" s="75"/>
      <c r="K133" s="75"/>
      <c r="L133" s="75"/>
    </row>
    <row r="134" spans="1:12" s="24" customFormat="1" ht="14.45" customHeight="1" x14ac:dyDescent="0.25">
      <c r="A134" s="71" t="s">
        <v>489</v>
      </c>
      <c r="B134" s="71" t="s">
        <v>487</v>
      </c>
      <c r="C134" s="72" t="s">
        <v>432</v>
      </c>
      <c r="D134" s="73">
        <f>SUM(D129:D133)</f>
        <v>0.99999999999999989</v>
      </c>
      <c r="E134" s="73"/>
      <c r="F134" s="73"/>
      <c r="G134" s="73"/>
      <c r="H134" s="73"/>
      <c r="I134" s="70"/>
      <c r="J134" s="78"/>
      <c r="K134" s="78"/>
      <c r="L134" s="78"/>
    </row>
    <row r="135" spans="1:12" s="24" customFormat="1" ht="14.45" customHeight="1" x14ac:dyDescent="0.25">
      <c r="A135" s="2" t="s">
        <v>489</v>
      </c>
      <c r="B135" s="2" t="s">
        <v>487</v>
      </c>
      <c r="C135" s="14" t="s">
        <v>401</v>
      </c>
      <c r="D135" s="62"/>
      <c r="E135" s="62">
        <f>'[1]Figure 3.7'!E7/SUM('[1]Figure 3.7'!E$7:E$22)</f>
        <v>0.44573819703447648</v>
      </c>
      <c r="F135" s="62">
        <f>'[1]Figure 3.7'!F7/SUM('[1]Figure 3.7'!F$7:F$22)</f>
        <v>0.4226323960669312</v>
      </c>
      <c r="G135" s="62">
        <f>'[1]Figure 3.7'!H7/SUM('[1]Figure 3.7'!H$7:H$22)</f>
        <v>0.39221964300008</v>
      </c>
      <c r="H135" s="62">
        <f>'[1]Figure 3.7'!K7/SUM('[1]Figure 3.7'!K$7:K$22)</f>
        <v>0.35348434569326215</v>
      </c>
      <c r="I135" s="26" t="s">
        <v>513</v>
      </c>
      <c r="J135" s="20" t="s">
        <v>560</v>
      </c>
      <c r="K135" s="29" t="s">
        <v>561</v>
      </c>
      <c r="L135" s="29"/>
    </row>
    <row r="136" spans="1:12" s="24" customFormat="1" ht="14.45" customHeight="1" x14ac:dyDescent="0.25">
      <c r="A136" s="2" t="s">
        <v>489</v>
      </c>
      <c r="B136" s="2" t="s">
        <v>487</v>
      </c>
      <c r="C136" s="14" t="s">
        <v>402</v>
      </c>
      <c r="D136" s="62"/>
      <c r="E136" s="62">
        <f>'[1]Figure 3.7'!E8/SUM('[1]Figure 3.7'!E$7:E$22)</f>
        <v>0.10006367688529065</v>
      </c>
      <c r="F136" s="62">
        <f>'[1]Figure 3.7'!F8/SUM('[1]Figure 3.7'!F$7:F$22)</f>
        <v>9.4876660341555993E-2</v>
      </c>
      <c r="G136" s="62">
        <f>'[1]Figure 3.7'!H8/SUM('[1]Figure 3.7'!H$7:H$22)</f>
        <v>8.8049307612262859E-2</v>
      </c>
      <c r="H136" s="62">
        <f>'[1]Figure 3.7'!K8/SUM('[1]Figure 3.7'!K$7:K$22)</f>
        <v>7.9353628625018033E-2</v>
      </c>
      <c r="I136" s="47"/>
      <c r="J136" s="28"/>
      <c r="K136" s="28"/>
      <c r="L136" s="28"/>
    </row>
    <row r="137" spans="1:12" s="24" customFormat="1" ht="14.45" customHeight="1" x14ac:dyDescent="0.25">
      <c r="A137" s="2" t="s">
        <v>489</v>
      </c>
      <c r="B137" s="2" t="s">
        <v>487</v>
      </c>
      <c r="C137" s="14" t="s">
        <v>562</v>
      </c>
      <c r="D137" s="62"/>
      <c r="E137" s="62">
        <f>'[1]Figure 3.7'!E9/SUM('[1]Figure 3.7'!E$7:E$22)</f>
        <v>3.2111343582279628E-2</v>
      </c>
      <c r="F137" s="62">
        <f>'[1]Figure 3.7'!F9/SUM('[1]Figure 3.7'!F$7:F$22)</f>
        <v>5.4252199413489743E-2</v>
      </c>
      <c r="G137" s="62">
        <f>'[1]Figure 3.7'!H9/SUM('[1]Figure 3.7'!H$7:H$22)</f>
        <v>3.8421516048987428E-2</v>
      </c>
      <c r="H137" s="62">
        <f>'[1]Figure 3.7'!K9/SUM('[1]Figure 3.7'!K$7:K$22)</f>
        <v>6.110229404126389E-2</v>
      </c>
      <c r="I137" s="47"/>
      <c r="J137" s="28"/>
      <c r="K137" s="28"/>
      <c r="L137" s="28"/>
    </row>
    <row r="138" spans="1:12" s="24" customFormat="1" ht="14.45" customHeight="1" x14ac:dyDescent="0.25">
      <c r="A138" s="2" t="s">
        <v>489</v>
      </c>
      <c r="B138" s="2" t="s">
        <v>487</v>
      </c>
      <c r="C138" s="14" t="s">
        <v>390</v>
      </c>
      <c r="D138" s="62"/>
      <c r="E138" s="62">
        <f>'[1]Figure 3.7'!E10/SUM('[1]Figure 3.7'!E$7:E$22)</f>
        <v>6.9225871008823797E-2</v>
      </c>
      <c r="F138" s="62">
        <f>'[1]Figure 3.7'!F10/SUM('[1]Figure 3.7'!F$7:F$22)</f>
        <v>8.4440227703984835E-2</v>
      </c>
      <c r="G138" s="62">
        <f>'[1]Figure 3.7'!H10/SUM('[1]Figure 3.7'!H$7:H$22)</f>
        <v>0.10637957256063395</v>
      </c>
      <c r="H138" s="62">
        <f>'[1]Figure 3.7'!K10/SUM('[1]Figure 3.7'!K$7:K$22)</f>
        <v>9.8975616794113389E-2</v>
      </c>
      <c r="I138" s="47"/>
      <c r="J138" s="28"/>
      <c r="K138" s="28"/>
      <c r="L138" s="28"/>
    </row>
    <row r="139" spans="1:12" s="24" customFormat="1" ht="14.45" customHeight="1" x14ac:dyDescent="0.25">
      <c r="A139" s="2" t="s">
        <v>489</v>
      </c>
      <c r="B139" s="2" t="s">
        <v>487</v>
      </c>
      <c r="C139" s="14" t="s">
        <v>545</v>
      </c>
      <c r="D139" s="62"/>
      <c r="E139" s="62">
        <f>'[1]Figure 3.7'!E11/SUM('[1]Figure 3.7'!E$7:E$22)</f>
        <v>2.7290093695988356E-3</v>
      </c>
      <c r="F139" s="62">
        <f>'[1]Figure 3.7'!F11/SUM('[1]Figure 3.7'!F$7:F$22)</f>
        <v>6.9863722615145767E-3</v>
      </c>
      <c r="G139" s="62">
        <f>'[1]Figure 3.7'!H11/SUM('[1]Figure 3.7'!H$7:H$22)</f>
        <v>3.8421516048987425E-3</v>
      </c>
      <c r="H139" s="62">
        <f>'[1]Figure 3.7'!K11/SUM('[1]Figure 3.7'!K$7:K$22)</f>
        <v>9.6667147597749234E-3</v>
      </c>
      <c r="I139" s="47"/>
      <c r="J139" s="28"/>
      <c r="K139" s="28"/>
      <c r="L139" s="28"/>
    </row>
    <row r="140" spans="1:12" s="24" customFormat="1" ht="14.45" customHeight="1" x14ac:dyDescent="0.25">
      <c r="A140" s="2" t="s">
        <v>489</v>
      </c>
      <c r="B140" s="2" t="s">
        <v>487</v>
      </c>
      <c r="C140" s="14" t="s">
        <v>543</v>
      </c>
      <c r="D140" s="62"/>
      <c r="E140" s="62">
        <f>'[1]Figure 3.7'!E12/SUM('[1]Figure 3.7'!E$7:E$22)</f>
        <v>8.6600563995269719E-2</v>
      </c>
      <c r="F140" s="62">
        <f>'[1]Figure 3.7'!F12/SUM('[1]Figure 3.7'!F$7:F$22)</f>
        <v>7.0036225633948609E-2</v>
      </c>
      <c r="G140" s="62">
        <f>'[1]Figure 3.7'!H12/SUM('[1]Figure 3.7'!H$7:H$22)</f>
        <v>9.0130473064916339E-2</v>
      </c>
      <c r="H140" s="62">
        <f>'[1]Figure 3.7'!K12/SUM('[1]Figure 3.7'!K$7:K$22)</f>
        <v>8.620689655172413E-2</v>
      </c>
      <c r="I140" s="47"/>
      <c r="J140" s="28"/>
      <c r="K140" s="28"/>
      <c r="L140" s="28"/>
    </row>
    <row r="141" spans="1:12" s="24" customFormat="1" ht="14.45" customHeight="1" x14ac:dyDescent="0.25">
      <c r="A141" s="2" t="s">
        <v>489</v>
      </c>
      <c r="B141" s="2" t="s">
        <v>487</v>
      </c>
      <c r="C141" s="14" t="s">
        <v>544</v>
      </c>
      <c r="D141" s="62"/>
      <c r="E141" s="62">
        <f>'[1]Figure 3.7'!E13/SUM('[1]Figure 3.7'!E$7:E$22)</f>
        <v>1.1279905394341854E-2</v>
      </c>
      <c r="F141" s="62">
        <f>'[1]Figure 3.7'!F13/SUM('[1]Figure 3.7'!F$7:F$22)</f>
        <v>9.6601690529584273E-3</v>
      </c>
      <c r="G141" s="62">
        <f>'[1]Figure 3.7'!H13/SUM('[1]Figure 3.7'!H$7:H$22)</f>
        <v>9.0450652365324583E-3</v>
      </c>
      <c r="H141" s="62">
        <f>'[1]Figure 3.7'!K13/SUM('[1]Figure 3.7'!K$7:K$22)</f>
        <v>1.9189150194777089E-2</v>
      </c>
      <c r="I141" s="47"/>
      <c r="J141" s="28"/>
      <c r="K141" s="28"/>
      <c r="L141" s="28"/>
    </row>
    <row r="142" spans="1:12" s="24" customFormat="1" ht="14.45" customHeight="1" x14ac:dyDescent="0.25">
      <c r="A142" s="2" t="s">
        <v>489</v>
      </c>
      <c r="B142" s="2" t="s">
        <v>487</v>
      </c>
      <c r="C142" s="14" t="s">
        <v>563</v>
      </c>
      <c r="D142" s="62"/>
      <c r="E142" s="62">
        <f>'[1]Figure 3.7'!E14/SUM('[1]Figure 3.7'!E$7:E$22)</f>
        <v>2.0376603293004638E-2</v>
      </c>
      <c r="F142" s="62">
        <f>'[1]Figure 3.7'!F14/SUM('[1]Figure 3.7'!F$7:F$22)</f>
        <v>7.9610143177505616E-2</v>
      </c>
      <c r="G142" s="62">
        <f>'[1]Figure 3.7'!H14/SUM('[1]Figure 3.7'!H$7:H$22)</f>
        <v>2.7855599135515881E-2</v>
      </c>
      <c r="H142" s="62">
        <f>'[1]Figure 3.7'!K14/SUM('[1]Figure 3.7'!K$7:K$22)</f>
        <v>7.0047612177175006E-2</v>
      </c>
      <c r="I142" s="47"/>
      <c r="J142" s="28"/>
      <c r="K142" s="28"/>
      <c r="L142" s="28"/>
    </row>
    <row r="143" spans="1:12" s="24" customFormat="1" ht="14.45" customHeight="1" x14ac:dyDescent="0.25">
      <c r="A143" s="2" t="s">
        <v>489</v>
      </c>
      <c r="B143" s="2" t="s">
        <v>487</v>
      </c>
      <c r="C143" s="14" t="s">
        <v>547</v>
      </c>
      <c r="D143" s="62"/>
      <c r="E143" s="62">
        <f>'[1]Figure 3.7'!E15/SUM('[1]Figure 3.7'!E$7:E$22)</f>
        <v>2.3651414536523243E-3</v>
      </c>
      <c r="F143" s="62">
        <f>'[1]Figure 3.7'!F15/SUM('[1]Figure 3.7'!F$7:F$22)</f>
        <v>6.9001207521131626E-3</v>
      </c>
      <c r="G143" s="62">
        <f>'[1]Figure 3.7'!H15/SUM('[1]Figure 3.7'!H$7:H$22)</f>
        <v>2.2412551028575998E-3</v>
      </c>
      <c r="H143" s="62">
        <f>'[1]Figure 3.7'!K15/SUM('[1]Figure 3.7'!K$7:K$22)</f>
        <v>1.0388111383638725E-2</v>
      </c>
      <c r="I143" s="47"/>
      <c r="J143" s="28"/>
      <c r="K143" s="28"/>
      <c r="L143" s="28"/>
    </row>
    <row r="144" spans="1:12" s="24" customFormat="1" ht="14.45" customHeight="1" x14ac:dyDescent="0.25">
      <c r="A144" s="2" t="s">
        <v>489</v>
      </c>
      <c r="B144" s="2" t="s">
        <v>487</v>
      </c>
      <c r="C144" s="14" t="s">
        <v>546</v>
      </c>
      <c r="D144" s="62"/>
      <c r="E144" s="62">
        <f>'[1]Figure 3.7'!E16/SUM('[1]Figure 3.7'!E$7:E$22)</f>
        <v>7.222778131538253E-2</v>
      </c>
      <c r="F144" s="62">
        <f>'[1]Figure 3.7'!F16/SUM('[1]Figure 3.7'!F$7:F$22)</f>
        <v>6.0634811109194414E-2</v>
      </c>
      <c r="G144" s="62">
        <f>'[1]Figure 3.7'!H16/SUM('[1]Figure 3.7'!H$7:H$22)</f>
        <v>8.9890338589610166E-2</v>
      </c>
      <c r="H144" s="62">
        <f>'[1]Figure 3.7'!K16/SUM('[1]Figure 3.7'!K$7:K$22)</f>
        <v>7.336603664694849E-2</v>
      </c>
      <c r="I144" s="47"/>
      <c r="J144" s="28"/>
      <c r="K144" s="28"/>
      <c r="L144" s="28"/>
    </row>
    <row r="145" spans="1:12" s="24" customFormat="1" ht="14.45" customHeight="1" x14ac:dyDescent="0.25">
      <c r="A145" s="2" t="s">
        <v>489</v>
      </c>
      <c r="B145" s="2" t="s">
        <v>487</v>
      </c>
      <c r="C145" s="14" t="s">
        <v>377</v>
      </c>
      <c r="D145" s="62"/>
      <c r="E145" s="62">
        <f>'[1]Figure 3.7'!E17/SUM('[1]Figure 3.7'!E$7:E$22)</f>
        <v>6.0947875921040662E-3</v>
      </c>
      <c r="F145" s="62">
        <f>'[1]Figure 3.7'!F17/SUM('[1]Figure 3.7'!F$7:F$22)</f>
        <v>1.0350181128169745E-3</v>
      </c>
      <c r="G145" s="62">
        <f>'[1]Figure 3.7'!H17/SUM('[1]Figure 3.7'!H$7:H$22)</f>
        <v>2.7215240534699428E-3</v>
      </c>
      <c r="H145" s="62">
        <f>'[1]Figure 3.7'!K17/SUM('[1]Figure 3.7'!K$7:K$22)</f>
        <v>2.741307170682441E-3</v>
      </c>
      <c r="I145" s="47"/>
      <c r="J145" s="28"/>
      <c r="K145" s="28"/>
      <c r="L145" s="28"/>
    </row>
    <row r="146" spans="1:12" s="24" customFormat="1" ht="14.45" customHeight="1" x14ac:dyDescent="0.25">
      <c r="A146" s="2" t="s">
        <v>489</v>
      </c>
      <c r="B146" s="2" t="s">
        <v>487</v>
      </c>
      <c r="C146" s="14" t="s">
        <v>549</v>
      </c>
      <c r="D146" s="62"/>
      <c r="E146" s="62">
        <f>'[1]Figure 3.7'!E18/SUM('[1]Figure 3.7'!E$7:E$22)</f>
        <v>6.0038206131174379E-3</v>
      </c>
      <c r="F146" s="62">
        <f>'[1]Figure 3.7'!F18/SUM('[1]Figure 3.7'!F$7:F$22)</f>
        <v>3.1136794893910649E-2</v>
      </c>
      <c r="G146" s="62">
        <f>'[1]Figure 3.7'!H18/SUM('[1]Figure 3.7'!H$7:H$22)</f>
        <v>3.1217481789802284E-3</v>
      </c>
      <c r="H146" s="62">
        <f>'[1]Figure 3.7'!K18/SUM('[1]Figure 3.7'!K$7:K$22)</f>
        <v>3.7945462415235894E-2</v>
      </c>
      <c r="I146" s="47"/>
      <c r="J146" s="28"/>
      <c r="K146" s="28"/>
      <c r="L146" s="28"/>
    </row>
    <row r="147" spans="1:12" s="24" customFormat="1" ht="14.45" customHeight="1" x14ac:dyDescent="0.25">
      <c r="A147" s="2" t="s">
        <v>489</v>
      </c>
      <c r="B147" s="2" t="s">
        <v>487</v>
      </c>
      <c r="C147" s="14" t="s">
        <v>552</v>
      </c>
      <c r="D147" s="62"/>
      <c r="E147" s="62">
        <f>'[1]Figure 3.7'!E19/SUM('[1]Figure 3.7'!E$7:E$22)</f>
        <v>0</v>
      </c>
      <c r="F147" s="62">
        <f>'[1]Figure 3.7'!F19/SUM('[1]Figure 3.7'!F$7:F$22)</f>
        <v>9.0564084871485265E-3</v>
      </c>
      <c r="G147" s="62">
        <f>'[1]Figure 3.7'!H19/SUM('[1]Figure 3.7'!H$7:H$22)</f>
        <v>1.17665892900024E-2</v>
      </c>
      <c r="H147" s="62">
        <f>'[1]Figure 3.7'!K19/SUM('[1]Figure 3.7'!K$7:K$22)</f>
        <v>1.6519982686481027E-2</v>
      </c>
      <c r="I147" s="47"/>
      <c r="J147" s="28"/>
      <c r="K147" s="28"/>
      <c r="L147" s="28"/>
    </row>
    <row r="148" spans="1:12" s="24" customFormat="1" ht="14.45" customHeight="1" x14ac:dyDescent="0.25">
      <c r="A148" s="2" t="s">
        <v>489</v>
      </c>
      <c r="B148" s="2" t="s">
        <v>487</v>
      </c>
      <c r="C148" s="14" t="s">
        <v>548</v>
      </c>
      <c r="D148" s="62"/>
      <c r="E148" s="62">
        <f>'[1]Figure 3.7'!E20/SUM('[1]Figure 3.7'!E$7:E$22)</f>
        <v>9.9699808969344134E-2</v>
      </c>
      <c r="F148" s="62">
        <f>'[1]Figure 3.7'!F20/SUM('[1]Figure 3.7'!F$7:F$22)</f>
        <v>3.1309297912713474E-2</v>
      </c>
      <c r="G148" s="62">
        <f>'[1]Figure 3.7'!H20/SUM('[1]Figure 3.7'!H$7:H$22)</f>
        <v>9.5573521171856232E-2</v>
      </c>
      <c r="H148" s="62">
        <f>'[1]Figure 3.7'!K20/SUM('[1]Figure 3.7'!K$7:K$22)</f>
        <v>3.0875775501370651E-2</v>
      </c>
      <c r="I148" s="47"/>
      <c r="J148" s="28"/>
      <c r="K148" s="28"/>
      <c r="L148" s="28"/>
    </row>
    <row r="149" spans="1:12" s="24" customFormat="1" ht="14.45" customHeight="1" x14ac:dyDescent="0.25">
      <c r="A149" s="2" t="s">
        <v>489</v>
      </c>
      <c r="B149" s="2" t="s">
        <v>487</v>
      </c>
      <c r="C149" s="14" t="s">
        <v>551</v>
      </c>
      <c r="D149" s="62"/>
      <c r="E149" s="62">
        <f>'[1]Figure 3.7'!E21/SUM('[1]Figure 3.7'!E$7:E$22)</f>
        <v>3.6386791594651144E-3</v>
      </c>
      <c r="F149" s="62">
        <f>'[1]Figure 3.7'!F21/SUM('[1]Figure 3.7'!F$7:F$22)</f>
        <v>3.4759358288770054E-2</v>
      </c>
      <c r="G149" s="62">
        <f>'[1]Figure 3.7'!H21/SUM('[1]Figure 3.7'!H$7:H$22)</f>
        <v>2.3533178580004799E-2</v>
      </c>
      <c r="H149" s="62">
        <f>'[1]Figure 3.7'!K21/SUM('[1]Figure 3.7'!K$7:K$22)</f>
        <v>3.8666859039099694E-2</v>
      </c>
      <c r="I149" s="47"/>
      <c r="J149" s="28"/>
      <c r="K149" s="28"/>
      <c r="L149" s="28"/>
    </row>
    <row r="150" spans="1:12" s="24" customFormat="1" ht="14.45" customHeight="1" x14ac:dyDescent="0.25">
      <c r="A150" s="2" t="s">
        <v>489</v>
      </c>
      <c r="B150" s="2" t="s">
        <v>487</v>
      </c>
      <c r="C150" s="14" t="s">
        <v>550</v>
      </c>
      <c r="D150" s="62"/>
      <c r="E150" s="62">
        <f>'[1]Figure 3.7'!E22/SUM('[1]Figure 3.7'!E$7:E$22)</f>
        <v>4.1844810333848813E-2</v>
      </c>
      <c r="F150" s="62">
        <f>'[1]Figure 3.7'!F22/SUM('[1]Figure 3.7'!F$7:F$22)</f>
        <v>2.6737967914438505E-3</v>
      </c>
      <c r="G150" s="62">
        <f>'[1]Figure 3.7'!H22/SUM('[1]Figure 3.7'!H$7:H$22)</f>
        <v>1.5208516769390857E-2</v>
      </c>
      <c r="H150" s="62">
        <f>'[1]Figure 3.7'!K22/SUM('[1]Figure 3.7'!K$7:K$22)</f>
        <v>1.1470206319434425E-2</v>
      </c>
      <c r="I150" s="47"/>
      <c r="J150" s="28"/>
      <c r="K150" s="28"/>
      <c r="L150" s="28"/>
    </row>
    <row r="151" spans="1:12" s="24" customFormat="1" ht="14.45" customHeight="1" x14ac:dyDescent="0.25">
      <c r="A151" s="35" t="s">
        <v>489</v>
      </c>
      <c r="B151" s="35" t="s">
        <v>487</v>
      </c>
      <c r="C151" s="53" t="s">
        <v>432</v>
      </c>
      <c r="D151" s="63">
        <f t="shared" ref="D151" si="0">SUM(D135:D150)</f>
        <v>0</v>
      </c>
      <c r="E151" s="63">
        <f>SUM(E135:E150)</f>
        <v>1</v>
      </c>
      <c r="F151" s="63">
        <f t="shared" ref="F151" si="1">SUM(F135:F150)</f>
        <v>1</v>
      </c>
      <c r="G151" s="63">
        <f t="shared" ref="G151" si="2">SUM(G135:G150)</f>
        <v>0.99999999999999978</v>
      </c>
      <c r="H151" s="63">
        <f>SUM(H135:H150)</f>
        <v>0.99999999999999989</v>
      </c>
      <c r="I151" s="47"/>
      <c r="J151" s="28"/>
      <c r="K151" s="28"/>
      <c r="L151" s="28"/>
    </row>
    <row r="152" spans="1:12" ht="14.45" customHeight="1" x14ac:dyDescent="0.25">
      <c r="A152" s="2" t="s">
        <v>489</v>
      </c>
      <c r="B152" s="2" t="s">
        <v>487</v>
      </c>
      <c r="C152" s="14" t="s">
        <v>401</v>
      </c>
      <c r="D152" s="64">
        <v>0.51</v>
      </c>
      <c r="E152" s="64"/>
      <c r="F152" s="64"/>
      <c r="G152" s="64"/>
      <c r="H152" s="64"/>
      <c r="I152" s="17" t="s">
        <v>514</v>
      </c>
      <c r="J152" s="20" t="s">
        <v>571</v>
      </c>
      <c r="K152" s="29" t="s">
        <v>587</v>
      </c>
      <c r="L152" s="23"/>
    </row>
    <row r="153" spans="1:12" ht="14.45" customHeight="1" x14ac:dyDescent="0.25">
      <c r="A153" s="2" t="s">
        <v>489</v>
      </c>
      <c r="B153" s="2" t="s">
        <v>487</v>
      </c>
      <c r="C153" s="14" t="s">
        <v>402</v>
      </c>
      <c r="D153" s="64">
        <v>0.08</v>
      </c>
      <c r="E153" s="64"/>
      <c r="F153" s="64"/>
      <c r="G153" s="64"/>
      <c r="H153" s="64"/>
      <c r="I153" s="17"/>
      <c r="J153" s="49"/>
    </row>
    <row r="154" spans="1:12" ht="14.45" customHeight="1" x14ac:dyDescent="0.25">
      <c r="A154" s="2" t="s">
        <v>489</v>
      </c>
      <c r="B154" s="2" t="s">
        <v>487</v>
      </c>
      <c r="C154" s="14" t="s">
        <v>579</v>
      </c>
      <c r="D154" s="64">
        <v>0.1</v>
      </c>
      <c r="E154" s="64"/>
      <c r="F154" s="64"/>
      <c r="G154" s="64"/>
      <c r="H154" s="64"/>
      <c r="I154" s="17"/>
      <c r="J154" s="49"/>
    </row>
    <row r="155" spans="1:12" ht="14.45" customHeight="1" x14ac:dyDescent="0.25">
      <c r="A155" s="2" t="s">
        <v>489</v>
      </c>
      <c r="B155" s="2" t="s">
        <v>487</v>
      </c>
      <c r="C155" s="14" t="s">
        <v>580</v>
      </c>
      <c r="D155" s="64">
        <v>0.09</v>
      </c>
      <c r="E155" s="64"/>
      <c r="F155" s="64"/>
      <c r="G155" s="64"/>
      <c r="H155" s="64"/>
      <c r="I155" s="17"/>
      <c r="J155" s="49"/>
    </row>
    <row r="156" spans="1:12" ht="14.45" customHeight="1" x14ac:dyDescent="0.25">
      <c r="A156" s="2" t="s">
        <v>489</v>
      </c>
      <c r="B156" s="2" t="s">
        <v>487</v>
      </c>
      <c r="C156" s="14" t="s">
        <v>581</v>
      </c>
      <c r="D156" s="64">
        <v>0.02</v>
      </c>
      <c r="E156" s="64"/>
      <c r="F156" s="64"/>
      <c r="G156" s="64"/>
      <c r="H156" s="64"/>
      <c r="I156" s="17"/>
      <c r="J156" s="49"/>
    </row>
    <row r="157" spans="1:12" ht="14.45" customHeight="1" x14ac:dyDescent="0.25">
      <c r="A157" s="2" t="s">
        <v>489</v>
      </c>
      <c r="B157" s="2" t="s">
        <v>487</v>
      </c>
      <c r="C157" s="14" t="s">
        <v>582</v>
      </c>
      <c r="D157" s="64">
        <v>5.0000000000000001E-3</v>
      </c>
      <c r="E157" s="64"/>
      <c r="F157" s="64"/>
      <c r="G157" s="64"/>
      <c r="H157" s="64"/>
      <c r="I157" s="17"/>
      <c r="J157" s="49"/>
    </row>
    <row r="158" spans="1:12" ht="14.45" customHeight="1" x14ac:dyDescent="0.25">
      <c r="A158" s="2" t="s">
        <v>489</v>
      </c>
      <c r="B158" s="2" t="s">
        <v>487</v>
      </c>
      <c r="C158" s="14" t="s">
        <v>362</v>
      </c>
      <c r="D158" s="64">
        <v>5.0000000000000001E-3</v>
      </c>
      <c r="E158" s="64"/>
      <c r="F158" s="64"/>
      <c r="G158" s="64"/>
      <c r="H158" s="64"/>
      <c r="I158" s="17"/>
      <c r="J158" s="49"/>
    </row>
    <row r="159" spans="1:12" ht="14.45" customHeight="1" x14ac:dyDescent="0.25">
      <c r="A159" s="2" t="s">
        <v>489</v>
      </c>
      <c r="B159" s="2" t="s">
        <v>487</v>
      </c>
      <c r="C159" s="14" t="s">
        <v>588</v>
      </c>
      <c r="D159" s="64">
        <v>0.03</v>
      </c>
      <c r="E159" s="64"/>
      <c r="F159" s="64"/>
      <c r="G159" s="64"/>
      <c r="H159" s="64"/>
      <c r="I159" s="17"/>
      <c r="J159" s="49"/>
    </row>
    <row r="160" spans="1:12" ht="14.45" customHeight="1" x14ac:dyDescent="0.25">
      <c r="A160" s="2" t="s">
        <v>489</v>
      </c>
      <c r="B160" s="2" t="s">
        <v>487</v>
      </c>
      <c r="C160" s="14" t="s">
        <v>583</v>
      </c>
      <c r="D160" s="64">
        <v>0.02</v>
      </c>
      <c r="E160" s="64"/>
      <c r="F160" s="64"/>
      <c r="G160" s="64"/>
      <c r="H160" s="64"/>
      <c r="I160" s="17"/>
      <c r="J160" s="49"/>
    </row>
    <row r="161" spans="1:12" ht="14.45" customHeight="1" x14ac:dyDescent="0.25">
      <c r="A161" s="2" t="s">
        <v>489</v>
      </c>
      <c r="B161" s="2" t="s">
        <v>487</v>
      </c>
      <c r="C161" s="14" t="s">
        <v>584</v>
      </c>
      <c r="D161" s="64">
        <v>0.01</v>
      </c>
      <c r="E161" s="64"/>
      <c r="F161" s="64"/>
      <c r="G161" s="64"/>
      <c r="H161" s="64"/>
      <c r="I161" s="17"/>
      <c r="J161" s="49"/>
    </row>
    <row r="162" spans="1:12" ht="14.45" customHeight="1" x14ac:dyDescent="0.25">
      <c r="A162" s="2" t="s">
        <v>489</v>
      </c>
      <c r="B162" s="2" t="s">
        <v>487</v>
      </c>
      <c r="C162" s="14" t="s">
        <v>585</v>
      </c>
      <c r="D162" s="64">
        <v>7.0000000000000007E-2</v>
      </c>
      <c r="E162" s="64"/>
      <c r="F162" s="64"/>
      <c r="G162" s="64"/>
      <c r="H162" s="64"/>
      <c r="I162" s="17"/>
      <c r="J162" s="49"/>
    </row>
    <row r="163" spans="1:12" ht="14.45" customHeight="1" x14ac:dyDescent="0.25">
      <c r="A163" s="2" t="s">
        <v>489</v>
      </c>
      <c r="B163" s="2" t="s">
        <v>487</v>
      </c>
      <c r="C163" s="14" t="s">
        <v>586</v>
      </c>
      <c r="D163" s="64">
        <v>0.06</v>
      </c>
      <c r="E163" s="64"/>
      <c r="F163" s="64"/>
      <c r="G163" s="64"/>
      <c r="H163" s="64"/>
      <c r="I163" s="17"/>
      <c r="J163" s="49"/>
    </row>
    <row r="164" spans="1:12" s="24" customFormat="1" ht="14.45" customHeight="1" x14ac:dyDescent="0.25">
      <c r="A164" s="35" t="s">
        <v>489</v>
      </c>
      <c r="B164" s="35" t="s">
        <v>487</v>
      </c>
      <c r="C164" s="53" t="s">
        <v>432</v>
      </c>
      <c r="D164" s="63">
        <f>SUM(D152:D163)</f>
        <v>1</v>
      </c>
      <c r="E164" s="63"/>
      <c r="F164" s="63"/>
      <c r="G164" s="63"/>
      <c r="H164" s="63"/>
      <c r="I164" s="54"/>
      <c r="J164" s="47"/>
      <c r="K164" s="28"/>
      <c r="L164" s="28"/>
    </row>
    <row r="165" spans="1:12" ht="14.45" customHeight="1" x14ac:dyDescent="0.25">
      <c r="A165" s="66" t="s">
        <v>489</v>
      </c>
      <c r="B165" s="66" t="s">
        <v>488</v>
      </c>
      <c r="C165" s="67" t="s">
        <v>449</v>
      </c>
      <c r="D165" s="79">
        <v>0.17</v>
      </c>
      <c r="E165" s="79"/>
      <c r="F165" s="79"/>
      <c r="G165" s="79"/>
      <c r="H165" s="79"/>
      <c r="I165" s="74" t="s">
        <v>512</v>
      </c>
      <c r="J165" s="58" t="s">
        <v>448</v>
      </c>
      <c r="K165" s="67" t="s">
        <v>455</v>
      </c>
      <c r="L165" s="67"/>
    </row>
    <row r="166" spans="1:12" s="13" customFormat="1" ht="14.45" customHeight="1" x14ac:dyDescent="0.25">
      <c r="A166" s="66" t="s">
        <v>489</v>
      </c>
      <c r="B166" s="66" t="s">
        <v>488</v>
      </c>
      <c r="C166" s="67" t="s">
        <v>450</v>
      </c>
      <c r="D166" s="79">
        <v>0.45</v>
      </c>
      <c r="E166" s="79"/>
      <c r="F166" s="79"/>
      <c r="G166" s="79"/>
      <c r="H166" s="79"/>
      <c r="I166" s="69"/>
      <c r="J166" s="75"/>
      <c r="K166" s="75"/>
      <c r="L166" s="75"/>
    </row>
    <row r="167" spans="1:12" s="13" customFormat="1" ht="14.45" customHeight="1" x14ac:dyDescent="0.25">
      <c r="A167" s="66" t="s">
        <v>489</v>
      </c>
      <c r="B167" s="66" t="s">
        <v>488</v>
      </c>
      <c r="C167" s="67" t="s">
        <v>451</v>
      </c>
      <c r="D167" s="79">
        <v>0.1</v>
      </c>
      <c r="E167" s="79"/>
      <c r="F167" s="79"/>
      <c r="G167" s="79"/>
      <c r="H167" s="79"/>
      <c r="I167" s="69"/>
      <c r="J167" s="75"/>
      <c r="K167" s="75"/>
      <c r="L167" s="75"/>
    </row>
    <row r="168" spans="1:12" s="13" customFormat="1" ht="14.45" customHeight="1" x14ac:dyDescent="0.25">
      <c r="A168" s="66" t="s">
        <v>489</v>
      </c>
      <c r="B168" s="66" t="s">
        <v>488</v>
      </c>
      <c r="C168" s="67" t="s">
        <v>452</v>
      </c>
      <c r="D168" s="79">
        <v>0.18</v>
      </c>
      <c r="E168" s="79"/>
      <c r="F168" s="79"/>
      <c r="G168" s="79"/>
      <c r="H168" s="79"/>
      <c r="I168" s="69"/>
      <c r="J168" s="75"/>
      <c r="K168" s="75"/>
      <c r="L168" s="75"/>
    </row>
    <row r="169" spans="1:12" s="13" customFormat="1" ht="14.45" customHeight="1" x14ac:dyDescent="0.25">
      <c r="A169" s="66" t="s">
        <v>489</v>
      </c>
      <c r="B169" s="66" t="s">
        <v>488</v>
      </c>
      <c r="C169" s="67" t="s">
        <v>419</v>
      </c>
      <c r="D169" s="79">
        <v>0.1</v>
      </c>
      <c r="E169" s="79"/>
      <c r="F169" s="79"/>
      <c r="G169" s="79"/>
      <c r="H169" s="79"/>
      <c r="I169" s="69"/>
      <c r="J169" s="75"/>
      <c r="K169" s="75"/>
      <c r="L169" s="75"/>
    </row>
    <row r="170" spans="1:12" s="21" customFormat="1" ht="14.45" customHeight="1" x14ac:dyDescent="0.25">
      <c r="A170" s="71" t="s">
        <v>489</v>
      </c>
      <c r="B170" s="71" t="s">
        <v>488</v>
      </c>
      <c r="C170" s="72" t="s">
        <v>432</v>
      </c>
      <c r="D170" s="73">
        <f>SUM(D165:D169)</f>
        <v>0.99999999999999989</v>
      </c>
      <c r="E170" s="73"/>
      <c r="F170" s="73"/>
      <c r="G170" s="73"/>
      <c r="H170" s="73"/>
      <c r="I170" s="70"/>
      <c r="J170" s="78"/>
      <c r="K170" s="78"/>
      <c r="L170" s="78"/>
    </row>
    <row r="171" spans="1:12" s="13" customFormat="1" ht="14.45" customHeight="1" x14ac:dyDescent="0.25">
      <c r="A171" s="2" t="s">
        <v>489</v>
      </c>
      <c r="B171" s="2" t="s">
        <v>488</v>
      </c>
      <c r="C171" s="14" t="s">
        <v>401</v>
      </c>
      <c r="D171" s="62">
        <v>0.38</v>
      </c>
      <c r="E171" s="62"/>
      <c r="F171" s="62"/>
      <c r="G171" s="62"/>
      <c r="H171" s="62"/>
      <c r="I171" s="15" t="s">
        <v>514</v>
      </c>
      <c r="J171" s="20" t="s">
        <v>571</v>
      </c>
      <c r="K171" s="29" t="s">
        <v>578</v>
      </c>
      <c r="L171" s="29"/>
    </row>
    <row r="172" spans="1:12" s="13" customFormat="1" ht="14.45" customHeight="1" x14ac:dyDescent="0.25">
      <c r="A172" s="2" t="s">
        <v>489</v>
      </c>
      <c r="B172" s="2" t="s">
        <v>488</v>
      </c>
      <c r="C172" s="14" t="s">
        <v>402</v>
      </c>
      <c r="D172" s="62">
        <v>7.0000000000000007E-2</v>
      </c>
      <c r="E172" s="62"/>
      <c r="F172" s="62"/>
      <c r="G172" s="62"/>
      <c r="H172" s="62"/>
      <c r="I172" s="15"/>
      <c r="J172" s="26"/>
      <c r="K172" s="29"/>
      <c r="L172" s="29"/>
    </row>
    <row r="173" spans="1:12" s="13" customFormat="1" ht="14.45" customHeight="1" x14ac:dyDescent="0.25">
      <c r="A173" s="2" t="s">
        <v>489</v>
      </c>
      <c r="B173" s="2" t="s">
        <v>488</v>
      </c>
      <c r="C173" s="14" t="s">
        <v>579</v>
      </c>
      <c r="D173" s="62">
        <v>0.08</v>
      </c>
      <c r="E173" s="62"/>
      <c r="F173" s="62"/>
      <c r="G173" s="62"/>
      <c r="H173" s="62"/>
      <c r="I173" s="15"/>
      <c r="J173" s="26"/>
      <c r="K173" s="29"/>
      <c r="L173" s="29"/>
    </row>
    <row r="174" spans="1:12" s="13" customFormat="1" ht="14.45" customHeight="1" x14ac:dyDescent="0.25">
      <c r="A174" s="2" t="s">
        <v>489</v>
      </c>
      <c r="B174" s="2" t="s">
        <v>488</v>
      </c>
      <c r="C174" s="14" t="s">
        <v>580</v>
      </c>
      <c r="D174" s="62">
        <v>0.05</v>
      </c>
      <c r="E174" s="62"/>
      <c r="F174" s="62"/>
      <c r="G174" s="62"/>
      <c r="H174" s="62"/>
      <c r="I174" s="15"/>
      <c r="J174" s="26"/>
      <c r="K174" s="29"/>
      <c r="L174" s="29"/>
    </row>
    <row r="175" spans="1:12" s="13" customFormat="1" ht="14.45" customHeight="1" x14ac:dyDescent="0.25">
      <c r="A175" s="2" t="s">
        <v>489</v>
      </c>
      <c r="B175" s="2" t="s">
        <v>488</v>
      </c>
      <c r="C175" s="14" t="s">
        <v>581</v>
      </c>
      <c r="D175" s="62">
        <v>0.06</v>
      </c>
      <c r="E175" s="62"/>
      <c r="F175" s="62"/>
      <c r="G175" s="62"/>
      <c r="H175" s="62"/>
      <c r="I175" s="15"/>
      <c r="J175" s="26"/>
      <c r="K175" s="29"/>
      <c r="L175" s="29"/>
    </row>
    <row r="176" spans="1:12" s="13" customFormat="1" ht="14.45" customHeight="1" x14ac:dyDescent="0.25">
      <c r="A176" s="2" t="s">
        <v>489</v>
      </c>
      <c r="B176" s="2" t="s">
        <v>488</v>
      </c>
      <c r="C176" s="14" t="s">
        <v>582</v>
      </c>
      <c r="D176" s="62">
        <v>0.03</v>
      </c>
      <c r="E176" s="62"/>
      <c r="F176" s="62"/>
      <c r="G176" s="62"/>
      <c r="H176" s="62"/>
      <c r="I176" s="15"/>
      <c r="J176" s="26"/>
      <c r="K176" s="29"/>
      <c r="L176" s="29"/>
    </row>
    <row r="177" spans="1:12" s="13" customFormat="1" ht="14.45" customHeight="1" x14ac:dyDescent="0.25">
      <c r="A177" s="2" t="s">
        <v>489</v>
      </c>
      <c r="B177" s="2" t="s">
        <v>488</v>
      </c>
      <c r="C177" s="14" t="s">
        <v>583</v>
      </c>
      <c r="D177" s="62">
        <v>0.06</v>
      </c>
      <c r="E177" s="62"/>
      <c r="F177" s="62"/>
      <c r="G177" s="62"/>
      <c r="H177" s="62"/>
      <c r="I177" s="15"/>
      <c r="J177" s="26"/>
      <c r="K177" s="29"/>
      <c r="L177" s="29"/>
    </row>
    <row r="178" spans="1:12" s="13" customFormat="1" ht="14.45" customHeight="1" x14ac:dyDescent="0.25">
      <c r="A178" s="2" t="s">
        <v>489</v>
      </c>
      <c r="B178" s="2" t="s">
        <v>488</v>
      </c>
      <c r="C178" s="14" t="s">
        <v>584</v>
      </c>
      <c r="D178" s="62">
        <v>0.05</v>
      </c>
      <c r="E178" s="62"/>
      <c r="F178" s="62"/>
      <c r="G178" s="62"/>
      <c r="H178" s="62"/>
      <c r="I178" s="15"/>
      <c r="J178" s="26"/>
      <c r="K178" s="29"/>
      <c r="L178" s="29"/>
    </row>
    <row r="179" spans="1:12" ht="14.45" customHeight="1" x14ac:dyDescent="0.25">
      <c r="A179" s="2" t="s">
        <v>489</v>
      </c>
      <c r="B179" s="2" t="s">
        <v>488</v>
      </c>
      <c r="C179" s="14" t="s">
        <v>585</v>
      </c>
      <c r="D179" s="62">
        <v>0.17</v>
      </c>
      <c r="E179" s="62"/>
      <c r="F179" s="62"/>
      <c r="G179" s="62"/>
      <c r="H179" s="62"/>
      <c r="I179" s="15"/>
    </row>
    <row r="180" spans="1:12" ht="14.45" customHeight="1" x14ac:dyDescent="0.25">
      <c r="A180" s="2" t="s">
        <v>489</v>
      </c>
      <c r="B180" s="2" t="s">
        <v>488</v>
      </c>
      <c r="C180" s="14" t="s">
        <v>586</v>
      </c>
      <c r="D180" s="62">
        <v>0.05</v>
      </c>
      <c r="E180" s="62"/>
      <c r="F180" s="62"/>
      <c r="G180" s="62"/>
      <c r="H180" s="62"/>
      <c r="I180" s="15"/>
    </row>
    <row r="181" spans="1:12" s="24" customFormat="1" ht="14.45" customHeight="1" x14ac:dyDescent="0.25">
      <c r="A181" s="35" t="s">
        <v>489</v>
      </c>
      <c r="B181" s="35" t="s">
        <v>488</v>
      </c>
      <c r="C181" s="53" t="s">
        <v>432</v>
      </c>
      <c r="D181" s="63">
        <f>SUM(D171:D180)</f>
        <v>1.0000000000000002</v>
      </c>
      <c r="E181" s="63"/>
      <c r="F181" s="63"/>
      <c r="G181" s="63"/>
      <c r="H181" s="63"/>
      <c r="I181" s="54"/>
      <c r="J181" s="47"/>
      <c r="K181" s="28"/>
      <c r="L181" s="28"/>
    </row>
    <row r="182" spans="1:12" ht="14.45" customHeight="1" x14ac:dyDescent="0.25">
      <c r="A182" s="80" t="s">
        <v>363</v>
      </c>
      <c r="B182" s="67" t="s">
        <v>430</v>
      </c>
      <c r="C182" s="67" t="s">
        <v>449</v>
      </c>
      <c r="D182" s="68">
        <v>0.57999999999999996</v>
      </c>
      <c r="E182" s="68"/>
      <c r="F182" s="68"/>
      <c r="G182" s="68"/>
      <c r="H182" s="68"/>
      <c r="I182" s="74" t="s">
        <v>512</v>
      </c>
      <c r="J182" s="58" t="s">
        <v>448</v>
      </c>
      <c r="K182" s="67" t="s">
        <v>456</v>
      </c>
      <c r="L182" s="67"/>
    </row>
    <row r="183" spans="1:12" ht="14.45" customHeight="1" x14ac:dyDescent="0.25">
      <c r="A183" s="80" t="s">
        <v>363</v>
      </c>
      <c r="B183" s="67" t="s">
        <v>430</v>
      </c>
      <c r="C183" s="67" t="s">
        <v>450</v>
      </c>
      <c r="D183" s="68">
        <v>0.08</v>
      </c>
      <c r="E183" s="68"/>
      <c r="F183" s="68"/>
      <c r="G183" s="68"/>
      <c r="H183" s="68"/>
      <c r="I183" s="67"/>
      <c r="J183" s="75"/>
      <c r="K183" s="75"/>
      <c r="L183" s="75"/>
    </row>
    <row r="184" spans="1:12" ht="14.45" customHeight="1" x14ac:dyDescent="0.25">
      <c r="A184" s="80" t="s">
        <v>363</v>
      </c>
      <c r="B184" s="67" t="s">
        <v>430</v>
      </c>
      <c r="C184" s="67" t="s">
        <v>451</v>
      </c>
      <c r="D184" s="68">
        <v>0.08</v>
      </c>
      <c r="E184" s="68"/>
      <c r="F184" s="68"/>
      <c r="G184" s="68"/>
      <c r="H184" s="68"/>
      <c r="I184" s="67"/>
      <c r="J184" s="75"/>
      <c r="K184" s="75"/>
      <c r="L184" s="75"/>
    </row>
    <row r="185" spans="1:12" ht="14.45" customHeight="1" x14ac:dyDescent="0.25">
      <c r="A185" s="80" t="s">
        <v>363</v>
      </c>
      <c r="B185" s="67" t="s">
        <v>430</v>
      </c>
      <c r="C185" s="67" t="s">
        <v>452</v>
      </c>
      <c r="D185" s="68">
        <v>0.16</v>
      </c>
      <c r="E185" s="68"/>
      <c r="F185" s="68"/>
      <c r="G185" s="68"/>
      <c r="H185" s="68"/>
      <c r="I185" s="67"/>
      <c r="J185" s="75"/>
      <c r="K185" s="75"/>
      <c r="L185" s="75"/>
    </row>
    <row r="186" spans="1:12" ht="14.45" customHeight="1" x14ac:dyDescent="0.25">
      <c r="A186" s="80" t="s">
        <v>363</v>
      </c>
      <c r="B186" s="67" t="s">
        <v>430</v>
      </c>
      <c r="C186" s="67" t="s">
        <v>419</v>
      </c>
      <c r="D186" s="68">
        <v>0.1</v>
      </c>
      <c r="E186" s="68"/>
      <c r="F186" s="68"/>
      <c r="G186" s="68"/>
      <c r="H186" s="68"/>
      <c r="I186" s="67"/>
      <c r="J186" s="75"/>
      <c r="K186" s="75"/>
      <c r="L186" s="75"/>
    </row>
    <row r="187" spans="1:12" s="24" customFormat="1" ht="14.45" customHeight="1" x14ac:dyDescent="0.25">
      <c r="A187" s="81" t="s">
        <v>363</v>
      </c>
      <c r="B187" s="72" t="s">
        <v>430</v>
      </c>
      <c r="C187" s="72" t="s">
        <v>432</v>
      </c>
      <c r="D187" s="73">
        <f>SUM(D182:D186)</f>
        <v>0.99999999999999989</v>
      </c>
      <c r="E187" s="73"/>
      <c r="F187" s="73"/>
      <c r="G187" s="73"/>
      <c r="H187" s="73"/>
      <c r="I187" s="72"/>
      <c r="J187" s="78"/>
      <c r="K187" s="78"/>
      <c r="L187" s="78"/>
    </row>
    <row r="188" spans="1:12" ht="14.45" customHeight="1" x14ac:dyDescent="0.25">
      <c r="A188" s="22" t="s">
        <v>363</v>
      </c>
      <c r="B188" s="14" t="s">
        <v>430</v>
      </c>
      <c r="C188" s="14" t="s">
        <v>433</v>
      </c>
      <c r="D188" s="62">
        <v>0.05</v>
      </c>
      <c r="E188" s="62"/>
      <c r="F188" s="62"/>
      <c r="G188" s="62"/>
      <c r="H188" s="62"/>
      <c r="I188" s="15" t="s">
        <v>513</v>
      </c>
      <c r="J188" s="20" t="s">
        <v>429</v>
      </c>
    </row>
    <row r="189" spans="1:12" x14ac:dyDescent="0.25">
      <c r="A189" s="22" t="s">
        <v>363</v>
      </c>
      <c r="B189" s="14" t="s">
        <v>430</v>
      </c>
      <c r="C189" s="14" t="s">
        <v>434</v>
      </c>
      <c r="D189" s="62">
        <v>0.08</v>
      </c>
      <c r="E189" s="62"/>
      <c r="F189" s="62"/>
      <c r="G189" s="62"/>
      <c r="H189" s="62"/>
      <c r="I189" s="15"/>
      <c r="J189" s="14"/>
    </row>
    <row r="190" spans="1:12" x14ac:dyDescent="0.25">
      <c r="A190" s="22" t="s">
        <v>363</v>
      </c>
      <c r="B190" s="14" t="s">
        <v>430</v>
      </c>
      <c r="C190" s="14" t="s">
        <v>435</v>
      </c>
      <c r="D190" s="62">
        <v>7.0000000000000007E-2</v>
      </c>
      <c r="E190" s="62"/>
      <c r="F190" s="62"/>
      <c r="G190" s="62"/>
      <c r="H190" s="62"/>
      <c r="I190" s="15"/>
      <c r="J190" s="14"/>
    </row>
    <row r="191" spans="1:12" x14ac:dyDescent="0.25">
      <c r="A191" s="22" t="s">
        <v>363</v>
      </c>
      <c r="B191" s="14" t="s">
        <v>430</v>
      </c>
      <c r="C191" s="14" t="s">
        <v>436</v>
      </c>
      <c r="D191" s="62">
        <v>0.06</v>
      </c>
      <c r="E191" s="62"/>
      <c r="F191" s="62"/>
      <c r="G191" s="62"/>
      <c r="H191" s="62"/>
      <c r="I191" s="15"/>
      <c r="J191" s="14"/>
    </row>
    <row r="192" spans="1:12" x14ac:dyDescent="0.25">
      <c r="A192" s="22" t="s">
        <v>363</v>
      </c>
      <c r="B192" s="14" t="s">
        <v>430</v>
      </c>
      <c r="C192" s="14" t="s">
        <v>437</v>
      </c>
      <c r="D192" s="62">
        <v>0.17</v>
      </c>
      <c r="E192" s="62"/>
      <c r="F192" s="62"/>
      <c r="G192" s="62"/>
      <c r="H192" s="62"/>
      <c r="I192" s="15"/>
      <c r="J192" s="14"/>
    </row>
    <row r="193" spans="1:12" x14ac:dyDescent="0.25">
      <c r="A193" s="22" t="s">
        <v>363</v>
      </c>
      <c r="B193" s="14" t="s">
        <v>430</v>
      </c>
      <c r="C193" s="14" t="s">
        <v>438</v>
      </c>
      <c r="D193" s="62">
        <v>0.15</v>
      </c>
      <c r="E193" s="62"/>
      <c r="F193" s="62"/>
      <c r="G193" s="62"/>
      <c r="H193" s="62"/>
      <c r="I193" s="15"/>
      <c r="J193" s="14"/>
    </row>
    <row r="194" spans="1:12" x14ac:dyDescent="0.25">
      <c r="A194" s="22" t="s">
        <v>363</v>
      </c>
      <c r="B194" s="14" t="s">
        <v>430</v>
      </c>
      <c r="C194" s="14" t="s">
        <v>439</v>
      </c>
      <c r="D194" s="62">
        <v>7.0000000000000007E-2</v>
      </c>
      <c r="E194" s="62"/>
      <c r="F194" s="62"/>
      <c r="G194" s="62"/>
      <c r="H194" s="62"/>
      <c r="I194" s="15"/>
      <c r="J194" s="14"/>
    </row>
    <row r="195" spans="1:12" x14ac:dyDescent="0.25">
      <c r="A195" s="22" t="s">
        <v>363</v>
      </c>
      <c r="B195" s="14" t="s">
        <v>430</v>
      </c>
      <c r="C195" s="14" t="s">
        <v>442</v>
      </c>
      <c r="D195" s="62">
        <v>0.35</v>
      </c>
      <c r="E195" s="62"/>
      <c r="F195" s="62"/>
      <c r="G195" s="62"/>
      <c r="H195" s="62"/>
      <c r="I195" s="15"/>
      <c r="J195" s="14"/>
    </row>
    <row r="196" spans="1:12" s="24" customFormat="1" x14ac:dyDescent="0.25">
      <c r="A196" s="52" t="s">
        <v>363</v>
      </c>
      <c r="B196" s="53" t="s">
        <v>430</v>
      </c>
      <c r="C196" s="53" t="s">
        <v>432</v>
      </c>
      <c r="D196" s="63">
        <f>SUM(D188:D195)</f>
        <v>1</v>
      </c>
      <c r="E196" s="63"/>
      <c r="F196" s="63"/>
      <c r="G196" s="63"/>
      <c r="H196" s="63"/>
      <c r="I196" s="54"/>
      <c r="J196" s="53"/>
      <c r="K196" s="28"/>
      <c r="L196" s="28"/>
    </row>
    <row r="197" spans="1:12" x14ac:dyDescent="0.25">
      <c r="A197" s="22" t="s">
        <v>363</v>
      </c>
      <c r="B197" s="13" t="s">
        <v>431</v>
      </c>
      <c r="C197" s="14" t="s">
        <v>433</v>
      </c>
      <c r="D197" s="62">
        <v>0.05</v>
      </c>
      <c r="E197" s="62"/>
      <c r="F197" s="62"/>
      <c r="G197" s="62"/>
      <c r="H197" s="62"/>
      <c r="I197" s="15" t="s">
        <v>513</v>
      </c>
      <c r="J197" s="20" t="s">
        <v>429</v>
      </c>
    </row>
    <row r="198" spans="1:12" x14ac:dyDescent="0.25">
      <c r="A198" s="22" t="s">
        <v>363</v>
      </c>
      <c r="B198" s="13" t="s">
        <v>431</v>
      </c>
      <c r="C198" s="14" t="s">
        <v>434</v>
      </c>
      <c r="D198" s="62">
        <v>0.08</v>
      </c>
      <c r="E198" s="62"/>
      <c r="F198" s="62"/>
      <c r="G198" s="62"/>
      <c r="H198" s="62"/>
      <c r="I198" s="15"/>
      <c r="J198" s="20"/>
    </row>
    <row r="199" spans="1:12" x14ac:dyDescent="0.25">
      <c r="A199" s="22" t="s">
        <v>363</v>
      </c>
      <c r="B199" s="13" t="s">
        <v>431</v>
      </c>
      <c r="C199" s="14" t="s">
        <v>435</v>
      </c>
      <c r="D199" s="62">
        <v>0.1</v>
      </c>
      <c r="E199" s="62"/>
      <c r="F199" s="62"/>
      <c r="G199" s="62"/>
      <c r="H199" s="62"/>
      <c r="I199" s="15"/>
      <c r="J199" s="20"/>
    </row>
    <row r="200" spans="1:12" x14ac:dyDescent="0.25">
      <c r="A200" s="22" t="s">
        <v>363</v>
      </c>
      <c r="B200" s="13" t="s">
        <v>431</v>
      </c>
      <c r="C200" s="14" t="s">
        <v>436</v>
      </c>
      <c r="D200" s="62">
        <v>0.06</v>
      </c>
      <c r="E200" s="62"/>
      <c r="F200" s="62"/>
      <c r="G200" s="62"/>
      <c r="H200" s="62"/>
      <c r="I200" s="15"/>
      <c r="J200" s="20"/>
    </row>
    <row r="201" spans="1:12" x14ac:dyDescent="0.25">
      <c r="A201" s="22" t="s">
        <v>363</v>
      </c>
      <c r="B201" s="13" t="s">
        <v>431</v>
      </c>
      <c r="C201" s="14" t="s">
        <v>437</v>
      </c>
      <c r="D201" s="62">
        <v>0.11</v>
      </c>
      <c r="E201" s="62"/>
      <c r="F201" s="62"/>
      <c r="G201" s="62"/>
      <c r="H201" s="62"/>
      <c r="I201" s="15"/>
      <c r="J201" s="20"/>
    </row>
    <row r="202" spans="1:12" x14ac:dyDescent="0.25">
      <c r="A202" s="22" t="s">
        <v>363</v>
      </c>
      <c r="B202" s="13" t="s">
        <v>431</v>
      </c>
      <c r="C202" s="14" t="s">
        <v>438</v>
      </c>
      <c r="D202" s="62">
        <v>0.1</v>
      </c>
      <c r="E202" s="62"/>
      <c r="F202" s="62"/>
      <c r="G202" s="62"/>
      <c r="H202" s="62"/>
      <c r="I202" s="15"/>
      <c r="J202" s="20"/>
    </row>
    <row r="203" spans="1:12" x14ac:dyDescent="0.25">
      <c r="A203" s="22" t="s">
        <v>363</v>
      </c>
      <c r="B203" s="13" t="s">
        <v>431</v>
      </c>
      <c r="C203" s="14" t="s">
        <v>440</v>
      </c>
      <c r="D203" s="62">
        <v>0.15</v>
      </c>
      <c r="E203" s="62"/>
      <c r="F203" s="62"/>
      <c r="G203" s="62"/>
      <c r="H203" s="62"/>
      <c r="I203" s="15"/>
      <c r="J203" s="20"/>
    </row>
    <row r="204" spans="1:12" x14ac:dyDescent="0.25">
      <c r="A204" s="22" t="s">
        <v>363</v>
      </c>
      <c r="B204" s="13" t="s">
        <v>431</v>
      </c>
      <c r="C204" s="14" t="s">
        <v>441</v>
      </c>
      <c r="D204" s="62">
        <v>0.02</v>
      </c>
      <c r="E204" s="62"/>
      <c r="F204" s="62"/>
      <c r="G204" s="62"/>
      <c r="H204" s="62"/>
      <c r="I204" s="15"/>
      <c r="J204" s="20"/>
    </row>
    <row r="205" spans="1:12" x14ac:dyDescent="0.25">
      <c r="A205" s="22" t="s">
        <v>363</v>
      </c>
      <c r="B205" s="13" t="s">
        <v>431</v>
      </c>
      <c r="C205" s="14" t="s">
        <v>443</v>
      </c>
      <c r="D205" s="62">
        <v>0.33</v>
      </c>
      <c r="E205" s="62"/>
      <c r="F205" s="62"/>
      <c r="G205" s="62"/>
      <c r="H205" s="62"/>
      <c r="I205" s="15"/>
      <c r="J205" s="20"/>
    </row>
    <row r="206" spans="1:12" s="24" customFormat="1" x14ac:dyDescent="0.25">
      <c r="A206" s="52" t="s">
        <v>363</v>
      </c>
      <c r="B206" s="21" t="s">
        <v>431</v>
      </c>
      <c r="C206" s="53" t="s">
        <v>432</v>
      </c>
      <c r="D206" s="63">
        <f>SUM(D197:D205)</f>
        <v>1</v>
      </c>
      <c r="E206" s="63"/>
      <c r="F206" s="63"/>
      <c r="G206" s="63"/>
      <c r="H206" s="63"/>
      <c r="I206" s="54"/>
      <c r="J206" s="56"/>
      <c r="K206" s="28"/>
      <c r="L206" s="28"/>
    </row>
    <row r="207" spans="1:12" x14ac:dyDescent="0.25">
      <c r="A207" s="80" t="s">
        <v>28</v>
      </c>
      <c r="B207" s="82" t="s">
        <v>404</v>
      </c>
      <c r="C207" s="67" t="s">
        <v>449</v>
      </c>
      <c r="D207" s="68">
        <v>0.38</v>
      </c>
      <c r="E207" s="68"/>
      <c r="F207" s="68"/>
      <c r="G207" s="68"/>
      <c r="H207" s="68"/>
      <c r="I207" s="74" t="s">
        <v>512</v>
      </c>
      <c r="J207" s="58" t="s">
        <v>448</v>
      </c>
      <c r="K207" s="67" t="s">
        <v>459</v>
      </c>
      <c r="L207" s="66" t="s">
        <v>508</v>
      </c>
    </row>
    <row r="208" spans="1:12" x14ac:dyDescent="0.25">
      <c r="A208" s="80" t="s">
        <v>28</v>
      </c>
      <c r="B208" s="82" t="s">
        <v>404</v>
      </c>
      <c r="C208" s="67" t="s">
        <v>450</v>
      </c>
      <c r="D208" s="68">
        <v>0.42</v>
      </c>
      <c r="E208" s="68"/>
      <c r="F208" s="68"/>
      <c r="G208" s="68"/>
      <c r="H208" s="68"/>
      <c r="I208" s="67"/>
      <c r="J208" s="75"/>
      <c r="K208" s="75"/>
      <c r="L208" s="75"/>
    </row>
    <row r="209" spans="1:12" x14ac:dyDescent="0.25">
      <c r="A209" s="80" t="s">
        <v>28</v>
      </c>
      <c r="B209" s="82" t="s">
        <v>404</v>
      </c>
      <c r="C209" s="67" t="s">
        <v>451</v>
      </c>
      <c r="D209" s="68">
        <v>0.08</v>
      </c>
      <c r="E209" s="68"/>
      <c r="F209" s="68"/>
      <c r="G209" s="68"/>
      <c r="H209" s="68"/>
      <c r="I209" s="67"/>
      <c r="J209" s="75"/>
      <c r="K209" s="75"/>
      <c r="L209" s="75"/>
    </row>
    <row r="210" spans="1:12" x14ac:dyDescent="0.25">
      <c r="A210" s="80" t="s">
        <v>28</v>
      </c>
      <c r="B210" s="82" t="s">
        <v>404</v>
      </c>
      <c r="C210" s="67" t="s">
        <v>452</v>
      </c>
      <c r="D210" s="68">
        <v>7.0000000000000007E-2</v>
      </c>
      <c r="E210" s="68"/>
      <c r="F210" s="68"/>
      <c r="G210" s="68"/>
      <c r="H210" s="68"/>
      <c r="I210" s="67"/>
      <c r="J210" s="75"/>
      <c r="K210" s="75"/>
      <c r="L210" s="75"/>
    </row>
    <row r="211" spans="1:12" x14ac:dyDescent="0.25">
      <c r="A211" s="80" t="s">
        <v>28</v>
      </c>
      <c r="B211" s="82" t="s">
        <v>404</v>
      </c>
      <c r="C211" s="67" t="s">
        <v>419</v>
      </c>
      <c r="D211" s="68">
        <v>0.05</v>
      </c>
      <c r="E211" s="68"/>
      <c r="F211" s="68"/>
      <c r="G211" s="68"/>
      <c r="H211" s="68"/>
      <c r="I211" s="67"/>
      <c r="J211" s="75"/>
      <c r="K211" s="75"/>
      <c r="L211" s="75"/>
    </row>
    <row r="212" spans="1:12" s="24" customFormat="1" x14ac:dyDescent="0.25">
      <c r="A212" s="81" t="s">
        <v>28</v>
      </c>
      <c r="B212" s="83" t="s">
        <v>404</v>
      </c>
      <c r="C212" s="72" t="s">
        <v>432</v>
      </c>
      <c r="D212" s="73">
        <f>SUM(D207:D211)</f>
        <v>1</v>
      </c>
      <c r="E212" s="73"/>
      <c r="F212" s="73"/>
      <c r="G212" s="73"/>
      <c r="H212" s="73"/>
      <c r="I212" s="70"/>
      <c r="J212" s="78"/>
      <c r="K212" s="78"/>
      <c r="L212" s="78"/>
    </row>
    <row r="213" spans="1:12" x14ac:dyDescent="0.25">
      <c r="A213" s="22" t="s">
        <v>28</v>
      </c>
      <c r="B213" s="27" t="s">
        <v>404</v>
      </c>
      <c r="C213" s="14" t="s">
        <v>405</v>
      </c>
      <c r="D213" s="62">
        <v>0.05</v>
      </c>
      <c r="E213" s="62"/>
      <c r="F213" s="62"/>
      <c r="G213" s="62"/>
      <c r="H213" s="62"/>
      <c r="I213" s="15"/>
      <c r="J213" s="50" t="s">
        <v>410</v>
      </c>
    </row>
    <row r="214" spans="1:12" x14ac:dyDescent="0.25">
      <c r="A214" s="22" t="s">
        <v>28</v>
      </c>
      <c r="B214" s="27" t="s">
        <v>404</v>
      </c>
      <c r="C214" s="14" t="s">
        <v>391</v>
      </c>
      <c r="D214" s="62">
        <v>0.13</v>
      </c>
      <c r="E214" s="62"/>
      <c r="F214" s="62"/>
      <c r="G214" s="62"/>
      <c r="H214" s="62"/>
      <c r="I214" s="15"/>
      <c r="J214" s="14"/>
    </row>
    <row r="215" spans="1:12" x14ac:dyDescent="0.25">
      <c r="A215" s="22" t="s">
        <v>28</v>
      </c>
      <c r="B215" s="27" t="s">
        <v>404</v>
      </c>
      <c r="C215" s="14" t="s">
        <v>390</v>
      </c>
      <c r="D215" s="62">
        <v>0.04</v>
      </c>
      <c r="E215" s="62"/>
      <c r="F215" s="62"/>
      <c r="G215" s="62"/>
      <c r="H215" s="62"/>
      <c r="I215" s="15"/>
      <c r="J215" s="14"/>
    </row>
    <row r="216" spans="1:12" x14ac:dyDescent="0.25">
      <c r="A216" s="22" t="s">
        <v>28</v>
      </c>
      <c r="B216" s="27" t="s">
        <v>404</v>
      </c>
      <c r="C216" s="14" t="s">
        <v>406</v>
      </c>
      <c r="D216" s="62">
        <v>0.02</v>
      </c>
      <c r="E216" s="62"/>
      <c r="F216" s="62"/>
      <c r="G216" s="62"/>
      <c r="H216" s="62"/>
      <c r="I216" s="15"/>
      <c r="J216" s="14"/>
    </row>
    <row r="217" spans="1:12" x14ac:dyDescent="0.25">
      <c r="A217" s="22" t="s">
        <v>28</v>
      </c>
      <c r="B217" s="27" t="s">
        <v>404</v>
      </c>
      <c r="C217" s="14" t="s">
        <v>407</v>
      </c>
      <c r="D217" s="62">
        <v>0.27</v>
      </c>
      <c r="E217" s="62"/>
      <c r="F217" s="62"/>
      <c r="G217" s="62"/>
      <c r="H217" s="62"/>
      <c r="I217" s="15"/>
      <c r="J217" s="14"/>
    </row>
    <row r="218" spans="1:12" x14ac:dyDescent="0.25">
      <c r="A218" s="22" t="s">
        <v>28</v>
      </c>
      <c r="B218" s="27" t="s">
        <v>404</v>
      </c>
      <c r="C218" s="14" t="s">
        <v>408</v>
      </c>
      <c r="D218" s="62">
        <v>0.49</v>
      </c>
      <c r="E218" s="62"/>
      <c r="F218" s="62"/>
      <c r="G218" s="62"/>
      <c r="H218" s="62"/>
      <c r="I218" s="15"/>
    </row>
    <row r="219" spans="1:12" s="24" customFormat="1" x14ac:dyDescent="0.25">
      <c r="A219" s="52" t="s">
        <v>28</v>
      </c>
      <c r="B219" s="55" t="s">
        <v>404</v>
      </c>
      <c r="C219" s="53" t="s">
        <v>432</v>
      </c>
      <c r="D219" s="63">
        <f>SUM(D213:D218)</f>
        <v>1</v>
      </c>
      <c r="E219" s="63"/>
      <c r="F219" s="63"/>
      <c r="G219" s="63"/>
      <c r="H219" s="63"/>
      <c r="I219" s="54"/>
      <c r="J219" s="47"/>
      <c r="K219" s="28"/>
      <c r="L219" s="28"/>
    </row>
    <row r="220" spans="1:12" x14ac:dyDescent="0.25">
      <c r="A220" s="22" t="s">
        <v>28</v>
      </c>
      <c r="B220" s="22" t="s">
        <v>403</v>
      </c>
      <c r="C220" s="14" t="s">
        <v>449</v>
      </c>
      <c r="D220" s="62">
        <v>0.31</v>
      </c>
      <c r="E220" s="62"/>
      <c r="F220" s="62"/>
      <c r="G220" s="62"/>
      <c r="H220" s="62"/>
      <c r="I220" s="15" t="s">
        <v>512</v>
      </c>
      <c r="J220" s="20" t="s">
        <v>448</v>
      </c>
      <c r="K220" s="14" t="s">
        <v>460</v>
      </c>
      <c r="L220" s="14"/>
    </row>
    <row r="221" spans="1:12" x14ac:dyDescent="0.25">
      <c r="A221" s="22" t="s">
        <v>28</v>
      </c>
      <c r="B221" s="22" t="s">
        <v>403</v>
      </c>
      <c r="C221" s="14" t="s">
        <v>450</v>
      </c>
      <c r="D221" s="62">
        <v>0.46</v>
      </c>
      <c r="E221" s="62"/>
      <c r="F221" s="62"/>
      <c r="G221" s="62"/>
      <c r="H221" s="62"/>
      <c r="I221" s="14"/>
      <c r="J221" s="29"/>
    </row>
    <row r="222" spans="1:12" x14ac:dyDescent="0.25">
      <c r="A222" s="22" t="s">
        <v>28</v>
      </c>
      <c r="B222" s="22" t="s">
        <v>403</v>
      </c>
      <c r="C222" s="14" t="s">
        <v>451</v>
      </c>
      <c r="D222" s="62">
        <v>7.0000000000000007E-2</v>
      </c>
      <c r="E222" s="62"/>
      <c r="F222" s="62"/>
      <c r="G222" s="62"/>
      <c r="H222" s="62"/>
      <c r="I222" s="19"/>
      <c r="J222" s="29"/>
    </row>
    <row r="223" spans="1:12" x14ac:dyDescent="0.25">
      <c r="A223" s="22" t="s">
        <v>28</v>
      </c>
      <c r="B223" s="22" t="s">
        <v>403</v>
      </c>
      <c r="C223" s="14" t="s">
        <v>452</v>
      </c>
      <c r="D223" s="62">
        <v>0.16</v>
      </c>
      <c r="E223" s="62"/>
      <c r="F223" s="62"/>
      <c r="G223" s="62"/>
      <c r="H223" s="62"/>
      <c r="I223" s="14"/>
      <c r="J223" s="29"/>
    </row>
    <row r="224" spans="1:12" s="24" customFormat="1" x14ac:dyDescent="0.25">
      <c r="A224" s="52" t="s">
        <v>28</v>
      </c>
      <c r="B224" s="52" t="s">
        <v>403</v>
      </c>
      <c r="C224" s="53" t="s">
        <v>432</v>
      </c>
      <c r="D224" s="63">
        <f>SUM(D220:D223)</f>
        <v>1</v>
      </c>
      <c r="E224" s="63"/>
      <c r="F224" s="63"/>
      <c r="G224" s="63"/>
      <c r="H224" s="63"/>
      <c r="I224" s="53"/>
      <c r="J224" s="28"/>
      <c r="K224" s="28"/>
      <c r="L224" s="28"/>
    </row>
    <row r="225" spans="1:12" x14ac:dyDescent="0.25">
      <c r="A225" s="22" t="s">
        <v>28</v>
      </c>
      <c r="B225" s="22" t="s">
        <v>403</v>
      </c>
      <c r="C225" s="14" t="s">
        <v>386</v>
      </c>
      <c r="D225" s="62">
        <v>0.31</v>
      </c>
      <c r="E225" s="62"/>
      <c r="F225" s="62"/>
      <c r="G225" s="62"/>
      <c r="H225" s="62"/>
      <c r="I225" s="15"/>
      <c r="J225" s="19" t="s">
        <v>409</v>
      </c>
    </row>
    <row r="226" spans="1:12" x14ac:dyDescent="0.25">
      <c r="A226" s="22" t="s">
        <v>28</v>
      </c>
      <c r="B226" s="22" t="s">
        <v>403</v>
      </c>
      <c r="C226" s="14" t="s">
        <v>387</v>
      </c>
      <c r="D226" s="62">
        <v>0.1</v>
      </c>
      <c r="E226" s="62"/>
      <c r="F226" s="62"/>
      <c r="G226" s="62"/>
      <c r="H226" s="62"/>
      <c r="I226" s="15"/>
      <c r="J226" s="19" t="s">
        <v>411</v>
      </c>
    </row>
    <row r="227" spans="1:12" x14ac:dyDescent="0.25">
      <c r="A227" s="22" t="s">
        <v>28</v>
      </c>
      <c r="B227" s="22" t="s">
        <v>403</v>
      </c>
      <c r="C227" s="14" t="s">
        <v>388</v>
      </c>
      <c r="D227" s="62">
        <v>0.13</v>
      </c>
      <c r="E227" s="62"/>
      <c r="F227" s="62"/>
      <c r="G227" s="62"/>
      <c r="H227" s="62"/>
      <c r="I227" s="15"/>
      <c r="J227" s="19" t="s">
        <v>412</v>
      </c>
    </row>
    <row r="228" spans="1:12" x14ac:dyDescent="0.25">
      <c r="A228" s="22" t="s">
        <v>28</v>
      </c>
      <c r="B228" s="22" t="s">
        <v>403</v>
      </c>
      <c r="C228" s="14" t="s">
        <v>389</v>
      </c>
      <c r="D228" s="62">
        <v>0.26</v>
      </c>
      <c r="E228" s="62"/>
      <c r="F228" s="62"/>
      <c r="G228" s="62"/>
      <c r="H228" s="62"/>
      <c r="I228" s="15"/>
      <c r="J228" s="14"/>
    </row>
    <row r="229" spans="1:12" x14ac:dyDescent="0.25">
      <c r="A229" s="22" t="s">
        <v>28</v>
      </c>
      <c r="B229" s="22" t="s">
        <v>403</v>
      </c>
      <c r="C229" s="14" t="s">
        <v>390</v>
      </c>
      <c r="D229" s="62">
        <v>0.05</v>
      </c>
      <c r="E229" s="62"/>
      <c r="F229" s="62"/>
      <c r="G229" s="62"/>
      <c r="H229" s="62"/>
      <c r="I229" s="15"/>
      <c r="J229" s="14"/>
    </row>
    <row r="230" spans="1:12" x14ac:dyDescent="0.25">
      <c r="A230" s="22" t="s">
        <v>28</v>
      </c>
      <c r="B230" s="22" t="s">
        <v>403</v>
      </c>
      <c r="C230" s="14" t="s">
        <v>391</v>
      </c>
      <c r="D230" s="62">
        <v>0.15</v>
      </c>
      <c r="E230" s="62"/>
      <c r="F230" s="62"/>
      <c r="G230" s="62"/>
      <c r="H230" s="62"/>
      <c r="I230" s="15"/>
      <c r="J230" s="14"/>
    </row>
    <row r="231" spans="1:12" s="24" customFormat="1" x14ac:dyDescent="0.25">
      <c r="A231" s="52" t="s">
        <v>28</v>
      </c>
      <c r="B231" s="52" t="s">
        <v>403</v>
      </c>
      <c r="C231" s="53" t="s">
        <v>432</v>
      </c>
      <c r="D231" s="63">
        <f>SUM(D225:D230)</f>
        <v>1</v>
      </c>
      <c r="E231" s="63"/>
      <c r="F231" s="63"/>
      <c r="G231" s="63"/>
      <c r="H231" s="63"/>
      <c r="I231" s="54"/>
      <c r="J231" s="53"/>
      <c r="K231" s="28"/>
      <c r="L231" s="28"/>
    </row>
    <row r="232" spans="1:12" x14ac:dyDescent="0.25">
      <c r="A232" s="22" t="s">
        <v>28</v>
      </c>
      <c r="B232" s="33"/>
      <c r="C232" s="14"/>
      <c r="D232" s="62"/>
      <c r="E232" s="62"/>
      <c r="F232" s="62"/>
      <c r="G232" s="62"/>
      <c r="H232" s="62"/>
      <c r="I232" s="15"/>
      <c r="J232" s="48" t="s">
        <v>507</v>
      </c>
    </row>
    <row r="233" spans="1:12" x14ac:dyDescent="0.25">
      <c r="A233" s="22" t="s">
        <v>28</v>
      </c>
      <c r="B233" s="33"/>
      <c r="C233" s="14"/>
      <c r="D233" s="62"/>
      <c r="E233" s="62"/>
      <c r="F233" s="62"/>
      <c r="G233" s="62"/>
      <c r="H233" s="62"/>
      <c r="I233" s="15"/>
    </row>
    <row r="234" spans="1:12" x14ac:dyDescent="0.25">
      <c r="A234" s="22" t="s">
        <v>28</v>
      </c>
      <c r="B234" s="33"/>
      <c r="C234" s="14"/>
      <c r="D234" s="62"/>
      <c r="E234" s="62"/>
      <c r="F234" s="62"/>
      <c r="G234" s="62"/>
      <c r="H234" s="62"/>
      <c r="I234" s="15"/>
    </row>
    <row r="235" spans="1:12" x14ac:dyDescent="0.25">
      <c r="A235" s="22" t="s">
        <v>28</v>
      </c>
      <c r="B235" s="33"/>
      <c r="C235" s="14"/>
      <c r="D235" s="62"/>
      <c r="E235" s="62"/>
      <c r="F235" s="62"/>
      <c r="G235" s="62"/>
      <c r="H235" s="62"/>
      <c r="I235" s="15"/>
    </row>
    <row r="236" spans="1:12" x14ac:dyDescent="0.25">
      <c r="A236" s="22" t="s">
        <v>28</v>
      </c>
      <c r="B236" s="33"/>
      <c r="C236" s="14"/>
      <c r="D236" s="62"/>
      <c r="E236" s="62"/>
      <c r="F236" s="62"/>
      <c r="G236" s="62"/>
      <c r="H236" s="62"/>
      <c r="I236" s="15"/>
    </row>
    <row r="237" spans="1:12" x14ac:dyDescent="0.25">
      <c r="A237" s="22" t="s">
        <v>28</v>
      </c>
      <c r="B237" s="33"/>
      <c r="C237" s="14"/>
      <c r="D237" s="62"/>
      <c r="E237" s="62"/>
      <c r="F237" s="62"/>
      <c r="G237" s="62"/>
      <c r="H237" s="62"/>
      <c r="I237" s="15"/>
    </row>
    <row r="238" spans="1:12" x14ac:dyDescent="0.25">
      <c r="A238" s="22" t="s">
        <v>28</v>
      </c>
      <c r="B238" s="33"/>
      <c r="C238" s="14"/>
      <c r="D238" s="62"/>
      <c r="E238" s="62"/>
      <c r="F238" s="62"/>
      <c r="G238" s="62"/>
      <c r="H238" s="62"/>
      <c r="I238" s="15"/>
    </row>
    <row r="239" spans="1:12" x14ac:dyDescent="0.25">
      <c r="A239" s="22" t="s">
        <v>28</v>
      </c>
      <c r="B239" s="33"/>
      <c r="C239" s="14"/>
      <c r="D239" s="62"/>
      <c r="E239" s="62"/>
      <c r="F239" s="62"/>
      <c r="G239" s="62"/>
      <c r="H239" s="62"/>
      <c r="I239" s="15"/>
    </row>
    <row r="240" spans="1:12" x14ac:dyDescent="0.25">
      <c r="A240" s="22" t="s">
        <v>28</v>
      </c>
      <c r="B240" s="33"/>
      <c r="C240" s="14"/>
      <c r="D240" s="62"/>
      <c r="E240" s="62"/>
      <c r="F240" s="62"/>
      <c r="G240" s="62"/>
      <c r="H240" s="62"/>
      <c r="I240" s="15"/>
    </row>
    <row r="241" spans="1:12" x14ac:dyDescent="0.25">
      <c r="A241" s="22" t="s">
        <v>28</v>
      </c>
      <c r="B241" s="33"/>
      <c r="C241" s="14"/>
      <c r="D241" s="62"/>
      <c r="E241" s="62"/>
      <c r="F241" s="62"/>
      <c r="G241" s="62"/>
      <c r="H241" s="62"/>
      <c r="I241" s="15"/>
    </row>
    <row r="242" spans="1:12" x14ac:dyDescent="0.25">
      <c r="A242" s="22" t="s">
        <v>28</v>
      </c>
      <c r="B242" s="33"/>
      <c r="C242" s="14"/>
      <c r="D242" s="62"/>
      <c r="E242" s="62"/>
      <c r="F242" s="62"/>
      <c r="G242" s="62"/>
      <c r="H242" s="62"/>
      <c r="I242" s="15"/>
    </row>
    <row r="243" spans="1:12" x14ac:dyDescent="0.25">
      <c r="A243" s="80" t="s">
        <v>27</v>
      </c>
      <c r="B243" s="66"/>
      <c r="C243" s="67" t="s">
        <v>449</v>
      </c>
      <c r="D243" s="68">
        <v>0.05</v>
      </c>
      <c r="E243" s="68"/>
      <c r="F243" s="68"/>
      <c r="G243" s="68"/>
      <c r="H243" s="68"/>
      <c r="I243" s="74" t="s">
        <v>512</v>
      </c>
      <c r="J243" s="58" t="s">
        <v>448</v>
      </c>
      <c r="K243" s="67" t="s">
        <v>458</v>
      </c>
      <c r="L243" s="67"/>
    </row>
    <row r="244" spans="1:12" x14ac:dyDescent="0.25">
      <c r="A244" s="80" t="s">
        <v>27</v>
      </c>
      <c r="B244" s="66"/>
      <c r="C244" s="67" t="s">
        <v>450</v>
      </c>
      <c r="D244" s="68">
        <v>0.51</v>
      </c>
      <c r="E244" s="68"/>
      <c r="F244" s="68"/>
      <c r="G244" s="68"/>
      <c r="H244" s="68"/>
      <c r="I244" s="67"/>
      <c r="J244" s="75"/>
      <c r="K244" s="75"/>
      <c r="L244" s="75"/>
    </row>
    <row r="245" spans="1:12" x14ac:dyDescent="0.25">
      <c r="A245" s="80" t="s">
        <v>27</v>
      </c>
      <c r="B245" s="66"/>
      <c r="C245" s="67" t="s">
        <v>451</v>
      </c>
      <c r="D245" s="68">
        <v>7.0000000000000007E-2</v>
      </c>
      <c r="E245" s="68"/>
      <c r="F245" s="68"/>
      <c r="G245" s="68"/>
      <c r="H245" s="68"/>
      <c r="I245" s="69"/>
      <c r="J245" s="75"/>
      <c r="K245" s="75"/>
      <c r="L245" s="75"/>
    </row>
    <row r="246" spans="1:12" x14ac:dyDescent="0.25">
      <c r="A246" s="80" t="s">
        <v>27</v>
      </c>
      <c r="B246" s="66"/>
      <c r="C246" s="67" t="s">
        <v>452</v>
      </c>
      <c r="D246" s="68">
        <v>0.16</v>
      </c>
      <c r="E246" s="68"/>
      <c r="F246" s="68"/>
      <c r="G246" s="68"/>
      <c r="H246" s="68"/>
      <c r="I246" s="69"/>
      <c r="J246" s="75"/>
      <c r="K246" s="75"/>
      <c r="L246" s="75"/>
    </row>
    <row r="247" spans="1:12" x14ac:dyDescent="0.25">
      <c r="A247" s="80" t="s">
        <v>27</v>
      </c>
      <c r="B247" s="66"/>
      <c r="C247" s="67" t="s">
        <v>419</v>
      </c>
      <c r="D247" s="68">
        <v>0.21</v>
      </c>
      <c r="E247" s="68"/>
      <c r="F247" s="68"/>
      <c r="G247" s="68"/>
      <c r="H247" s="68"/>
      <c r="I247" s="69"/>
      <c r="J247" s="75"/>
      <c r="K247" s="75"/>
      <c r="L247" s="75"/>
    </row>
    <row r="248" spans="1:12" s="24" customFormat="1" x14ac:dyDescent="0.25">
      <c r="A248" s="81" t="s">
        <v>27</v>
      </c>
      <c r="B248" s="71"/>
      <c r="C248" s="72" t="s">
        <v>432</v>
      </c>
      <c r="D248" s="73">
        <f>SUM(D243:D247)</f>
        <v>1.0000000000000002</v>
      </c>
      <c r="E248" s="73"/>
      <c r="F248" s="73"/>
      <c r="G248" s="73"/>
      <c r="H248" s="73"/>
      <c r="I248" s="71"/>
      <c r="J248" s="78"/>
      <c r="K248" s="78"/>
      <c r="L248" s="78"/>
    </row>
    <row r="249" spans="1:12" x14ac:dyDescent="0.25">
      <c r="A249" s="22" t="s">
        <v>27</v>
      </c>
      <c r="C249" s="14" t="s">
        <v>392</v>
      </c>
      <c r="D249" s="62">
        <v>7.0000000000000007E-2</v>
      </c>
      <c r="E249" s="62"/>
      <c r="F249" s="62"/>
      <c r="G249" s="62"/>
      <c r="H249" s="62"/>
      <c r="I249" s="15" t="s">
        <v>513</v>
      </c>
      <c r="J249" s="51" t="s">
        <v>421</v>
      </c>
    </row>
    <row r="250" spans="1:12" x14ac:dyDescent="0.25">
      <c r="A250" s="22" t="s">
        <v>27</v>
      </c>
      <c r="C250" s="14" t="s">
        <v>413</v>
      </c>
      <c r="D250" s="62">
        <v>0.04</v>
      </c>
      <c r="E250" s="62"/>
      <c r="F250" s="62"/>
      <c r="G250" s="62"/>
      <c r="H250" s="62"/>
      <c r="I250" s="15"/>
    </row>
    <row r="251" spans="1:12" x14ac:dyDescent="0.25">
      <c r="A251" s="22" t="s">
        <v>27</v>
      </c>
      <c r="C251" s="14" t="s">
        <v>414</v>
      </c>
      <c r="D251" s="62">
        <v>0.15</v>
      </c>
      <c r="E251" s="62"/>
      <c r="F251" s="62"/>
      <c r="G251" s="62"/>
      <c r="H251" s="62"/>
      <c r="I251" s="15"/>
    </row>
    <row r="252" spans="1:12" x14ac:dyDescent="0.25">
      <c r="A252" s="22" t="s">
        <v>27</v>
      </c>
      <c r="C252" s="14" t="s">
        <v>415</v>
      </c>
      <c r="D252" s="62">
        <v>0.04</v>
      </c>
      <c r="E252" s="62"/>
      <c r="F252" s="62"/>
      <c r="G252" s="62"/>
      <c r="H252" s="62"/>
      <c r="I252" s="15"/>
    </row>
    <row r="253" spans="1:12" x14ac:dyDescent="0.25">
      <c r="A253" s="22" t="s">
        <v>27</v>
      </c>
      <c r="C253" s="14" t="s">
        <v>416</v>
      </c>
      <c r="D253" s="62">
        <v>0.01</v>
      </c>
      <c r="E253" s="62"/>
      <c r="F253" s="62"/>
      <c r="G253" s="62"/>
      <c r="H253" s="62"/>
      <c r="I253" s="15"/>
    </row>
    <row r="254" spans="1:12" x14ac:dyDescent="0.25">
      <c r="A254" s="22" t="s">
        <v>27</v>
      </c>
      <c r="C254" s="14" t="s">
        <v>417</v>
      </c>
      <c r="D254" s="62">
        <v>0.14000000000000001</v>
      </c>
      <c r="E254" s="62"/>
      <c r="F254" s="62"/>
      <c r="G254" s="62"/>
      <c r="H254" s="62"/>
      <c r="I254" s="15"/>
    </row>
    <row r="255" spans="1:12" x14ac:dyDescent="0.25">
      <c r="A255" s="22" t="s">
        <v>27</v>
      </c>
      <c r="C255" s="14" t="s">
        <v>418</v>
      </c>
      <c r="D255" s="62">
        <v>0.42</v>
      </c>
      <c r="E255" s="62"/>
      <c r="F255" s="62"/>
      <c r="G255" s="62"/>
      <c r="H255" s="62"/>
      <c r="I255" s="15"/>
    </row>
    <row r="256" spans="1:12" x14ac:dyDescent="0.25">
      <c r="A256" s="22" t="s">
        <v>27</v>
      </c>
      <c r="C256" s="14" t="s">
        <v>419</v>
      </c>
      <c r="D256" s="62">
        <v>0.01</v>
      </c>
      <c r="E256" s="62"/>
      <c r="F256" s="62"/>
      <c r="G256" s="62"/>
      <c r="H256" s="62"/>
      <c r="I256" s="15"/>
      <c r="J256" s="2"/>
    </row>
    <row r="257" spans="1:12" x14ac:dyDescent="0.25">
      <c r="A257" s="22" t="s">
        <v>27</v>
      </c>
      <c r="C257" s="14" t="s">
        <v>420</v>
      </c>
      <c r="D257" s="62">
        <v>0.03</v>
      </c>
      <c r="E257" s="62"/>
      <c r="F257" s="62"/>
      <c r="G257" s="62"/>
      <c r="H257" s="62"/>
      <c r="I257" s="15"/>
      <c r="J257" s="2"/>
    </row>
    <row r="258" spans="1:12" x14ac:dyDescent="0.25">
      <c r="A258" s="22" t="s">
        <v>27</v>
      </c>
      <c r="C258" s="14" t="s">
        <v>376</v>
      </c>
      <c r="D258" s="62">
        <v>0.09</v>
      </c>
      <c r="E258" s="62"/>
      <c r="F258" s="62"/>
      <c r="G258" s="62"/>
      <c r="H258" s="62"/>
      <c r="I258" s="15"/>
      <c r="J258" s="2"/>
    </row>
    <row r="259" spans="1:12" s="24" customFormat="1" x14ac:dyDescent="0.25">
      <c r="A259" s="52" t="s">
        <v>27</v>
      </c>
      <c r="C259" s="53" t="s">
        <v>432</v>
      </c>
      <c r="D259" s="63">
        <f>SUM(D249:D258)</f>
        <v>1</v>
      </c>
      <c r="E259" s="63"/>
      <c r="F259" s="63"/>
      <c r="G259" s="63"/>
      <c r="H259" s="63"/>
      <c r="I259" s="54"/>
      <c r="J259" s="35"/>
      <c r="K259" s="28"/>
      <c r="L259" s="28"/>
    </row>
  </sheetData>
  <hyperlinks>
    <hyperlink ref="J44" r:id="rId1"/>
    <hyperlink ref="J197" r:id="rId2"/>
    <hyperlink ref="J188" r:id="rId3"/>
    <hyperlink ref="J249" r:id="rId4"/>
    <hyperlink ref="J232" r:id="rId5"/>
    <hyperlink ref="J2" r:id="rId6"/>
    <hyperlink ref="J8" r:id="rId7"/>
    <hyperlink ref="J87" r:id="rId8"/>
    <hyperlink ref="J225" r:id="rId9"/>
    <hyperlink ref="J226" r:id="rId10"/>
    <hyperlink ref="J227" r:id="rId11"/>
    <hyperlink ref="J135" r:id="rId12"/>
    <hyperlink ref="J56" r:id="rId13"/>
    <hyperlink ref="J171" r:id="rId14"/>
    <hyperlink ref="J152" r:id="rId15"/>
    <hyperlink ref="J67" r:id="rId16"/>
    <hyperlink ref="J213" r:id="rId17"/>
    <hyperlink ref="J111" r:id="rId18"/>
    <hyperlink ref="J120" r:id="rId19"/>
  </hyperlinks>
  <pageMargins left="0.7" right="0.7" top="0.78740157499999996" bottom="0.78740157499999996" header="0.3" footer="0.3"/>
  <pageSetup paperSize="9" orientation="portrait" r:id="rId20"/>
  <legacy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="75" zoomScaleNormal="7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9" defaultRowHeight="15" x14ac:dyDescent="0.25"/>
  <cols>
    <col min="1" max="1" width="15.75" style="2" customWidth="1"/>
    <col min="2" max="3" width="44.375" style="18" customWidth="1"/>
    <col min="4" max="4" width="9" style="18" customWidth="1"/>
    <col min="5" max="5" width="44.375" style="18" customWidth="1"/>
    <col min="6" max="16384" width="9" style="1"/>
  </cols>
  <sheetData>
    <row r="1" spans="1:5" x14ac:dyDescent="0.25">
      <c r="A1" s="35" t="s">
        <v>444</v>
      </c>
      <c r="B1" s="25" t="s">
        <v>553</v>
      </c>
      <c r="C1" s="3" t="s">
        <v>598</v>
      </c>
      <c r="D1" s="25" t="s">
        <v>445</v>
      </c>
      <c r="E1" s="3" t="s">
        <v>446</v>
      </c>
    </row>
    <row r="2" spans="1:5" s="13" customFormat="1" ht="14.45" customHeight="1" x14ac:dyDescent="0.25">
      <c r="A2" s="86" t="s">
        <v>356</v>
      </c>
      <c r="B2" s="14" t="s">
        <v>449</v>
      </c>
      <c r="C2" s="7" t="s">
        <v>255</v>
      </c>
      <c r="D2" s="62">
        <f>capex_sources!D2</f>
        <v>0.11</v>
      </c>
      <c r="E2" s="7"/>
    </row>
    <row r="3" spans="1:5" s="13" customFormat="1" ht="14.45" customHeight="1" x14ac:dyDescent="0.25">
      <c r="A3" s="86" t="s">
        <v>356</v>
      </c>
      <c r="B3" s="14" t="s">
        <v>450</v>
      </c>
      <c r="C3" s="5" t="s">
        <v>225</v>
      </c>
      <c r="D3" s="62">
        <f>capex_sources!D3</f>
        <v>0.4</v>
      </c>
      <c r="E3" s="5"/>
    </row>
    <row r="4" spans="1:5" s="13" customFormat="1" ht="14.45" customHeight="1" x14ac:dyDescent="0.25">
      <c r="A4" s="86" t="s">
        <v>356</v>
      </c>
      <c r="B4" s="14" t="s">
        <v>451</v>
      </c>
      <c r="C4" s="5" t="s">
        <v>229</v>
      </c>
      <c r="D4" s="62">
        <f>capex_sources!D4</f>
        <v>0.06</v>
      </c>
      <c r="E4" s="5"/>
    </row>
    <row r="5" spans="1:5" s="13" customFormat="1" ht="14.45" customHeight="1" x14ac:dyDescent="0.25">
      <c r="A5" s="86" t="s">
        <v>356</v>
      </c>
      <c r="B5" s="14" t="s">
        <v>452</v>
      </c>
      <c r="C5" s="5" t="s">
        <v>285</v>
      </c>
      <c r="D5" s="62">
        <f>capex_sources!D5/4</f>
        <v>6.5000000000000002E-2</v>
      </c>
      <c r="E5" s="14"/>
    </row>
    <row r="6" spans="1:5" s="13" customFormat="1" ht="14.45" customHeight="1" x14ac:dyDescent="0.25">
      <c r="A6" s="86" t="s">
        <v>356</v>
      </c>
      <c r="B6" s="14"/>
      <c r="C6" s="5" t="s">
        <v>289</v>
      </c>
      <c r="D6" s="62">
        <f>capex_sources!D5/4</f>
        <v>6.5000000000000002E-2</v>
      </c>
      <c r="E6" s="14"/>
    </row>
    <row r="7" spans="1:5" s="13" customFormat="1" ht="14.45" customHeight="1" x14ac:dyDescent="0.25">
      <c r="A7" s="86" t="s">
        <v>356</v>
      </c>
      <c r="B7" s="14"/>
      <c r="C7" s="5" t="s">
        <v>295</v>
      </c>
      <c r="D7" s="62">
        <f>capex_sources!D5/4</f>
        <v>6.5000000000000002E-2</v>
      </c>
      <c r="E7" s="14"/>
    </row>
    <row r="8" spans="1:5" s="13" customFormat="1" ht="14.45" customHeight="1" x14ac:dyDescent="0.25">
      <c r="A8" s="86" t="s">
        <v>356</v>
      </c>
      <c r="B8" s="14"/>
      <c r="C8" s="5" t="s">
        <v>299</v>
      </c>
      <c r="D8" s="62">
        <f>capex_sources!D5/4</f>
        <v>6.5000000000000002E-2</v>
      </c>
      <c r="E8" s="14"/>
    </row>
    <row r="9" spans="1:5" s="13" customFormat="1" ht="14.45" customHeight="1" x14ac:dyDescent="0.25">
      <c r="A9" s="86" t="s">
        <v>356</v>
      </c>
      <c r="B9" s="14" t="s">
        <v>419</v>
      </c>
      <c r="C9" s="7" t="s">
        <v>255</v>
      </c>
      <c r="D9" s="62">
        <f>capex_sources!D6/4</f>
        <v>4.2500000000000003E-2</v>
      </c>
      <c r="E9" s="7"/>
    </row>
    <row r="10" spans="1:5" s="13" customFormat="1" ht="14.45" customHeight="1" x14ac:dyDescent="0.25">
      <c r="A10" s="86" t="s">
        <v>356</v>
      </c>
      <c r="B10" s="14"/>
      <c r="C10" s="5" t="s">
        <v>287</v>
      </c>
      <c r="D10" s="62">
        <f>capex_sources!D6/4</f>
        <v>4.2500000000000003E-2</v>
      </c>
      <c r="E10" s="5"/>
    </row>
    <row r="11" spans="1:5" s="13" customFormat="1" ht="14.45" customHeight="1" x14ac:dyDescent="0.25">
      <c r="A11" s="86" t="s">
        <v>356</v>
      </c>
      <c r="B11" s="14"/>
      <c r="C11" s="5" t="s">
        <v>291</v>
      </c>
      <c r="D11" s="62">
        <f>capex_sources!D6/4</f>
        <v>4.2500000000000003E-2</v>
      </c>
      <c r="E11" s="5"/>
    </row>
    <row r="12" spans="1:5" s="13" customFormat="1" ht="14.45" customHeight="1" x14ac:dyDescent="0.25">
      <c r="A12" s="86" t="s">
        <v>356</v>
      </c>
      <c r="B12" s="14"/>
      <c r="C12" s="5" t="s">
        <v>295</v>
      </c>
      <c r="D12" s="62">
        <f>capex_sources!D6/4</f>
        <v>4.2500000000000003E-2</v>
      </c>
      <c r="E12" s="5"/>
    </row>
    <row r="13" spans="1:5" s="13" customFormat="1" ht="14.45" customHeight="1" x14ac:dyDescent="0.2">
      <c r="A13" s="52" t="s">
        <v>356</v>
      </c>
      <c r="B13" s="53" t="s">
        <v>432</v>
      </c>
      <c r="C13" s="53"/>
      <c r="D13" s="63">
        <f>SUM(D2:D12)</f>
        <v>0.99999999999999978</v>
      </c>
      <c r="E13" s="14"/>
    </row>
    <row r="14" spans="1:5" s="13" customFormat="1" ht="14.45" customHeight="1" x14ac:dyDescent="0.25">
      <c r="A14" s="26" t="s">
        <v>357</v>
      </c>
      <c r="B14" s="14" t="s">
        <v>449</v>
      </c>
      <c r="C14" s="7" t="s">
        <v>255</v>
      </c>
      <c r="D14" s="62">
        <f>capex_sources!D20</f>
        <v>0.04</v>
      </c>
      <c r="E14" s="14"/>
    </row>
    <row r="15" spans="1:5" s="13" customFormat="1" ht="14.45" customHeight="1" x14ac:dyDescent="0.25">
      <c r="A15" s="26" t="s">
        <v>357</v>
      </c>
      <c r="B15" s="14" t="s">
        <v>450</v>
      </c>
      <c r="C15" s="5" t="s">
        <v>225</v>
      </c>
      <c r="D15" s="62">
        <f>capex_sources!D21</f>
        <v>0.46</v>
      </c>
      <c r="E15" s="14"/>
    </row>
    <row r="16" spans="1:5" s="13" customFormat="1" ht="14.45" customHeight="1" x14ac:dyDescent="0.25">
      <c r="A16" s="26" t="s">
        <v>357</v>
      </c>
      <c r="B16" s="14" t="s">
        <v>451</v>
      </c>
      <c r="C16" s="5" t="s">
        <v>229</v>
      </c>
      <c r="D16" s="62">
        <f>capex_sources!D22</f>
        <v>0.06</v>
      </c>
      <c r="E16" s="14"/>
    </row>
    <row r="17" spans="1:5" s="13" customFormat="1" ht="14.45" customHeight="1" x14ac:dyDescent="0.25">
      <c r="A17" s="26" t="s">
        <v>357</v>
      </c>
      <c r="B17" s="14" t="s">
        <v>452</v>
      </c>
      <c r="C17" s="5" t="s">
        <v>285</v>
      </c>
      <c r="D17" s="62">
        <f>capex_sources!D23/4</f>
        <v>7.4999999999999997E-2</v>
      </c>
      <c r="E17" s="14"/>
    </row>
    <row r="18" spans="1:5" s="13" customFormat="1" ht="14.45" customHeight="1" x14ac:dyDescent="0.25">
      <c r="A18" s="26" t="s">
        <v>357</v>
      </c>
      <c r="B18" s="14"/>
      <c r="C18" s="5" t="s">
        <v>289</v>
      </c>
      <c r="D18" s="62">
        <f>capex_sources!D23/4</f>
        <v>7.4999999999999997E-2</v>
      </c>
      <c r="E18" s="14"/>
    </row>
    <row r="19" spans="1:5" s="13" customFormat="1" ht="14.45" customHeight="1" x14ac:dyDescent="0.25">
      <c r="A19" s="26" t="s">
        <v>357</v>
      </c>
      <c r="B19" s="14"/>
      <c r="C19" s="5" t="s">
        <v>295</v>
      </c>
      <c r="D19" s="62">
        <f>capex_sources!D23/4</f>
        <v>7.4999999999999997E-2</v>
      </c>
      <c r="E19" s="14"/>
    </row>
    <row r="20" spans="1:5" s="13" customFormat="1" ht="14.45" customHeight="1" x14ac:dyDescent="0.25">
      <c r="A20" s="26" t="s">
        <v>357</v>
      </c>
      <c r="B20" s="14"/>
      <c r="C20" s="5" t="s">
        <v>299</v>
      </c>
      <c r="D20" s="62">
        <f>capex_sources!D23/4</f>
        <v>7.4999999999999997E-2</v>
      </c>
      <c r="E20" s="14"/>
    </row>
    <row r="21" spans="1:5" s="13" customFormat="1" ht="14.45" customHeight="1" x14ac:dyDescent="0.25">
      <c r="A21" s="26" t="s">
        <v>357</v>
      </c>
      <c r="B21" s="14" t="s">
        <v>419</v>
      </c>
      <c r="C21" s="7" t="s">
        <v>255</v>
      </c>
      <c r="D21" s="62">
        <f>capex_sources!D24/4</f>
        <v>3.5000000000000003E-2</v>
      </c>
      <c r="E21" s="14"/>
    </row>
    <row r="22" spans="1:5" s="13" customFormat="1" ht="14.45" customHeight="1" x14ac:dyDescent="0.25">
      <c r="A22" s="26" t="s">
        <v>357</v>
      </c>
      <c r="B22" s="14"/>
      <c r="C22" s="5" t="s">
        <v>287</v>
      </c>
      <c r="D22" s="62">
        <f>capex_sources!D24/4</f>
        <v>3.5000000000000003E-2</v>
      </c>
      <c r="E22" s="14"/>
    </row>
    <row r="23" spans="1:5" s="13" customFormat="1" ht="14.45" customHeight="1" x14ac:dyDescent="0.25">
      <c r="A23" s="26" t="s">
        <v>357</v>
      </c>
      <c r="B23" s="14"/>
      <c r="C23" s="5" t="s">
        <v>291</v>
      </c>
      <c r="D23" s="62">
        <f>capex_sources!D24/4</f>
        <v>3.5000000000000003E-2</v>
      </c>
      <c r="E23" s="14"/>
    </row>
    <row r="24" spans="1:5" s="13" customFormat="1" ht="14.45" customHeight="1" x14ac:dyDescent="0.25">
      <c r="A24" s="26" t="s">
        <v>357</v>
      </c>
      <c r="B24" s="14"/>
      <c r="C24" s="5" t="s">
        <v>295</v>
      </c>
      <c r="D24" s="62">
        <f>capex_sources!D24/4</f>
        <v>3.5000000000000003E-2</v>
      </c>
      <c r="E24" s="14"/>
    </row>
    <row r="25" spans="1:5" s="13" customFormat="1" ht="14.45" customHeight="1" x14ac:dyDescent="0.2">
      <c r="A25" s="47" t="s">
        <v>357</v>
      </c>
      <c r="B25" s="53" t="s">
        <v>432</v>
      </c>
      <c r="C25" s="53"/>
      <c r="D25" s="63">
        <f>SUM(D14:D24)</f>
        <v>1</v>
      </c>
      <c r="E25" s="14"/>
    </row>
    <row r="26" spans="1:5" s="13" customFormat="1" ht="14.45" customHeight="1" x14ac:dyDescent="0.25">
      <c r="A26" s="26" t="s">
        <v>358</v>
      </c>
      <c r="B26" s="14" t="s">
        <v>449</v>
      </c>
      <c r="C26" s="7" t="s">
        <v>255</v>
      </c>
      <c r="D26" s="62">
        <f>capex_sources!D32</f>
        <v>0.15</v>
      </c>
      <c r="E26" s="14"/>
    </row>
    <row r="27" spans="1:5" s="13" customFormat="1" ht="14.45" customHeight="1" x14ac:dyDescent="0.25">
      <c r="A27" s="26" t="s">
        <v>358</v>
      </c>
      <c r="B27" s="14" t="s">
        <v>450</v>
      </c>
      <c r="C27" s="5" t="s">
        <v>225</v>
      </c>
      <c r="D27" s="62">
        <f>capex_sources!D33</f>
        <v>0.28000000000000003</v>
      </c>
      <c r="E27" s="14"/>
    </row>
    <row r="28" spans="1:5" s="13" customFormat="1" ht="14.45" customHeight="1" x14ac:dyDescent="0.25">
      <c r="A28" s="26" t="s">
        <v>358</v>
      </c>
      <c r="B28" s="14" t="s">
        <v>451</v>
      </c>
      <c r="C28" s="5" t="s">
        <v>229</v>
      </c>
      <c r="D28" s="62">
        <f>capex_sources!D34</f>
        <v>0.05</v>
      </c>
      <c r="E28" s="14"/>
    </row>
    <row r="29" spans="1:5" s="13" customFormat="1" ht="14.45" customHeight="1" x14ac:dyDescent="0.25">
      <c r="A29" s="26" t="s">
        <v>358</v>
      </c>
      <c r="B29" s="14" t="s">
        <v>452</v>
      </c>
      <c r="C29" s="5" t="s">
        <v>285</v>
      </c>
      <c r="D29" s="62">
        <f>capex_sources!D35/4</f>
        <v>8.5000000000000006E-2</v>
      </c>
      <c r="E29" s="14"/>
    </row>
    <row r="30" spans="1:5" s="13" customFormat="1" ht="14.45" customHeight="1" x14ac:dyDescent="0.25">
      <c r="A30" s="26" t="s">
        <v>358</v>
      </c>
      <c r="B30" s="14"/>
      <c r="C30" s="5" t="s">
        <v>289</v>
      </c>
      <c r="D30" s="62">
        <f>capex_sources!D35/4</f>
        <v>8.5000000000000006E-2</v>
      </c>
      <c r="E30" s="14"/>
    </row>
    <row r="31" spans="1:5" s="13" customFormat="1" ht="14.45" customHeight="1" x14ac:dyDescent="0.25">
      <c r="A31" s="26" t="s">
        <v>358</v>
      </c>
      <c r="B31" s="14"/>
      <c r="C31" s="5" t="s">
        <v>295</v>
      </c>
      <c r="D31" s="62">
        <f>capex_sources!D35/4</f>
        <v>8.5000000000000006E-2</v>
      </c>
      <c r="E31" s="14"/>
    </row>
    <row r="32" spans="1:5" s="13" customFormat="1" ht="14.45" customHeight="1" x14ac:dyDescent="0.25">
      <c r="A32" s="26" t="s">
        <v>358</v>
      </c>
      <c r="B32" s="14"/>
      <c r="C32" s="5" t="s">
        <v>299</v>
      </c>
      <c r="D32" s="62">
        <f>capex_sources!D35/4</f>
        <v>8.5000000000000006E-2</v>
      </c>
      <c r="E32" s="14"/>
    </row>
    <row r="33" spans="1:5" s="13" customFormat="1" ht="14.45" customHeight="1" x14ac:dyDescent="0.25">
      <c r="A33" s="26" t="s">
        <v>358</v>
      </c>
      <c r="B33" s="14" t="s">
        <v>419</v>
      </c>
      <c r="C33" s="7" t="s">
        <v>255</v>
      </c>
      <c r="D33" s="62">
        <f>capex_sources!D36/4</f>
        <v>4.4999999999999998E-2</v>
      </c>
      <c r="E33" s="14"/>
    </row>
    <row r="34" spans="1:5" s="13" customFormat="1" ht="14.45" customHeight="1" x14ac:dyDescent="0.25">
      <c r="A34" s="26" t="s">
        <v>358</v>
      </c>
      <c r="B34" s="14"/>
      <c r="C34" s="5" t="s">
        <v>287</v>
      </c>
      <c r="D34" s="62">
        <f>capex_sources!D36/4</f>
        <v>4.4999999999999998E-2</v>
      </c>
      <c r="E34" s="14"/>
    </row>
    <row r="35" spans="1:5" s="13" customFormat="1" ht="14.45" customHeight="1" x14ac:dyDescent="0.25">
      <c r="A35" s="26" t="s">
        <v>358</v>
      </c>
      <c r="B35" s="14"/>
      <c r="C35" s="5" t="s">
        <v>291</v>
      </c>
      <c r="D35" s="62">
        <f>capex_sources!D36/4</f>
        <v>4.4999999999999998E-2</v>
      </c>
      <c r="E35" s="14"/>
    </row>
    <row r="36" spans="1:5" s="13" customFormat="1" ht="14.45" customHeight="1" x14ac:dyDescent="0.25">
      <c r="A36" s="26" t="s">
        <v>358</v>
      </c>
      <c r="B36" s="14"/>
      <c r="C36" s="5" t="s">
        <v>295</v>
      </c>
      <c r="D36" s="62">
        <f>capex_sources!D36/4</f>
        <v>4.4999999999999998E-2</v>
      </c>
      <c r="E36" s="14"/>
    </row>
    <row r="37" spans="1:5" s="13" customFormat="1" ht="14.45" customHeight="1" x14ac:dyDescent="0.2">
      <c r="A37" s="47" t="s">
        <v>358</v>
      </c>
      <c r="B37" s="53" t="s">
        <v>432</v>
      </c>
      <c r="C37" s="53"/>
      <c r="D37" s="63">
        <f>SUM(D26:D36)</f>
        <v>1</v>
      </c>
      <c r="E37" s="14"/>
    </row>
    <row r="38" spans="1:5" ht="14.45" customHeight="1" x14ac:dyDescent="0.25">
      <c r="A38" s="2" t="s">
        <v>0</v>
      </c>
      <c r="B38" s="14" t="s">
        <v>449</v>
      </c>
      <c r="C38" s="7" t="s">
        <v>255</v>
      </c>
      <c r="D38" s="62">
        <f>capex_sources!D38</f>
        <v>0.3</v>
      </c>
      <c r="E38" s="14"/>
    </row>
    <row r="39" spans="1:5" ht="14.45" customHeight="1" x14ac:dyDescent="0.25">
      <c r="A39" s="2" t="s">
        <v>0</v>
      </c>
      <c r="B39" s="14" t="s">
        <v>450</v>
      </c>
      <c r="C39" s="5" t="s">
        <v>225</v>
      </c>
      <c r="D39" s="62">
        <f>capex_sources!D39</f>
        <v>0.33</v>
      </c>
      <c r="E39" s="14"/>
    </row>
    <row r="40" spans="1:5" ht="14.45" customHeight="1" x14ac:dyDescent="0.25">
      <c r="A40" s="2" t="s">
        <v>0</v>
      </c>
      <c r="B40" s="14" t="s">
        <v>451</v>
      </c>
      <c r="C40" s="5" t="s">
        <v>229</v>
      </c>
      <c r="D40" s="62">
        <f>capex_sources!D40</f>
        <v>0.04</v>
      </c>
      <c r="E40" s="14"/>
    </row>
    <row r="41" spans="1:5" ht="14.45" customHeight="1" x14ac:dyDescent="0.25">
      <c r="A41" s="2" t="s">
        <v>0</v>
      </c>
      <c r="B41" s="14" t="s">
        <v>452</v>
      </c>
      <c r="C41" s="5" t="s">
        <v>285</v>
      </c>
      <c r="D41" s="62">
        <f>capex_sources!D41/4</f>
        <v>2.2499999999999999E-2</v>
      </c>
      <c r="E41" s="14"/>
    </row>
    <row r="42" spans="1:5" ht="14.45" customHeight="1" x14ac:dyDescent="0.25">
      <c r="A42" s="2" t="s">
        <v>0</v>
      </c>
      <c r="B42" s="14"/>
      <c r="C42" s="5" t="s">
        <v>289</v>
      </c>
      <c r="D42" s="62">
        <f>capex_sources!D41/4</f>
        <v>2.2499999999999999E-2</v>
      </c>
      <c r="E42" s="14"/>
    </row>
    <row r="43" spans="1:5" ht="14.45" customHeight="1" x14ac:dyDescent="0.25">
      <c r="A43" s="2" t="s">
        <v>0</v>
      </c>
      <c r="B43" s="14"/>
      <c r="C43" s="5" t="s">
        <v>295</v>
      </c>
      <c r="D43" s="62">
        <f>capex_sources!D41/4</f>
        <v>2.2499999999999999E-2</v>
      </c>
      <c r="E43" s="14"/>
    </row>
    <row r="44" spans="1:5" ht="14.45" customHeight="1" x14ac:dyDescent="0.25">
      <c r="A44" s="2" t="s">
        <v>0</v>
      </c>
      <c r="B44" s="14"/>
      <c r="C44" s="5" t="s">
        <v>299</v>
      </c>
      <c r="D44" s="62">
        <f>capex_sources!D41/4</f>
        <v>2.2499999999999999E-2</v>
      </c>
      <c r="E44" s="14"/>
    </row>
    <row r="45" spans="1:5" ht="14.45" customHeight="1" x14ac:dyDescent="0.25">
      <c r="A45" s="2" t="s">
        <v>0</v>
      </c>
      <c r="B45" s="14" t="s">
        <v>419</v>
      </c>
      <c r="C45" s="7" t="s">
        <v>255</v>
      </c>
      <c r="D45" s="62">
        <f>capex_sources!D42/4</f>
        <v>0.06</v>
      </c>
      <c r="E45" s="14"/>
    </row>
    <row r="46" spans="1:5" ht="14.45" customHeight="1" x14ac:dyDescent="0.25">
      <c r="A46" s="2" t="s">
        <v>0</v>
      </c>
      <c r="B46" s="14"/>
      <c r="C46" s="5" t="s">
        <v>287</v>
      </c>
      <c r="D46" s="62">
        <f>capex_sources!D42/4</f>
        <v>0.06</v>
      </c>
      <c r="E46" s="14"/>
    </row>
    <row r="47" spans="1:5" ht="14.45" customHeight="1" x14ac:dyDescent="0.25">
      <c r="A47" s="2" t="s">
        <v>0</v>
      </c>
      <c r="B47" s="14"/>
      <c r="C47" s="5" t="s">
        <v>291</v>
      </c>
      <c r="D47" s="62">
        <f>capex_sources!D42/4</f>
        <v>0.06</v>
      </c>
      <c r="E47" s="14"/>
    </row>
    <row r="48" spans="1:5" ht="14.45" customHeight="1" x14ac:dyDescent="0.25">
      <c r="A48" s="2" t="s">
        <v>0</v>
      </c>
      <c r="B48" s="14"/>
      <c r="C48" s="5" t="s">
        <v>295</v>
      </c>
      <c r="D48" s="62">
        <f>capex_sources!D42/4</f>
        <v>0.06</v>
      </c>
      <c r="E48" s="14"/>
    </row>
    <row r="49" spans="1:5" ht="14.45" customHeight="1" x14ac:dyDescent="0.25">
      <c r="A49" s="35" t="s">
        <v>0</v>
      </c>
      <c r="B49" s="53" t="s">
        <v>432</v>
      </c>
      <c r="C49" s="53"/>
      <c r="D49" s="63">
        <f>SUM(D38:D48)</f>
        <v>1</v>
      </c>
      <c r="E49" s="14"/>
    </row>
    <row r="50" spans="1:5" ht="14.45" customHeight="1" x14ac:dyDescent="0.25">
      <c r="A50" s="2" t="s">
        <v>576</v>
      </c>
      <c r="B50" s="14" t="s">
        <v>449</v>
      </c>
      <c r="C50" s="7" t="s">
        <v>255</v>
      </c>
      <c r="D50" s="62">
        <f>capex_sources!D51</f>
        <v>0.12</v>
      </c>
      <c r="E50" s="14"/>
    </row>
    <row r="51" spans="1:5" ht="14.45" customHeight="1" x14ac:dyDescent="0.25">
      <c r="A51" s="2" t="s">
        <v>576</v>
      </c>
      <c r="B51" s="14" t="s">
        <v>450</v>
      </c>
      <c r="C51" s="5" t="s">
        <v>225</v>
      </c>
      <c r="D51" s="62">
        <f>capex_sources!D52</f>
        <v>0.65</v>
      </c>
      <c r="E51" s="14"/>
    </row>
    <row r="52" spans="1:5" ht="14.45" customHeight="1" x14ac:dyDescent="0.25">
      <c r="A52" s="2" t="s">
        <v>576</v>
      </c>
      <c r="B52" s="14" t="s">
        <v>451</v>
      </c>
      <c r="C52" s="5" t="s">
        <v>229</v>
      </c>
      <c r="D52" s="62">
        <f>capex_sources!D53</f>
        <v>0.15</v>
      </c>
      <c r="E52" s="14"/>
    </row>
    <row r="53" spans="1:5" ht="14.45" customHeight="1" x14ac:dyDescent="0.25">
      <c r="A53" s="2" t="s">
        <v>576</v>
      </c>
      <c r="B53" s="14" t="s">
        <v>452</v>
      </c>
      <c r="C53" s="5" t="s">
        <v>285</v>
      </c>
      <c r="D53" s="62">
        <f>capex_sources!D54/6</f>
        <v>1.3333333333333334E-2</v>
      </c>
      <c r="E53" s="14"/>
    </row>
    <row r="54" spans="1:5" ht="14.45" customHeight="1" x14ac:dyDescent="0.25">
      <c r="A54" s="2" t="s">
        <v>576</v>
      </c>
      <c r="B54" s="14"/>
      <c r="C54" s="5" t="s">
        <v>289</v>
      </c>
      <c r="D54" s="62">
        <f>capex_sources!D54/6</f>
        <v>1.3333333333333334E-2</v>
      </c>
      <c r="E54" s="14"/>
    </row>
    <row r="55" spans="1:5" ht="14.45" customHeight="1" x14ac:dyDescent="0.25">
      <c r="A55" s="2" t="s">
        <v>576</v>
      </c>
      <c r="B55" s="14"/>
      <c r="C55" s="5" t="s">
        <v>295</v>
      </c>
      <c r="D55" s="62">
        <f>capex_sources!D54/6</f>
        <v>1.3333333333333334E-2</v>
      </c>
      <c r="E55" s="14"/>
    </row>
    <row r="56" spans="1:5" ht="14.45" customHeight="1" x14ac:dyDescent="0.25">
      <c r="A56" s="2" t="s">
        <v>576</v>
      </c>
      <c r="B56" s="14"/>
      <c r="C56" s="5" t="s">
        <v>299</v>
      </c>
      <c r="D56" s="62">
        <f>capex_sources!D54/6</f>
        <v>1.3333333333333334E-2</v>
      </c>
      <c r="E56" s="14"/>
    </row>
    <row r="57" spans="1:5" ht="14.45" customHeight="1" x14ac:dyDescent="0.25">
      <c r="A57" s="2" t="s">
        <v>576</v>
      </c>
      <c r="B57" s="14"/>
      <c r="C57" s="5" t="s">
        <v>287</v>
      </c>
      <c r="D57" s="62">
        <f>capex_sources!D54/6</f>
        <v>1.3333333333333334E-2</v>
      </c>
      <c r="E57" s="14"/>
    </row>
    <row r="58" spans="1:5" ht="14.45" customHeight="1" x14ac:dyDescent="0.25">
      <c r="A58" s="2" t="s">
        <v>576</v>
      </c>
      <c r="B58" s="14"/>
      <c r="C58" s="5" t="s">
        <v>291</v>
      </c>
      <c r="D58" s="62">
        <f>capex_sources!D54/6</f>
        <v>1.3333333333333334E-2</v>
      </c>
      <c r="E58" s="14"/>
    </row>
    <row r="59" spans="1:5" ht="14.45" customHeight="1" x14ac:dyDescent="0.25">
      <c r="A59" s="35" t="s">
        <v>576</v>
      </c>
      <c r="B59" s="53" t="s">
        <v>432</v>
      </c>
      <c r="C59" s="53"/>
      <c r="D59" s="63">
        <f>SUM(D50:D58)</f>
        <v>0.99999999999999989</v>
      </c>
      <c r="E59" s="14"/>
    </row>
    <row r="60" spans="1:5" s="13" customFormat="1" ht="14.45" customHeight="1" x14ac:dyDescent="0.25">
      <c r="A60" s="2" t="s">
        <v>577</v>
      </c>
      <c r="B60" s="14" t="s">
        <v>449</v>
      </c>
      <c r="C60" s="7" t="s">
        <v>255</v>
      </c>
      <c r="D60" s="62">
        <f>capex_sources!D62</f>
        <v>0.18</v>
      </c>
      <c r="E60" s="14"/>
    </row>
    <row r="61" spans="1:5" s="13" customFormat="1" ht="14.45" customHeight="1" x14ac:dyDescent="0.25">
      <c r="A61" s="2" t="s">
        <v>577</v>
      </c>
      <c r="B61" s="14" t="s">
        <v>450</v>
      </c>
      <c r="C61" s="5" t="s">
        <v>225</v>
      </c>
      <c r="D61" s="62">
        <f>capex_sources!D63</f>
        <v>0.51</v>
      </c>
      <c r="E61" s="14"/>
    </row>
    <row r="62" spans="1:5" s="13" customFormat="1" ht="14.45" customHeight="1" x14ac:dyDescent="0.25">
      <c r="A62" s="2" t="s">
        <v>577</v>
      </c>
      <c r="B62" s="14" t="s">
        <v>451</v>
      </c>
      <c r="C62" s="5" t="s">
        <v>229</v>
      </c>
      <c r="D62" s="62">
        <f>capex_sources!D64</f>
        <v>0.09</v>
      </c>
      <c r="E62" s="14"/>
    </row>
    <row r="63" spans="1:5" s="13" customFormat="1" ht="14.45" customHeight="1" x14ac:dyDescent="0.25">
      <c r="A63" s="2" t="s">
        <v>577</v>
      </c>
      <c r="B63" s="14" t="s">
        <v>452</v>
      </c>
      <c r="C63" s="5" t="s">
        <v>285</v>
      </c>
      <c r="D63" s="62">
        <f>capex_sources!D65/5</f>
        <v>4.3999999999999997E-2</v>
      </c>
      <c r="E63" s="14"/>
    </row>
    <row r="64" spans="1:5" s="13" customFormat="1" ht="14.45" customHeight="1" x14ac:dyDescent="0.25">
      <c r="A64" s="2" t="s">
        <v>577</v>
      </c>
      <c r="B64" s="14"/>
      <c r="C64" s="5" t="s">
        <v>289</v>
      </c>
      <c r="D64" s="62">
        <f>capex_sources!D65/5</f>
        <v>4.3999999999999997E-2</v>
      </c>
      <c r="E64" s="14"/>
    </row>
    <row r="65" spans="1:5" s="13" customFormat="1" ht="14.45" customHeight="1" x14ac:dyDescent="0.25">
      <c r="A65" s="2" t="s">
        <v>577</v>
      </c>
      <c r="B65" s="14"/>
      <c r="C65" s="5" t="s">
        <v>295</v>
      </c>
      <c r="D65" s="62">
        <f>capex_sources!D65/5</f>
        <v>4.3999999999999997E-2</v>
      </c>
      <c r="E65" s="14"/>
    </row>
    <row r="66" spans="1:5" s="13" customFormat="1" ht="14.45" customHeight="1" x14ac:dyDescent="0.25">
      <c r="A66" s="2" t="s">
        <v>577</v>
      </c>
      <c r="B66" s="14"/>
      <c r="C66" s="5" t="s">
        <v>299</v>
      </c>
      <c r="D66" s="62">
        <f>capex_sources!D65/5</f>
        <v>4.3999999999999997E-2</v>
      </c>
      <c r="E66" s="14"/>
    </row>
    <row r="67" spans="1:5" s="13" customFormat="1" ht="14.45" customHeight="1" x14ac:dyDescent="0.25">
      <c r="A67" s="2" t="s">
        <v>577</v>
      </c>
      <c r="B67" s="14"/>
      <c r="C67" s="5" t="s">
        <v>287</v>
      </c>
      <c r="D67" s="62">
        <f>capex_sources!D65/5</f>
        <v>4.3999999999999997E-2</v>
      </c>
      <c r="E67" s="14"/>
    </row>
    <row r="68" spans="1:5" ht="14.45" customHeight="1" x14ac:dyDescent="0.25">
      <c r="A68" s="35" t="s">
        <v>577</v>
      </c>
      <c r="B68" s="53" t="s">
        <v>432</v>
      </c>
      <c r="C68" s="53"/>
      <c r="D68" s="63">
        <f>SUM(D60:D67)</f>
        <v>1</v>
      </c>
      <c r="E68" s="14"/>
    </row>
    <row r="69" spans="1:5" s="13" customFormat="1" ht="14.45" customHeight="1" x14ac:dyDescent="0.25">
      <c r="A69" s="86" t="s">
        <v>359</v>
      </c>
      <c r="B69" s="14" t="s">
        <v>449</v>
      </c>
      <c r="C69" s="7" t="s">
        <v>255</v>
      </c>
      <c r="D69" s="62">
        <f>capex_sources!D81</f>
        <v>0.03</v>
      </c>
      <c r="E69" s="14"/>
    </row>
    <row r="70" spans="1:5" s="13" customFormat="1" ht="14.45" customHeight="1" x14ac:dyDescent="0.25">
      <c r="A70" s="86" t="s">
        <v>359</v>
      </c>
      <c r="B70" s="14" t="s">
        <v>450</v>
      </c>
      <c r="C70" s="5" t="s">
        <v>225</v>
      </c>
      <c r="D70" s="62">
        <f>capex_sources!D82</f>
        <v>0.46</v>
      </c>
      <c r="E70" s="14"/>
    </row>
    <row r="71" spans="1:5" s="13" customFormat="1" ht="14.45" customHeight="1" x14ac:dyDescent="0.25">
      <c r="A71" s="86" t="s">
        <v>359</v>
      </c>
      <c r="B71" s="14" t="s">
        <v>451</v>
      </c>
      <c r="C71" s="5" t="s">
        <v>229</v>
      </c>
      <c r="D71" s="62">
        <f>capex_sources!D83</f>
        <v>0.09</v>
      </c>
      <c r="E71" s="14"/>
    </row>
    <row r="72" spans="1:5" s="13" customFormat="1" ht="14.45" customHeight="1" x14ac:dyDescent="0.25">
      <c r="A72" s="86" t="s">
        <v>359</v>
      </c>
      <c r="B72" s="14" t="s">
        <v>452</v>
      </c>
      <c r="C72" s="5" t="s">
        <v>285</v>
      </c>
      <c r="D72" s="62">
        <f>capex_sources!D84/4</f>
        <v>0.06</v>
      </c>
      <c r="E72" s="14"/>
    </row>
    <row r="73" spans="1:5" s="13" customFormat="1" ht="14.45" customHeight="1" x14ac:dyDescent="0.25">
      <c r="A73" s="86" t="s">
        <v>359</v>
      </c>
      <c r="B73" s="14"/>
      <c r="C73" s="5" t="s">
        <v>289</v>
      </c>
      <c r="D73" s="62">
        <f>capex_sources!D84/4</f>
        <v>0.06</v>
      </c>
      <c r="E73" s="14"/>
    </row>
    <row r="74" spans="1:5" s="13" customFormat="1" ht="14.45" customHeight="1" x14ac:dyDescent="0.25">
      <c r="A74" s="86" t="s">
        <v>359</v>
      </c>
      <c r="B74" s="14"/>
      <c r="C74" s="5" t="s">
        <v>295</v>
      </c>
      <c r="D74" s="62">
        <f>capex_sources!D84/4</f>
        <v>0.06</v>
      </c>
      <c r="E74" s="14"/>
    </row>
    <row r="75" spans="1:5" s="13" customFormat="1" ht="14.45" customHeight="1" x14ac:dyDescent="0.25">
      <c r="A75" s="86" t="s">
        <v>359</v>
      </c>
      <c r="B75" s="14"/>
      <c r="C75" s="5" t="s">
        <v>299</v>
      </c>
      <c r="D75" s="62">
        <f>capex_sources!D84/4</f>
        <v>0.06</v>
      </c>
      <c r="E75" s="14"/>
    </row>
    <row r="76" spans="1:5" s="13" customFormat="1" ht="14.45" customHeight="1" x14ac:dyDescent="0.25">
      <c r="A76" s="86" t="s">
        <v>359</v>
      </c>
      <c r="B76" s="14" t="s">
        <v>419</v>
      </c>
      <c r="C76" s="7" t="s">
        <v>255</v>
      </c>
      <c r="D76" s="62">
        <f>capex_sources!D85/4</f>
        <v>4.4999999999999998E-2</v>
      </c>
      <c r="E76" s="14"/>
    </row>
    <row r="77" spans="1:5" s="13" customFormat="1" ht="14.45" customHeight="1" x14ac:dyDescent="0.25">
      <c r="A77" s="86" t="s">
        <v>359</v>
      </c>
      <c r="B77" s="14"/>
      <c r="C77" s="5" t="s">
        <v>287</v>
      </c>
      <c r="D77" s="62">
        <f>capex_sources!D85/4</f>
        <v>4.4999999999999998E-2</v>
      </c>
      <c r="E77" s="14"/>
    </row>
    <row r="78" spans="1:5" s="13" customFormat="1" ht="14.45" customHeight="1" x14ac:dyDescent="0.25">
      <c r="A78" s="86" t="s">
        <v>359</v>
      </c>
      <c r="B78" s="14"/>
      <c r="C78" s="5" t="s">
        <v>291</v>
      </c>
      <c r="D78" s="62">
        <f>capex_sources!D85/4</f>
        <v>4.4999999999999998E-2</v>
      </c>
      <c r="E78" s="14"/>
    </row>
    <row r="79" spans="1:5" s="13" customFormat="1" ht="14.45" customHeight="1" x14ac:dyDescent="0.25">
      <c r="A79" s="86" t="s">
        <v>359</v>
      </c>
      <c r="B79" s="14"/>
      <c r="C79" s="5" t="s">
        <v>295</v>
      </c>
      <c r="D79" s="62">
        <f>capex_sources!D85/4</f>
        <v>4.4999999999999998E-2</v>
      </c>
      <c r="E79" s="14"/>
    </row>
    <row r="80" spans="1:5" s="13" customFormat="1" ht="14.45" customHeight="1" x14ac:dyDescent="0.2">
      <c r="A80" s="52" t="s">
        <v>359</v>
      </c>
      <c r="B80" s="53" t="s">
        <v>432</v>
      </c>
      <c r="C80" s="53"/>
      <c r="D80" s="63">
        <f>SUM(D69:D79)</f>
        <v>1.0000000000000002</v>
      </c>
      <c r="E80" s="14"/>
    </row>
    <row r="81" spans="1:5" ht="14.45" customHeight="1" x14ac:dyDescent="0.25">
      <c r="A81" s="2" t="s">
        <v>462</v>
      </c>
      <c r="B81" s="14" t="s">
        <v>449</v>
      </c>
      <c r="C81" s="7" t="s">
        <v>255</v>
      </c>
      <c r="D81" s="62">
        <f>capex_sources!D87</f>
        <v>0.16</v>
      </c>
      <c r="E81" s="14"/>
    </row>
    <row r="82" spans="1:5" ht="14.45" customHeight="1" x14ac:dyDescent="0.25">
      <c r="A82" s="2" t="s">
        <v>462</v>
      </c>
      <c r="B82" s="14" t="s">
        <v>450</v>
      </c>
      <c r="C82" s="5" t="s">
        <v>225</v>
      </c>
      <c r="D82" s="62">
        <f>capex_sources!D88</f>
        <v>0.63</v>
      </c>
      <c r="E82" s="14"/>
    </row>
    <row r="83" spans="1:5" ht="14.45" customHeight="1" x14ac:dyDescent="0.25">
      <c r="A83" s="2" t="s">
        <v>462</v>
      </c>
      <c r="B83" s="14" t="s">
        <v>451</v>
      </c>
      <c r="C83" s="5" t="s">
        <v>229</v>
      </c>
      <c r="D83" s="62">
        <f>capex_sources!D89</f>
        <v>0.08</v>
      </c>
      <c r="E83" s="14"/>
    </row>
    <row r="84" spans="1:5" ht="14.45" customHeight="1" x14ac:dyDescent="0.25">
      <c r="A84" s="2" t="s">
        <v>462</v>
      </c>
      <c r="B84" s="14" t="s">
        <v>452</v>
      </c>
      <c r="C84" s="5" t="s">
        <v>285</v>
      </c>
      <c r="D84" s="62">
        <f>capex_sources!D90/4</f>
        <v>0.01</v>
      </c>
      <c r="E84" s="14"/>
    </row>
    <row r="85" spans="1:5" ht="14.45" customHeight="1" x14ac:dyDescent="0.25">
      <c r="A85" s="2" t="s">
        <v>462</v>
      </c>
      <c r="B85" s="14"/>
      <c r="C85" s="5" t="s">
        <v>289</v>
      </c>
      <c r="D85" s="62">
        <f>capex_sources!D90/4</f>
        <v>0.01</v>
      </c>
      <c r="E85" s="14"/>
    </row>
    <row r="86" spans="1:5" ht="14.45" customHeight="1" x14ac:dyDescent="0.25">
      <c r="A86" s="2" t="s">
        <v>462</v>
      </c>
      <c r="B86" s="14"/>
      <c r="C86" s="5" t="s">
        <v>295</v>
      </c>
      <c r="D86" s="62">
        <f>capex_sources!D90/4</f>
        <v>0.01</v>
      </c>
      <c r="E86" s="14"/>
    </row>
    <row r="87" spans="1:5" ht="14.45" customHeight="1" x14ac:dyDescent="0.25">
      <c r="A87" s="2" t="s">
        <v>462</v>
      </c>
      <c r="B87" s="14"/>
      <c r="C87" s="5" t="s">
        <v>299</v>
      </c>
      <c r="D87" s="62">
        <f>capex_sources!D90/4</f>
        <v>0.01</v>
      </c>
      <c r="E87" s="14"/>
    </row>
    <row r="88" spans="1:5" ht="14.45" customHeight="1" x14ac:dyDescent="0.25">
      <c r="A88" s="2" t="s">
        <v>462</v>
      </c>
      <c r="B88" s="14" t="s">
        <v>419</v>
      </c>
      <c r="C88" s="7" t="s">
        <v>255</v>
      </c>
      <c r="D88" s="62">
        <f>capex_sources!D91/4</f>
        <v>2.2499999999999999E-2</v>
      </c>
      <c r="E88" s="14"/>
    </row>
    <row r="89" spans="1:5" ht="14.45" customHeight="1" x14ac:dyDescent="0.25">
      <c r="A89" s="2" t="s">
        <v>462</v>
      </c>
      <c r="B89" s="14"/>
      <c r="C89" s="5" t="s">
        <v>287</v>
      </c>
      <c r="D89" s="62">
        <f>capex_sources!D91/4</f>
        <v>2.2499999999999999E-2</v>
      </c>
      <c r="E89" s="14"/>
    </row>
    <row r="90" spans="1:5" ht="14.45" customHeight="1" x14ac:dyDescent="0.25">
      <c r="A90" s="2" t="s">
        <v>462</v>
      </c>
      <c r="B90" s="14"/>
      <c r="C90" s="5" t="s">
        <v>291</v>
      </c>
      <c r="D90" s="62">
        <f>capex_sources!D91/4</f>
        <v>2.2499999999999999E-2</v>
      </c>
      <c r="E90" s="14"/>
    </row>
    <row r="91" spans="1:5" ht="14.45" customHeight="1" x14ac:dyDescent="0.25">
      <c r="A91" s="2" t="s">
        <v>462</v>
      </c>
      <c r="B91" s="14"/>
      <c r="C91" s="5" t="s">
        <v>295</v>
      </c>
      <c r="D91" s="62">
        <f>capex_sources!D91/4</f>
        <v>2.2499999999999999E-2</v>
      </c>
      <c r="E91" s="14"/>
    </row>
    <row r="92" spans="1:5" ht="14.45" customHeight="1" x14ac:dyDescent="0.25">
      <c r="A92" s="35" t="s">
        <v>462</v>
      </c>
      <c r="B92" s="53" t="s">
        <v>432</v>
      </c>
      <c r="C92" s="53"/>
      <c r="D92" s="63">
        <f>SUM(D81:D91)</f>
        <v>0.99999999999999989</v>
      </c>
      <c r="E92" s="14"/>
    </row>
    <row r="93" spans="1:5" ht="14.45" customHeight="1" x14ac:dyDescent="0.25">
      <c r="A93" s="2" t="s">
        <v>575</v>
      </c>
      <c r="B93" s="14" t="s">
        <v>449</v>
      </c>
      <c r="C93" s="7" t="s">
        <v>255</v>
      </c>
      <c r="D93" s="64">
        <f>capex_sources!D129</f>
        <v>0.17</v>
      </c>
      <c r="E93" s="14"/>
    </row>
    <row r="94" spans="1:5" ht="14.45" customHeight="1" x14ac:dyDescent="0.25">
      <c r="A94" s="2" t="s">
        <v>575</v>
      </c>
      <c r="B94" s="14" t="s">
        <v>450</v>
      </c>
      <c r="C94" s="5" t="s">
        <v>225</v>
      </c>
      <c r="D94" s="64">
        <f>capex_sources!D130</f>
        <v>0.45</v>
      </c>
      <c r="E94" s="14"/>
    </row>
    <row r="95" spans="1:5" ht="14.45" customHeight="1" x14ac:dyDescent="0.25">
      <c r="A95" s="2" t="s">
        <v>575</v>
      </c>
      <c r="B95" s="14" t="s">
        <v>451</v>
      </c>
      <c r="C95" s="5" t="s">
        <v>229</v>
      </c>
      <c r="D95" s="64">
        <f>capex_sources!D131</f>
        <v>0.1</v>
      </c>
      <c r="E95" s="14"/>
    </row>
    <row r="96" spans="1:5" ht="14.45" customHeight="1" x14ac:dyDescent="0.25">
      <c r="A96" s="2" t="s">
        <v>575</v>
      </c>
      <c r="B96" s="14" t="s">
        <v>452</v>
      </c>
      <c r="C96" s="5" t="s">
        <v>285</v>
      </c>
      <c r="D96" s="64">
        <f>capex_sources!D132/4</f>
        <v>4.4999999999999998E-2</v>
      </c>
      <c r="E96" s="14"/>
    </row>
    <row r="97" spans="1:5" ht="14.45" customHeight="1" x14ac:dyDescent="0.25">
      <c r="A97" s="2" t="s">
        <v>575</v>
      </c>
      <c r="B97" s="14"/>
      <c r="C97" s="5" t="s">
        <v>289</v>
      </c>
      <c r="D97" s="64">
        <f>capex_sources!D132/4</f>
        <v>4.4999999999999998E-2</v>
      </c>
      <c r="E97" s="14"/>
    </row>
    <row r="98" spans="1:5" ht="14.45" customHeight="1" x14ac:dyDescent="0.25">
      <c r="A98" s="2" t="s">
        <v>575</v>
      </c>
      <c r="B98" s="14"/>
      <c r="C98" s="5" t="s">
        <v>295</v>
      </c>
      <c r="D98" s="64">
        <f>capex_sources!D132/4</f>
        <v>4.4999999999999998E-2</v>
      </c>
      <c r="E98" s="14"/>
    </row>
    <row r="99" spans="1:5" ht="14.45" customHeight="1" x14ac:dyDescent="0.25">
      <c r="A99" s="2" t="s">
        <v>575</v>
      </c>
      <c r="B99" s="14"/>
      <c r="C99" s="5" t="s">
        <v>299</v>
      </c>
      <c r="D99" s="64">
        <f>capex_sources!D132/4</f>
        <v>4.4999999999999998E-2</v>
      </c>
      <c r="E99" s="14"/>
    </row>
    <row r="100" spans="1:5" ht="14.45" customHeight="1" x14ac:dyDescent="0.25">
      <c r="A100" s="2" t="s">
        <v>575</v>
      </c>
      <c r="B100" s="14" t="s">
        <v>419</v>
      </c>
      <c r="C100" s="7" t="s">
        <v>255</v>
      </c>
      <c r="D100" s="64">
        <f>capex_sources!D133/4</f>
        <v>2.5000000000000001E-2</v>
      </c>
      <c r="E100" s="14"/>
    </row>
    <row r="101" spans="1:5" ht="14.45" customHeight="1" x14ac:dyDescent="0.25">
      <c r="A101" s="2" t="s">
        <v>575</v>
      </c>
      <c r="B101" s="14"/>
      <c r="C101" s="5" t="s">
        <v>287</v>
      </c>
      <c r="D101" s="64">
        <f>capex_sources!D133/4</f>
        <v>2.5000000000000001E-2</v>
      </c>
      <c r="E101" s="14"/>
    </row>
    <row r="102" spans="1:5" ht="14.45" customHeight="1" x14ac:dyDescent="0.25">
      <c r="A102" s="2" t="s">
        <v>575</v>
      </c>
      <c r="B102" s="14"/>
      <c r="C102" s="5" t="s">
        <v>291</v>
      </c>
      <c r="D102" s="64">
        <f>capex_sources!D133/4</f>
        <v>2.5000000000000001E-2</v>
      </c>
      <c r="E102" s="14"/>
    </row>
    <row r="103" spans="1:5" ht="14.45" customHeight="1" x14ac:dyDescent="0.25">
      <c r="A103" s="2" t="s">
        <v>575</v>
      </c>
      <c r="B103" s="14"/>
      <c r="C103" s="5" t="s">
        <v>295</v>
      </c>
      <c r="D103" s="64">
        <f>capex_sources!D133/4</f>
        <v>2.5000000000000001E-2</v>
      </c>
      <c r="E103" s="14"/>
    </row>
    <row r="104" spans="1:5" ht="14.45" customHeight="1" x14ac:dyDescent="0.25">
      <c r="A104" s="35" t="s">
        <v>575</v>
      </c>
      <c r="B104" s="53" t="s">
        <v>432</v>
      </c>
      <c r="C104" s="53"/>
      <c r="D104" s="63">
        <f>SUM(D93:D103)</f>
        <v>1.0000000000000002</v>
      </c>
      <c r="E104" s="14"/>
    </row>
    <row r="105" spans="1:5" ht="14.45" customHeight="1" x14ac:dyDescent="0.25">
      <c r="A105" s="2" t="s">
        <v>574</v>
      </c>
      <c r="B105" s="14" t="s">
        <v>449</v>
      </c>
      <c r="C105" s="7" t="s">
        <v>255</v>
      </c>
      <c r="D105" s="65">
        <f>capex_sources!D165</f>
        <v>0.17</v>
      </c>
      <c r="E105" s="14"/>
    </row>
    <row r="106" spans="1:5" ht="14.45" customHeight="1" x14ac:dyDescent="0.25">
      <c r="A106" s="2" t="s">
        <v>574</v>
      </c>
      <c r="B106" s="14" t="s">
        <v>450</v>
      </c>
      <c r="C106" s="5" t="s">
        <v>225</v>
      </c>
      <c r="D106" s="65">
        <f>capex_sources!D166</f>
        <v>0.45</v>
      </c>
      <c r="E106" s="14"/>
    </row>
    <row r="107" spans="1:5" ht="14.45" customHeight="1" x14ac:dyDescent="0.25">
      <c r="A107" s="2" t="s">
        <v>574</v>
      </c>
      <c r="B107" s="14" t="s">
        <v>451</v>
      </c>
      <c r="C107" s="5" t="s">
        <v>229</v>
      </c>
      <c r="D107" s="65">
        <f>capex_sources!D167</f>
        <v>0.1</v>
      </c>
      <c r="E107" s="14"/>
    </row>
    <row r="108" spans="1:5" ht="14.45" customHeight="1" x14ac:dyDescent="0.25">
      <c r="A108" s="2" t="s">
        <v>574</v>
      </c>
      <c r="B108" s="14" t="s">
        <v>452</v>
      </c>
      <c r="C108" s="5" t="s">
        <v>285</v>
      </c>
      <c r="D108" s="65">
        <f>capex_sources!D168/4</f>
        <v>4.4999999999999998E-2</v>
      </c>
      <c r="E108" s="14"/>
    </row>
    <row r="109" spans="1:5" ht="14.45" customHeight="1" x14ac:dyDescent="0.25">
      <c r="A109" s="2" t="s">
        <v>574</v>
      </c>
      <c r="B109" s="14"/>
      <c r="C109" s="5" t="s">
        <v>289</v>
      </c>
      <c r="D109" s="65">
        <f>capex_sources!D168/4</f>
        <v>4.4999999999999998E-2</v>
      </c>
      <c r="E109" s="14"/>
    </row>
    <row r="110" spans="1:5" ht="14.45" customHeight="1" x14ac:dyDescent="0.25">
      <c r="A110" s="2" t="s">
        <v>574</v>
      </c>
      <c r="B110" s="14"/>
      <c r="C110" s="5" t="s">
        <v>295</v>
      </c>
      <c r="D110" s="65">
        <f>capex_sources!D168/4</f>
        <v>4.4999999999999998E-2</v>
      </c>
      <c r="E110" s="14"/>
    </row>
    <row r="111" spans="1:5" ht="14.45" customHeight="1" x14ac:dyDescent="0.25">
      <c r="A111" s="2" t="s">
        <v>574</v>
      </c>
      <c r="B111" s="14"/>
      <c r="C111" s="5" t="s">
        <v>299</v>
      </c>
      <c r="D111" s="65">
        <f>capex_sources!D168/4</f>
        <v>4.4999999999999998E-2</v>
      </c>
      <c r="E111" s="14"/>
    </row>
    <row r="112" spans="1:5" ht="14.45" customHeight="1" x14ac:dyDescent="0.25">
      <c r="A112" s="2" t="s">
        <v>574</v>
      </c>
      <c r="B112" s="14" t="s">
        <v>419</v>
      </c>
      <c r="C112" s="7" t="s">
        <v>255</v>
      </c>
      <c r="D112" s="65">
        <f>capex_sources!D169/3</f>
        <v>3.3333333333333333E-2</v>
      </c>
      <c r="E112" s="14"/>
    </row>
    <row r="113" spans="1:5" ht="14.45" customHeight="1" x14ac:dyDescent="0.25">
      <c r="A113" s="2" t="s">
        <v>574</v>
      </c>
      <c r="B113" s="14"/>
      <c r="C113" s="5" t="s">
        <v>287</v>
      </c>
      <c r="D113" s="65">
        <f>capex_sources!D169/3</f>
        <v>3.3333333333333333E-2</v>
      </c>
      <c r="E113" s="14"/>
    </row>
    <row r="114" spans="1:5" ht="14.45" customHeight="1" x14ac:dyDescent="0.25">
      <c r="A114" s="2" t="s">
        <v>574</v>
      </c>
      <c r="B114" s="14"/>
      <c r="C114" s="5" t="s">
        <v>295</v>
      </c>
      <c r="D114" s="65">
        <f>capex_sources!D169/3</f>
        <v>3.3333333333333333E-2</v>
      </c>
      <c r="E114" s="14"/>
    </row>
    <row r="115" spans="1:5" ht="14.45" customHeight="1" x14ac:dyDescent="0.25">
      <c r="A115" s="35" t="s">
        <v>574</v>
      </c>
      <c r="B115" s="53" t="s">
        <v>432</v>
      </c>
      <c r="C115" s="53"/>
      <c r="D115" s="63">
        <f>SUM(D105:D114)</f>
        <v>1.0000000000000002</v>
      </c>
      <c r="E115" s="14"/>
    </row>
    <row r="116" spans="1:5" ht="14.45" customHeight="1" x14ac:dyDescent="0.25">
      <c r="A116" s="86" t="s">
        <v>363</v>
      </c>
      <c r="B116" s="14" t="s">
        <v>449</v>
      </c>
      <c r="C116" s="7" t="s">
        <v>255</v>
      </c>
      <c r="D116" s="62">
        <f>capex_sources!D182</f>
        <v>0.57999999999999996</v>
      </c>
      <c r="E116" s="14"/>
    </row>
    <row r="117" spans="1:5" ht="14.45" customHeight="1" x14ac:dyDescent="0.25">
      <c r="A117" s="86" t="s">
        <v>363</v>
      </c>
      <c r="B117" s="14" t="s">
        <v>450</v>
      </c>
      <c r="C117" s="5" t="s">
        <v>225</v>
      </c>
      <c r="D117" s="62">
        <f>capex_sources!D183</f>
        <v>0.08</v>
      </c>
      <c r="E117" s="14"/>
    </row>
    <row r="118" spans="1:5" ht="14.45" customHeight="1" x14ac:dyDescent="0.25">
      <c r="A118" s="86" t="s">
        <v>363</v>
      </c>
      <c r="B118" s="14" t="s">
        <v>451</v>
      </c>
      <c r="C118" s="5" t="s">
        <v>229</v>
      </c>
      <c r="D118" s="62">
        <f>capex_sources!D184</f>
        <v>0.08</v>
      </c>
      <c r="E118" s="14"/>
    </row>
    <row r="119" spans="1:5" ht="14.45" customHeight="1" x14ac:dyDescent="0.25">
      <c r="A119" s="86" t="s">
        <v>363</v>
      </c>
      <c r="B119" s="14" t="s">
        <v>452</v>
      </c>
      <c r="C119" s="5" t="s">
        <v>285</v>
      </c>
      <c r="D119" s="62">
        <f>capex_sources!D185/4</f>
        <v>0.04</v>
      </c>
      <c r="E119" s="14"/>
    </row>
    <row r="120" spans="1:5" ht="14.45" customHeight="1" x14ac:dyDescent="0.25">
      <c r="A120" s="86" t="s">
        <v>363</v>
      </c>
      <c r="B120" s="14"/>
      <c r="C120" s="5" t="s">
        <v>289</v>
      </c>
      <c r="D120" s="62">
        <f>capex_sources!D185/4</f>
        <v>0.04</v>
      </c>
      <c r="E120" s="14"/>
    </row>
    <row r="121" spans="1:5" ht="14.45" customHeight="1" x14ac:dyDescent="0.25">
      <c r="A121" s="86" t="s">
        <v>363</v>
      </c>
      <c r="B121" s="14"/>
      <c r="C121" s="5" t="s">
        <v>295</v>
      </c>
      <c r="D121" s="62">
        <f>capex_sources!D185/4</f>
        <v>0.04</v>
      </c>
      <c r="E121" s="14"/>
    </row>
    <row r="122" spans="1:5" ht="14.45" customHeight="1" x14ac:dyDescent="0.25">
      <c r="A122" s="86" t="s">
        <v>363</v>
      </c>
      <c r="B122" s="14"/>
      <c r="C122" s="5" t="s">
        <v>299</v>
      </c>
      <c r="D122" s="62">
        <f>capex_sources!D185/4</f>
        <v>0.04</v>
      </c>
      <c r="E122" s="14"/>
    </row>
    <row r="123" spans="1:5" ht="14.45" customHeight="1" x14ac:dyDescent="0.25">
      <c r="A123" s="86" t="s">
        <v>363</v>
      </c>
      <c r="B123" s="14" t="s">
        <v>419</v>
      </c>
      <c r="C123" s="7" t="s">
        <v>255</v>
      </c>
      <c r="D123" s="62">
        <f>capex_sources!D186/4</f>
        <v>2.5000000000000001E-2</v>
      </c>
      <c r="E123" s="14"/>
    </row>
    <row r="124" spans="1:5" ht="14.45" customHeight="1" x14ac:dyDescent="0.25">
      <c r="A124" s="86" t="s">
        <v>363</v>
      </c>
      <c r="B124" s="14"/>
      <c r="C124" s="5" t="s">
        <v>287</v>
      </c>
      <c r="D124" s="62">
        <f>capex_sources!D186/4</f>
        <v>2.5000000000000001E-2</v>
      </c>
      <c r="E124" s="14"/>
    </row>
    <row r="125" spans="1:5" ht="14.45" customHeight="1" x14ac:dyDescent="0.25">
      <c r="A125" s="86" t="s">
        <v>363</v>
      </c>
      <c r="B125" s="14"/>
      <c r="C125" s="5" t="s">
        <v>291</v>
      </c>
      <c r="D125" s="62">
        <f>capex_sources!D186/4</f>
        <v>2.5000000000000001E-2</v>
      </c>
      <c r="E125" s="14"/>
    </row>
    <row r="126" spans="1:5" ht="14.45" customHeight="1" x14ac:dyDescent="0.25">
      <c r="A126" s="86" t="s">
        <v>363</v>
      </c>
      <c r="B126" s="14"/>
      <c r="C126" s="5" t="s">
        <v>295</v>
      </c>
      <c r="D126" s="62">
        <f>capex_sources!D186/4</f>
        <v>2.5000000000000001E-2</v>
      </c>
      <c r="E126" s="14"/>
    </row>
    <row r="127" spans="1:5" ht="13.5" customHeight="1" x14ac:dyDescent="0.25">
      <c r="A127" s="52" t="s">
        <v>363</v>
      </c>
      <c r="B127" s="53" t="s">
        <v>432</v>
      </c>
      <c r="C127" s="53"/>
      <c r="D127" s="63">
        <f>SUM(D116:D126)</f>
        <v>1</v>
      </c>
      <c r="E127" s="14"/>
    </row>
    <row r="128" spans="1:5" ht="14.45" customHeight="1" x14ac:dyDescent="0.25">
      <c r="A128" s="86" t="s">
        <v>28</v>
      </c>
      <c r="B128" s="14" t="s">
        <v>449</v>
      </c>
      <c r="C128" s="7" t="s">
        <v>255</v>
      </c>
      <c r="D128" s="62">
        <f>capex_sources!D207</f>
        <v>0.38</v>
      </c>
      <c r="E128" s="14"/>
    </row>
    <row r="129" spans="1:5" ht="14.45" customHeight="1" x14ac:dyDescent="0.25">
      <c r="A129" s="86" t="s">
        <v>28</v>
      </c>
      <c r="B129" s="14" t="s">
        <v>450</v>
      </c>
      <c r="C129" s="5" t="s">
        <v>225</v>
      </c>
      <c r="D129" s="62">
        <f>capex_sources!D208</f>
        <v>0.42</v>
      </c>
      <c r="E129" s="14"/>
    </row>
    <row r="130" spans="1:5" ht="14.45" customHeight="1" x14ac:dyDescent="0.25">
      <c r="A130" s="86" t="s">
        <v>28</v>
      </c>
      <c r="B130" s="14" t="s">
        <v>451</v>
      </c>
      <c r="C130" s="5" t="s">
        <v>229</v>
      </c>
      <c r="D130" s="62">
        <f>capex_sources!D209</f>
        <v>0.08</v>
      </c>
      <c r="E130" s="14"/>
    </row>
    <row r="131" spans="1:5" ht="14.45" customHeight="1" x14ac:dyDescent="0.25">
      <c r="A131" s="86" t="s">
        <v>28</v>
      </c>
      <c r="B131" s="14" t="s">
        <v>452</v>
      </c>
      <c r="C131" s="5" t="s">
        <v>285</v>
      </c>
      <c r="D131" s="62">
        <f>capex_sources!D210/4</f>
        <v>1.7500000000000002E-2</v>
      </c>
      <c r="E131" s="14"/>
    </row>
    <row r="132" spans="1:5" ht="14.45" customHeight="1" x14ac:dyDescent="0.25">
      <c r="A132" s="86" t="s">
        <v>28</v>
      </c>
      <c r="B132" s="14"/>
      <c r="C132" s="5" t="s">
        <v>289</v>
      </c>
      <c r="D132" s="62">
        <f>capex_sources!D210/4</f>
        <v>1.7500000000000002E-2</v>
      </c>
      <c r="E132" s="14"/>
    </row>
    <row r="133" spans="1:5" ht="14.45" customHeight="1" x14ac:dyDescent="0.25">
      <c r="A133" s="86" t="s">
        <v>28</v>
      </c>
      <c r="B133" s="14"/>
      <c r="C133" s="5" t="s">
        <v>295</v>
      </c>
      <c r="D133" s="62">
        <f>capex_sources!D210/4</f>
        <v>1.7500000000000002E-2</v>
      </c>
      <c r="E133" s="14"/>
    </row>
    <row r="134" spans="1:5" ht="14.45" customHeight="1" x14ac:dyDescent="0.25">
      <c r="A134" s="86" t="s">
        <v>28</v>
      </c>
      <c r="B134" s="14"/>
      <c r="C134" s="5" t="s">
        <v>299</v>
      </c>
      <c r="D134" s="62">
        <f>capex_sources!D210/4</f>
        <v>1.7500000000000002E-2</v>
      </c>
      <c r="E134" s="14"/>
    </row>
    <row r="135" spans="1:5" ht="14.45" customHeight="1" x14ac:dyDescent="0.25">
      <c r="A135" s="86" t="s">
        <v>28</v>
      </c>
      <c r="B135" s="14" t="s">
        <v>419</v>
      </c>
      <c r="C135" s="7" t="s">
        <v>255</v>
      </c>
      <c r="D135" s="62">
        <f>capex_sources!D211/4</f>
        <v>1.2500000000000001E-2</v>
      </c>
      <c r="E135" s="14"/>
    </row>
    <row r="136" spans="1:5" ht="14.45" customHeight="1" x14ac:dyDescent="0.25">
      <c r="A136" s="86" t="s">
        <v>28</v>
      </c>
      <c r="B136" s="14"/>
      <c r="C136" s="5" t="s">
        <v>287</v>
      </c>
      <c r="D136" s="62">
        <f>capex_sources!D211/4</f>
        <v>1.2500000000000001E-2</v>
      </c>
      <c r="E136" s="14"/>
    </row>
    <row r="137" spans="1:5" ht="14.45" customHeight="1" x14ac:dyDescent="0.25">
      <c r="A137" s="86" t="s">
        <v>28</v>
      </c>
      <c r="B137" s="14"/>
      <c r="C137" s="5" t="s">
        <v>291</v>
      </c>
      <c r="D137" s="62">
        <f>capex_sources!D211/4</f>
        <v>1.2500000000000001E-2</v>
      </c>
      <c r="E137" s="14"/>
    </row>
    <row r="138" spans="1:5" ht="14.45" customHeight="1" x14ac:dyDescent="0.25">
      <c r="A138" s="86" t="s">
        <v>28</v>
      </c>
      <c r="B138" s="14"/>
      <c r="C138" s="5" t="s">
        <v>295</v>
      </c>
      <c r="D138" s="62">
        <f>capex_sources!D211/4</f>
        <v>1.2500000000000001E-2</v>
      </c>
      <c r="E138" s="14"/>
    </row>
    <row r="139" spans="1:5" s="13" customFormat="1" ht="14.45" customHeight="1" x14ac:dyDescent="0.2">
      <c r="A139" s="52" t="s">
        <v>28</v>
      </c>
      <c r="B139" s="53" t="s">
        <v>432</v>
      </c>
      <c r="C139" s="53"/>
      <c r="D139" s="63">
        <f>SUM(D128:D138)</f>
        <v>0.99999999999999967</v>
      </c>
      <c r="E139" s="14"/>
    </row>
    <row r="140" spans="1:5" ht="14.45" customHeight="1" x14ac:dyDescent="0.25">
      <c r="A140" s="86" t="s">
        <v>27</v>
      </c>
      <c r="B140" s="14" t="s">
        <v>449</v>
      </c>
      <c r="C140" s="7" t="s">
        <v>255</v>
      </c>
      <c r="D140" s="62">
        <f>capex_sources!D243</f>
        <v>0.05</v>
      </c>
      <c r="E140" s="14"/>
    </row>
    <row r="141" spans="1:5" ht="14.45" customHeight="1" x14ac:dyDescent="0.25">
      <c r="A141" s="86" t="s">
        <v>27</v>
      </c>
      <c r="B141" s="14" t="s">
        <v>450</v>
      </c>
      <c r="C141" s="5" t="s">
        <v>225</v>
      </c>
      <c r="D141" s="62">
        <f>capex_sources!D244</f>
        <v>0.51</v>
      </c>
      <c r="E141" s="14"/>
    </row>
    <row r="142" spans="1:5" ht="14.45" customHeight="1" x14ac:dyDescent="0.25">
      <c r="A142" s="86" t="s">
        <v>27</v>
      </c>
      <c r="B142" s="14" t="s">
        <v>451</v>
      </c>
      <c r="C142" s="5" t="s">
        <v>229</v>
      </c>
      <c r="D142" s="62">
        <f>capex_sources!D245</f>
        <v>7.0000000000000007E-2</v>
      </c>
      <c r="E142" s="14"/>
    </row>
    <row r="143" spans="1:5" ht="14.45" customHeight="1" x14ac:dyDescent="0.25">
      <c r="A143" s="86" t="s">
        <v>27</v>
      </c>
      <c r="B143" s="14" t="s">
        <v>452</v>
      </c>
      <c r="C143" s="5" t="s">
        <v>285</v>
      </c>
      <c r="D143" s="62">
        <f>capex_sources!D246/4</f>
        <v>0.04</v>
      </c>
      <c r="E143" s="14"/>
    </row>
    <row r="144" spans="1:5" ht="14.45" customHeight="1" x14ac:dyDescent="0.25">
      <c r="A144" s="86" t="s">
        <v>27</v>
      </c>
      <c r="B144" s="14"/>
      <c r="C144" s="5" t="s">
        <v>289</v>
      </c>
      <c r="D144" s="62">
        <f>capex_sources!D246/4</f>
        <v>0.04</v>
      </c>
      <c r="E144" s="14"/>
    </row>
    <row r="145" spans="1:5" ht="14.45" customHeight="1" x14ac:dyDescent="0.25">
      <c r="A145" s="86" t="s">
        <v>27</v>
      </c>
      <c r="B145" s="14"/>
      <c r="C145" s="5" t="s">
        <v>295</v>
      </c>
      <c r="D145" s="62">
        <f>capex_sources!D246/4</f>
        <v>0.04</v>
      </c>
      <c r="E145" s="14"/>
    </row>
    <row r="146" spans="1:5" ht="14.45" customHeight="1" x14ac:dyDescent="0.25">
      <c r="A146" s="86" t="s">
        <v>27</v>
      </c>
      <c r="B146" s="14"/>
      <c r="C146" s="5" t="s">
        <v>299</v>
      </c>
      <c r="D146" s="62">
        <f>capex_sources!D246/4</f>
        <v>0.04</v>
      </c>
      <c r="E146" s="14"/>
    </row>
    <row r="147" spans="1:5" ht="14.45" customHeight="1" x14ac:dyDescent="0.25">
      <c r="A147" s="86" t="s">
        <v>27</v>
      </c>
      <c r="B147" s="14" t="s">
        <v>419</v>
      </c>
      <c r="C147" s="7" t="s">
        <v>255</v>
      </c>
      <c r="D147" s="62">
        <f>capex_sources!D247/4</f>
        <v>5.2499999999999998E-2</v>
      </c>
      <c r="E147" s="14"/>
    </row>
    <row r="148" spans="1:5" ht="14.45" customHeight="1" x14ac:dyDescent="0.25">
      <c r="A148" s="86" t="s">
        <v>27</v>
      </c>
      <c r="B148" s="14"/>
      <c r="C148" s="5" t="s">
        <v>287</v>
      </c>
      <c r="D148" s="62">
        <f>capex_sources!D247/4</f>
        <v>5.2499999999999998E-2</v>
      </c>
      <c r="E148" s="14"/>
    </row>
    <row r="149" spans="1:5" ht="14.45" customHeight="1" x14ac:dyDescent="0.25">
      <c r="A149" s="86" t="s">
        <v>27</v>
      </c>
      <c r="B149" s="14"/>
      <c r="C149" s="5" t="s">
        <v>291</v>
      </c>
      <c r="D149" s="62">
        <f>capex_sources!D247/4</f>
        <v>5.2499999999999998E-2</v>
      </c>
      <c r="E149" s="14"/>
    </row>
    <row r="150" spans="1:5" ht="14.45" customHeight="1" x14ac:dyDescent="0.25">
      <c r="A150" s="86" t="s">
        <v>27</v>
      </c>
      <c r="B150" s="14"/>
      <c r="C150" s="5" t="s">
        <v>295</v>
      </c>
      <c r="D150" s="62">
        <f>capex_sources!D247/4</f>
        <v>5.2499999999999998E-2</v>
      </c>
      <c r="E150" s="14"/>
    </row>
    <row r="151" spans="1:5" ht="14.45" customHeight="1" x14ac:dyDescent="0.25">
      <c r="A151" s="52" t="s">
        <v>27</v>
      </c>
      <c r="B151" s="53" t="s">
        <v>432</v>
      </c>
      <c r="C151" s="53"/>
      <c r="D151" s="63">
        <f>SUM(D140:D150)</f>
        <v>1.0000000000000002</v>
      </c>
      <c r="E151" s="1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zoomScale="75" zoomScaleNormal="7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D2" sqref="D2"/>
    </sheetView>
  </sheetViews>
  <sheetFormatPr defaultColWidth="8.75" defaultRowHeight="15" x14ac:dyDescent="0.25"/>
  <cols>
    <col min="1" max="1" width="45.75" style="4" customWidth="1"/>
    <col min="2" max="2" width="12.375" style="4" customWidth="1"/>
    <col min="3" max="3" width="25" style="1" bestFit="1" customWidth="1"/>
    <col min="4" max="13" width="9" style="39" customWidth="1"/>
    <col min="14" max="14" width="8.875" style="39" customWidth="1"/>
    <col min="15" max="16" width="9" style="39" customWidth="1"/>
    <col min="17" max="16384" width="8.75" style="4"/>
  </cols>
  <sheetData>
    <row r="1" spans="1:16" ht="15" customHeight="1" x14ac:dyDescent="0.25">
      <c r="A1" s="3" t="s">
        <v>30</v>
      </c>
      <c r="B1" s="3" t="s">
        <v>31</v>
      </c>
      <c r="C1" s="10" t="s">
        <v>364</v>
      </c>
      <c r="D1" s="40" t="s">
        <v>33</v>
      </c>
      <c r="E1" s="40" t="s">
        <v>35</v>
      </c>
      <c r="F1" s="40" t="s">
        <v>37</v>
      </c>
      <c r="G1" s="40" t="s">
        <v>39</v>
      </c>
      <c r="H1" s="40" t="s">
        <v>378</v>
      </c>
      <c r="I1" s="40" t="s">
        <v>379</v>
      </c>
      <c r="J1" s="40" t="s">
        <v>41</v>
      </c>
      <c r="K1" s="40" t="s">
        <v>43</v>
      </c>
      <c r="L1" s="43" t="s">
        <v>380</v>
      </c>
      <c r="M1" s="40" t="s">
        <v>381</v>
      </c>
      <c r="N1" s="40" t="s">
        <v>45</v>
      </c>
      <c r="O1" s="40" t="s">
        <v>47</v>
      </c>
      <c r="P1" s="40" t="s">
        <v>49</v>
      </c>
    </row>
    <row r="2" spans="1:16" x14ac:dyDescent="0.25">
      <c r="A2" s="5" t="s">
        <v>55</v>
      </c>
      <c r="B2" s="2" t="s">
        <v>54</v>
      </c>
      <c r="C2" s="1" t="s">
        <v>365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  <c r="P2" s="42">
        <v>0</v>
      </c>
    </row>
    <row r="3" spans="1:16" x14ac:dyDescent="0.25">
      <c r="A3" s="5" t="s">
        <v>57</v>
      </c>
      <c r="B3" s="2" t="s">
        <v>56</v>
      </c>
      <c r="C3" s="1" t="s">
        <v>365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2">
        <v>0</v>
      </c>
    </row>
    <row r="4" spans="1:16" x14ac:dyDescent="0.25">
      <c r="A4" s="5" t="s">
        <v>59</v>
      </c>
      <c r="B4" s="2" t="s">
        <v>58</v>
      </c>
      <c r="C4" s="1" t="s">
        <v>365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2">
        <v>0</v>
      </c>
    </row>
    <row r="5" spans="1:16" x14ac:dyDescent="0.25">
      <c r="A5" s="5" t="s">
        <v>61</v>
      </c>
      <c r="B5" s="2" t="s">
        <v>60</v>
      </c>
      <c r="C5" s="1" t="s">
        <v>365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2">
        <v>0</v>
      </c>
    </row>
    <row r="6" spans="1:16" x14ac:dyDescent="0.25">
      <c r="A6" s="5" t="s">
        <v>63</v>
      </c>
      <c r="B6" s="2" t="s">
        <v>62</v>
      </c>
      <c r="C6" s="1" t="s">
        <v>365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2">
        <v>0</v>
      </c>
    </row>
    <row r="7" spans="1:16" x14ac:dyDescent="0.25">
      <c r="A7" s="5" t="s">
        <v>65</v>
      </c>
      <c r="B7" s="2" t="s">
        <v>64</v>
      </c>
      <c r="C7" s="1" t="s">
        <v>365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2">
        <v>0</v>
      </c>
    </row>
    <row r="8" spans="1:16" x14ac:dyDescent="0.25">
      <c r="A8" s="5" t="s">
        <v>67</v>
      </c>
      <c r="B8" s="2" t="s">
        <v>66</v>
      </c>
      <c r="C8" s="1" t="s">
        <v>365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2">
        <v>0</v>
      </c>
    </row>
    <row r="9" spans="1:16" x14ac:dyDescent="0.25">
      <c r="A9" s="5" t="s">
        <v>69</v>
      </c>
      <c r="B9" s="2" t="s">
        <v>68</v>
      </c>
      <c r="C9" s="1" t="s">
        <v>365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2">
        <v>0</v>
      </c>
    </row>
    <row r="10" spans="1:16" x14ac:dyDescent="0.25">
      <c r="A10" s="5" t="s">
        <v>71</v>
      </c>
      <c r="B10" s="2" t="s">
        <v>70</v>
      </c>
      <c r="C10" s="1" t="s">
        <v>365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2">
        <v>0</v>
      </c>
    </row>
    <row r="11" spans="1:16" x14ac:dyDescent="0.25">
      <c r="A11" s="5" t="s">
        <v>73</v>
      </c>
      <c r="B11" s="2" t="s">
        <v>72</v>
      </c>
      <c r="C11" s="1" t="s">
        <v>365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2">
        <v>0</v>
      </c>
    </row>
    <row r="12" spans="1:16" x14ac:dyDescent="0.25">
      <c r="A12" s="5" t="s">
        <v>75</v>
      </c>
      <c r="B12" s="2" t="s">
        <v>74</v>
      </c>
      <c r="C12" s="1" t="s">
        <v>365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2">
        <v>0</v>
      </c>
    </row>
    <row r="13" spans="1:16" x14ac:dyDescent="0.25">
      <c r="A13" s="5" t="s">
        <v>77</v>
      </c>
      <c r="B13" s="2" t="s">
        <v>76</v>
      </c>
      <c r="C13" s="1" t="s">
        <v>365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2">
        <v>0</v>
      </c>
    </row>
    <row r="14" spans="1:16" x14ac:dyDescent="0.25">
      <c r="A14" s="5" t="s">
        <v>79</v>
      </c>
      <c r="B14" s="2" t="s">
        <v>78</v>
      </c>
      <c r="C14" s="1" t="s">
        <v>365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2">
        <v>0</v>
      </c>
    </row>
    <row r="15" spans="1:16" x14ac:dyDescent="0.25">
      <c r="A15" s="5" t="s">
        <v>81</v>
      </c>
      <c r="B15" s="2" t="s">
        <v>80</v>
      </c>
      <c r="C15" s="1" t="s">
        <v>365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2">
        <v>0</v>
      </c>
    </row>
    <row r="16" spans="1:16" x14ac:dyDescent="0.25">
      <c r="A16" s="5" t="s">
        <v>83</v>
      </c>
      <c r="B16" s="2" t="s">
        <v>82</v>
      </c>
      <c r="C16" s="1" t="s">
        <v>365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2">
        <v>0</v>
      </c>
    </row>
    <row r="17" spans="1:16" x14ac:dyDescent="0.25">
      <c r="A17" s="5" t="s">
        <v>85</v>
      </c>
      <c r="B17" s="2" t="s">
        <v>84</v>
      </c>
      <c r="C17" s="1" t="s">
        <v>365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2">
        <v>0</v>
      </c>
    </row>
    <row r="18" spans="1:16" x14ac:dyDescent="0.25">
      <c r="A18" s="5" t="s">
        <v>87</v>
      </c>
      <c r="B18" s="2" t="s">
        <v>86</v>
      </c>
      <c r="C18" s="1" t="s">
        <v>365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2">
        <v>0</v>
      </c>
    </row>
    <row r="19" spans="1:16" x14ac:dyDescent="0.25">
      <c r="A19" s="5" t="s">
        <v>89</v>
      </c>
      <c r="B19" s="2" t="s">
        <v>88</v>
      </c>
      <c r="C19" s="1" t="s">
        <v>365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2">
        <v>0</v>
      </c>
    </row>
    <row r="20" spans="1:16" x14ac:dyDescent="0.25">
      <c r="A20" s="5" t="s">
        <v>91</v>
      </c>
      <c r="B20" s="2" t="s">
        <v>90</v>
      </c>
      <c r="C20" s="1" t="s">
        <v>365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2">
        <v>0</v>
      </c>
    </row>
    <row r="21" spans="1:16" x14ac:dyDescent="0.25">
      <c r="A21" s="5" t="s">
        <v>93</v>
      </c>
      <c r="B21" s="2" t="s">
        <v>92</v>
      </c>
      <c r="C21" s="1" t="s">
        <v>366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2">
        <v>0</v>
      </c>
    </row>
    <row r="22" spans="1:16" x14ac:dyDescent="0.25">
      <c r="A22" s="5" t="s">
        <v>95</v>
      </c>
      <c r="B22" s="2" t="s">
        <v>94</v>
      </c>
      <c r="C22" s="1" t="s">
        <v>366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2">
        <v>0</v>
      </c>
    </row>
    <row r="23" spans="1:16" x14ac:dyDescent="0.25">
      <c r="A23" s="5" t="s">
        <v>97</v>
      </c>
      <c r="B23" s="2" t="s">
        <v>96</v>
      </c>
      <c r="C23" s="1" t="s">
        <v>366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2">
        <v>0</v>
      </c>
    </row>
    <row r="24" spans="1:16" x14ac:dyDescent="0.25">
      <c r="A24" s="5" t="s">
        <v>99</v>
      </c>
      <c r="B24" s="2" t="s">
        <v>98</v>
      </c>
      <c r="C24" s="1" t="s">
        <v>366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2">
        <v>0</v>
      </c>
    </row>
    <row r="25" spans="1:16" x14ac:dyDescent="0.25">
      <c r="A25" s="5" t="s">
        <v>101</v>
      </c>
      <c r="B25" s="2" t="s">
        <v>100</v>
      </c>
      <c r="C25" s="1" t="s">
        <v>366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2">
        <v>0</v>
      </c>
    </row>
    <row r="26" spans="1:16" x14ac:dyDescent="0.25">
      <c r="A26" s="5" t="s">
        <v>103</v>
      </c>
      <c r="B26" s="2" t="s">
        <v>102</v>
      </c>
      <c r="C26" s="1" t="s">
        <v>366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2">
        <v>0</v>
      </c>
    </row>
    <row r="27" spans="1:16" x14ac:dyDescent="0.25">
      <c r="A27" s="5" t="s">
        <v>105</v>
      </c>
      <c r="B27" s="2" t="s">
        <v>104</v>
      </c>
      <c r="C27" s="1" t="s">
        <v>366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2">
        <v>0</v>
      </c>
    </row>
    <row r="28" spans="1:16" x14ac:dyDescent="0.25">
      <c r="A28" s="5" t="s">
        <v>107</v>
      </c>
      <c r="B28" s="2" t="s">
        <v>106</v>
      </c>
      <c r="C28" s="1" t="s">
        <v>366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2">
        <v>0</v>
      </c>
    </row>
    <row r="29" spans="1:16" x14ac:dyDescent="0.25">
      <c r="A29" s="5" t="s">
        <v>109</v>
      </c>
      <c r="B29" s="2" t="s">
        <v>108</v>
      </c>
      <c r="C29" s="1" t="s">
        <v>366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2">
        <v>0</v>
      </c>
    </row>
    <row r="30" spans="1:16" x14ac:dyDescent="0.25">
      <c r="A30" s="5" t="s">
        <v>111</v>
      </c>
      <c r="B30" s="2" t="s">
        <v>110</v>
      </c>
      <c r="C30" s="1" t="s">
        <v>366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2">
        <v>0</v>
      </c>
    </row>
    <row r="31" spans="1:16" x14ac:dyDescent="0.25">
      <c r="A31" s="5" t="s">
        <v>113</v>
      </c>
      <c r="B31" s="2" t="s">
        <v>112</v>
      </c>
      <c r="C31" s="1" t="s">
        <v>366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2">
        <v>0</v>
      </c>
    </row>
    <row r="32" spans="1:16" x14ac:dyDescent="0.25">
      <c r="A32" s="5" t="s">
        <v>115</v>
      </c>
      <c r="B32" s="2" t="s">
        <v>114</v>
      </c>
      <c r="C32" s="1" t="s">
        <v>366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2">
        <v>0</v>
      </c>
    </row>
    <row r="33" spans="1:16" x14ac:dyDescent="0.25">
      <c r="A33" s="5" t="s">
        <v>117</v>
      </c>
      <c r="B33" s="2" t="s">
        <v>116</v>
      </c>
      <c r="C33" s="1" t="s">
        <v>366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2">
        <v>0</v>
      </c>
    </row>
    <row r="34" spans="1:16" x14ac:dyDescent="0.25">
      <c r="A34" s="5" t="s">
        <v>119</v>
      </c>
      <c r="B34" s="2" t="s">
        <v>118</v>
      </c>
      <c r="C34" s="1" t="s">
        <v>366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2">
        <v>0</v>
      </c>
    </row>
    <row r="35" spans="1:16" x14ac:dyDescent="0.25">
      <c r="A35" s="5" t="s">
        <v>121</v>
      </c>
      <c r="B35" s="2" t="s">
        <v>120</v>
      </c>
      <c r="C35" s="1" t="s">
        <v>366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2">
        <v>0</v>
      </c>
    </row>
    <row r="36" spans="1:16" x14ac:dyDescent="0.25">
      <c r="A36" s="5" t="s">
        <v>123</v>
      </c>
      <c r="B36" s="2" t="s">
        <v>122</v>
      </c>
      <c r="C36" s="1" t="s">
        <v>367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2">
        <v>0</v>
      </c>
    </row>
    <row r="37" spans="1:16" x14ac:dyDescent="0.25">
      <c r="A37" s="5" t="s">
        <v>125</v>
      </c>
      <c r="B37" s="2" t="s">
        <v>124</v>
      </c>
      <c r="C37" s="1" t="s">
        <v>367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2">
        <v>0</v>
      </c>
    </row>
    <row r="38" spans="1:16" x14ac:dyDescent="0.25">
      <c r="A38" s="5" t="s">
        <v>127</v>
      </c>
      <c r="B38" s="2" t="s">
        <v>126</v>
      </c>
      <c r="C38" s="1" t="s">
        <v>367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2">
        <v>0</v>
      </c>
    </row>
    <row r="39" spans="1:16" x14ac:dyDescent="0.25">
      <c r="A39" s="5" t="s">
        <v>129</v>
      </c>
      <c r="B39" s="2" t="s">
        <v>128</v>
      </c>
      <c r="C39" s="1" t="s">
        <v>367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2">
        <v>0</v>
      </c>
    </row>
    <row r="40" spans="1:16" x14ac:dyDescent="0.25">
      <c r="A40" s="5" t="s">
        <v>131</v>
      </c>
      <c r="B40" s="2" t="s">
        <v>130</v>
      </c>
      <c r="C40" s="1" t="s">
        <v>367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2">
        <v>0</v>
      </c>
    </row>
    <row r="41" spans="1:16" x14ac:dyDescent="0.25">
      <c r="A41" s="5" t="s">
        <v>133</v>
      </c>
      <c r="B41" s="2" t="s">
        <v>132</v>
      </c>
      <c r="C41" s="1" t="s">
        <v>367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2">
        <v>0</v>
      </c>
    </row>
    <row r="42" spans="1:16" x14ac:dyDescent="0.25">
      <c r="A42" s="5" t="s">
        <v>135</v>
      </c>
      <c r="B42" s="2" t="s">
        <v>134</v>
      </c>
      <c r="C42" s="1" t="s">
        <v>367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2">
        <v>0</v>
      </c>
    </row>
    <row r="43" spans="1:16" x14ac:dyDescent="0.25">
      <c r="A43" s="5" t="s">
        <v>137</v>
      </c>
      <c r="B43" s="2" t="s">
        <v>136</v>
      </c>
      <c r="C43" s="1" t="s">
        <v>367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2">
        <v>0</v>
      </c>
    </row>
    <row r="44" spans="1:16" x14ac:dyDescent="0.25">
      <c r="A44" s="5" t="s">
        <v>139</v>
      </c>
      <c r="B44" s="2" t="s">
        <v>138</v>
      </c>
      <c r="C44" s="1" t="s">
        <v>367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2">
        <v>0</v>
      </c>
    </row>
    <row r="45" spans="1:16" x14ac:dyDescent="0.25">
      <c r="A45" s="5" t="s">
        <v>141</v>
      </c>
      <c r="B45" s="2" t="s">
        <v>140</v>
      </c>
      <c r="C45" s="1" t="s">
        <v>367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2">
        <v>0</v>
      </c>
    </row>
    <row r="46" spans="1:16" x14ac:dyDescent="0.25">
      <c r="A46" s="5" t="s">
        <v>143</v>
      </c>
      <c r="B46" s="2" t="s">
        <v>142</v>
      </c>
      <c r="C46" s="1" t="s">
        <v>367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2">
        <v>0</v>
      </c>
    </row>
    <row r="47" spans="1:16" x14ac:dyDescent="0.25">
      <c r="A47" s="5" t="s">
        <v>145</v>
      </c>
      <c r="B47" s="2" t="s">
        <v>144</v>
      </c>
      <c r="C47" s="1" t="s">
        <v>367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2">
        <v>0</v>
      </c>
    </row>
    <row r="48" spans="1:16" x14ac:dyDescent="0.25">
      <c r="A48" s="5" t="s">
        <v>147</v>
      </c>
      <c r="B48" s="2" t="s">
        <v>146</v>
      </c>
      <c r="C48" s="1" t="s">
        <v>367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2">
        <v>0</v>
      </c>
    </row>
    <row r="49" spans="1:16" x14ac:dyDescent="0.25">
      <c r="A49" s="5" t="s">
        <v>149</v>
      </c>
      <c r="B49" s="2" t="s">
        <v>148</v>
      </c>
      <c r="C49" s="1" t="s">
        <v>367</v>
      </c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2">
        <v>0</v>
      </c>
    </row>
    <row r="50" spans="1:16" x14ac:dyDescent="0.25">
      <c r="A50" s="5" t="s">
        <v>151</v>
      </c>
      <c r="B50" s="2" t="s">
        <v>150</v>
      </c>
      <c r="C50" s="1" t="s">
        <v>367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2">
        <v>0</v>
      </c>
    </row>
    <row r="51" spans="1:16" x14ac:dyDescent="0.25">
      <c r="A51" s="5" t="s">
        <v>153</v>
      </c>
      <c r="B51" s="2" t="s">
        <v>152</v>
      </c>
      <c r="C51" s="1" t="s">
        <v>367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2">
        <v>0</v>
      </c>
    </row>
    <row r="52" spans="1:16" x14ac:dyDescent="0.25">
      <c r="A52" s="5" t="s">
        <v>155</v>
      </c>
      <c r="B52" s="2" t="s">
        <v>154</v>
      </c>
      <c r="C52" s="1" t="s">
        <v>367</v>
      </c>
      <c r="D52" s="41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2">
        <v>0</v>
      </c>
    </row>
    <row r="53" spans="1:16" x14ac:dyDescent="0.25">
      <c r="A53" s="5" t="s">
        <v>157</v>
      </c>
      <c r="B53" s="2" t="s">
        <v>156</v>
      </c>
      <c r="C53" s="1" t="s">
        <v>367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2">
        <v>0</v>
      </c>
    </row>
    <row r="54" spans="1:16" x14ac:dyDescent="0.25">
      <c r="A54" s="5" t="s">
        <v>159</v>
      </c>
      <c r="B54" s="2" t="s">
        <v>158</v>
      </c>
      <c r="C54" s="1" t="s">
        <v>367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2">
        <v>0</v>
      </c>
    </row>
    <row r="55" spans="1:16" x14ac:dyDescent="0.25">
      <c r="A55" s="5" t="s">
        <v>161</v>
      </c>
      <c r="B55" s="2" t="s">
        <v>160</v>
      </c>
      <c r="C55" s="1" t="s">
        <v>367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2">
        <v>0</v>
      </c>
    </row>
    <row r="56" spans="1:16" x14ac:dyDescent="0.25">
      <c r="A56" s="6" t="s">
        <v>163</v>
      </c>
      <c r="B56" s="2" t="s">
        <v>162</v>
      </c>
      <c r="C56" s="1" t="s">
        <v>367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2">
        <v>0</v>
      </c>
    </row>
    <row r="57" spans="1:16" x14ac:dyDescent="0.25">
      <c r="A57" s="5" t="s">
        <v>165</v>
      </c>
      <c r="B57" s="2" t="s">
        <v>164</v>
      </c>
      <c r="C57" s="1" t="s">
        <v>368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2">
        <v>0</v>
      </c>
    </row>
    <row r="58" spans="1:16" x14ac:dyDescent="0.25">
      <c r="A58" s="5" t="s">
        <v>167</v>
      </c>
      <c r="B58" s="2" t="s">
        <v>166</v>
      </c>
      <c r="C58" s="1" t="s">
        <v>368</v>
      </c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2">
        <v>0</v>
      </c>
    </row>
    <row r="59" spans="1:16" x14ac:dyDescent="0.25">
      <c r="A59" s="6" t="s">
        <v>169</v>
      </c>
      <c r="B59" s="2" t="s">
        <v>168</v>
      </c>
      <c r="C59" s="1" t="s">
        <v>368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2">
        <v>0</v>
      </c>
    </row>
    <row r="60" spans="1:16" x14ac:dyDescent="0.25">
      <c r="A60" s="5" t="s">
        <v>171</v>
      </c>
      <c r="B60" s="2" t="s">
        <v>170</v>
      </c>
      <c r="C60" s="1" t="s">
        <v>368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2">
        <v>0</v>
      </c>
    </row>
    <row r="61" spans="1:16" x14ac:dyDescent="0.25">
      <c r="A61" s="5" t="s">
        <v>173</v>
      </c>
      <c r="B61" s="2" t="s">
        <v>172</v>
      </c>
      <c r="C61" s="1" t="s">
        <v>368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2">
        <v>0</v>
      </c>
    </row>
    <row r="62" spans="1:16" x14ac:dyDescent="0.25">
      <c r="A62" s="5" t="s">
        <v>175</v>
      </c>
      <c r="B62" s="2" t="s">
        <v>174</v>
      </c>
      <c r="C62" s="1" t="s">
        <v>368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2">
        <v>0</v>
      </c>
    </row>
    <row r="63" spans="1:16" x14ac:dyDescent="0.25">
      <c r="A63" s="5" t="s">
        <v>177</v>
      </c>
      <c r="B63" s="2" t="s">
        <v>176</v>
      </c>
      <c r="C63" s="1" t="s">
        <v>368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2">
        <v>0</v>
      </c>
    </row>
    <row r="64" spans="1:16" x14ac:dyDescent="0.25">
      <c r="A64" s="5" t="s">
        <v>179</v>
      </c>
      <c r="B64" s="2" t="s">
        <v>178</v>
      </c>
      <c r="C64" s="1" t="s">
        <v>368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2">
        <v>0</v>
      </c>
    </row>
    <row r="65" spans="1:16" x14ac:dyDescent="0.25">
      <c r="A65" s="5" t="s">
        <v>181</v>
      </c>
      <c r="B65" s="2" t="s">
        <v>180</v>
      </c>
      <c r="C65" s="1" t="s">
        <v>368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2">
        <v>0</v>
      </c>
    </row>
    <row r="66" spans="1:16" x14ac:dyDescent="0.25">
      <c r="A66" s="5" t="s">
        <v>183</v>
      </c>
      <c r="B66" s="2" t="s">
        <v>182</v>
      </c>
      <c r="C66" s="1" t="s">
        <v>369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2">
        <v>0</v>
      </c>
    </row>
    <row r="67" spans="1:16" x14ac:dyDescent="0.25">
      <c r="A67" s="5" t="s">
        <v>185</v>
      </c>
      <c r="B67" s="2" t="s">
        <v>184</v>
      </c>
      <c r="C67" s="1" t="s">
        <v>369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2">
        <v>0</v>
      </c>
    </row>
    <row r="68" spans="1:16" x14ac:dyDescent="0.25">
      <c r="A68" s="5" t="s">
        <v>187</v>
      </c>
      <c r="B68" s="2" t="s">
        <v>186</v>
      </c>
      <c r="C68" s="1" t="s">
        <v>369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2">
        <v>0</v>
      </c>
    </row>
    <row r="69" spans="1:16" x14ac:dyDescent="0.25">
      <c r="A69" s="5" t="s">
        <v>189</v>
      </c>
      <c r="B69" s="2" t="s">
        <v>188</v>
      </c>
      <c r="C69" s="1" t="s">
        <v>369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2">
        <v>0</v>
      </c>
    </row>
    <row r="70" spans="1:16" x14ac:dyDescent="0.25">
      <c r="A70" s="5" t="s">
        <v>191</v>
      </c>
      <c r="B70" s="2" t="s">
        <v>190</v>
      </c>
      <c r="C70" s="1" t="s">
        <v>369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2">
        <v>0</v>
      </c>
    </row>
    <row r="71" spans="1:16" x14ac:dyDescent="0.25">
      <c r="A71" s="5" t="s">
        <v>193</v>
      </c>
      <c r="B71" s="2" t="s">
        <v>192</v>
      </c>
      <c r="C71" s="1" t="s">
        <v>369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2">
        <v>0</v>
      </c>
    </row>
    <row r="72" spans="1:16" x14ac:dyDescent="0.25">
      <c r="A72" s="5" t="s">
        <v>195</v>
      </c>
      <c r="B72" s="2" t="s">
        <v>194</v>
      </c>
      <c r="C72" s="1" t="s">
        <v>369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2">
        <v>0</v>
      </c>
    </row>
    <row r="73" spans="1:16" x14ac:dyDescent="0.25">
      <c r="A73" s="5" t="s">
        <v>197</v>
      </c>
      <c r="B73" s="2" t="s">
        <v>196</v>
      </c>
      <c r="C73" s="1" t="s">
        <v>369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2">
        <v>0</v>
      </c>
    </row>
    <row r="74" spans="1:16" x14ac:dyDescent="0.25">
      <c r="A74" s="5" t="s">
        <v>199</v>
      </c>
      <c r="B74" s="2" t="s">
        <v>198</v>
      </c>
      <c r="C74" s="1" t="s">
        <v>369</v>
      </c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2">
        <v>0</v>
      </c>
    </row>
    <row r="75" spans="1:16" x14ac:dyDescent="0.25">
      <c r="A75" s="5" t="s">
        <v>201</v>
      </c>
      <c r="B75" s="2" t="s">
        <v>200</v>
      </c>
      <c r="C75" s="1" t="s">
        <v>369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2">
        <v>0</v>
      </c>
    </row>
    <row r="76" spans="1:16" x14ac:dyDescent="0.25">
      <c r="A76" s="5" t="s">
        <v>203</v>
      </c>
      <c r="B76" s="2" t="s">
        <v>202</v>
      </c>
      <c r="C76" s="1" t="s">
        <v>369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2">
        <v>0</v>
      </c>
    </row>
    <row r="77" spans="1:16" x14ac:dyDescent="0.25">
      <c r="A77" s="5" t="s">
        <v>205</v>
      </c>
      <c r="B77" s="2" t="s">
        <v>204</v>
      </c>
      <c r="C77" s="1" t="s">
        <v>369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2">
        <v>0</v>
      </c>
    </row>
    <row r="78" spans="1:16" x14ac:dyDescent="0.25">
      <c r="A78" s="5" t="s">
        <v>207</v>
      </c>
      <c r="B78" s="2" t="s">
        <v>206</v>
      </c>
      <c r="C78" s="1" t="s">
        <v>369</v>
      </c>
      <c r="D78" s="41">
        <v>0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2">
        <v>0</v>
      </c>
    </row>
    <row r="79" spans="1:16" x14ac:dyDescent="0.25">
      <c r="A79" s="5" t="s">
        <v>209</v>
      </c>
      <c r="B79" s="2" t="s">
        <v>208</v>
      </c>
      <c r="C79" s="1" t="s">
        <v>369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2">
        <v>0</v>
      </c>
    </row>
    <row r="80" spans="1:16" x14ac:dyDescent="0.25">
      <c r="A80" s="5" t="s">
        <v>211</v>
      </c>
      <c r="B80" s="2" t="s">
        <v>210</v>
      </c>
      <c r="C80" s="1" t="s">
        <v>369</v>
      </c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2">
        <v>0</v>
      </c>
    </row>
    <row r="81" spans="1:16" x14ac:dyDescent="0.25">
      <c r="A81" s="5" t="s">
        <v>213</v>
      </c>
      <c r="B81" s="2" t="s">
        <v>212</v>
      </c>
      <c r="C81" s="1" t="s">
        <v>369</v>
      </c>
      <c r="D81" s="41">
        <v>0</v>
      </c>
      <c r="E81" s="41">
        <v>0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2">
        <v>0</v>
      </c>
    </row>
    <row r="82" spans="1:16" x14ac:dyDescent="0.25">
      <c r="A82" s="5" t="s">
        <v>215</v>
      </c>
      <c r="B82" s="2" t="s">
        <v>214</v>
      </c>
      <c r="C82" s="1" t="s">
        <v>369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2">
        <v>0</v>
      </c>
    </row>
    <row r="83" spans="1:16" x14ac:dyDescent="0.25">
      <c r="A83" s="5" t="s">
        <v>217</v>
      </c>
      <c r="B83" s="2" t="s">
        <v>216</v>
      </c>
      <c r="C83" s="1" t="s">
        <v>369</v>
      </c>
      <c r="D83" s="41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2">
        <v>0</v>
      </c>
    </row>
    <row r="84" spans="1:16" x14ac:dyDescent="0.25">
      <c r="A84" s="5" t="s">
        <v>219</v>
      </c>
      <c r="B84" s="2" t="s">
        <v>218</v>
      </c>
      <c r="C84" s="1" t="s">
        <v>369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2">
        <v>0</v>
      </c>
    </row>
    <row r="85" spans="1:16" x14ac:dyDescent="0.25">
      <c r="A85" s="5" t="s">
        <v>221</v>
      </c>
      <c r="B85" s="2" t="s">
        <v>220</v>
      </c>
      <c r="C85" s="1" t="s">
        <v>369</v>
      </c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2">
        <v>0</v>
      </c>
    </row>
    <row r="86" spans="1:16" x14ac:dyDescent="0.25">
      <c r="A86" s="5" t="s">
        <v>223</v>
      </c>
      <c r="B86" s="2" t="s">
        <v>222</v>
      </c>
      <c r="C86" s="1" t="s">
        <v>369</v>
      </c>
      <c r="D86" s="41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2">
        <v>0</v>
      </c>
    </row>
    <row r="87" spans="1:16" x14ac:dyDescent="0.25">
      <c r="A87" s="5" t="s">
        <v>225</v>
      </c>
      <c r="B87" s="2" t="s">
        <v>224</v>
      </c>
      <c r="C87" s="1" t="s">
        <v>369</v>
      </c>
      <c r="D87" s="41">
        <f>capex!D3</f>
        <v>0.4</v>
      </c>
      <c r="E87" s="41">
        <f>capex!D15</f>
        <v>0.46</v>
      </c>
      <c r="F87" s="41">
        <f>capex!D27</f>
        <v>0.28000000000000003</v>
      </c>
      <c r="G87" s="41">
        <f>capex!D39</f>
        <v>0.33</v>
      </c>
      <c r="H87" s="41">
        <f>capex!D51</f>
        <v>0.65</v>
      </c>
      <c r="I87" s="41">
        <f>capex!D61</f>
        <v>0.51</v>
      </c>
      <c r="J87" s="41">
        <f>capex!D70</f>
        <v>0.46</v>
      </c>
      <c r="K87" s="41">
        <f>capex!D82</f>
        <v>0.63</v>
      </c>
      <c r="L87" s="41">
        <f>capex!D94</f>
        <v>0.45</v>
      </c>
      <c r="M87" s="41">
        <f>capex!D106</f>
        <v>0.45</v>
      </c>
      <c r="N87" s="41">
        <f>capex!D117</f>
        <v>0.08</v>
      </c>
      <c r="O87" s="41">
        <f>capex!D129</f>
        <v>0.42</v>
      </c>
      <c r="P87" s="42">
        <f>capex!D141</f>
        <v>0.51</v>
      </c>
    </row>
    <row r="88" spans="1:16" x14ac:dyDescent="0.25">
      <c r="A88" s="5" t="s">
        <v>227</v>
      </c>
      <c r="B88" s="2" t="s">
        <v>226</v>
      </c>
      <c r="C88" s="1" t="s">
        <v>369</v>
      </c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2">
        <v>0</v>
      </c>
    </row>
    <row r="89" spans="1:16" x14ac:dyDescent="0.25">
      <c r="A89" s="5" t="s">
        <v>229</v>
      </c>
      <c r="B89" s="2" t="s">
        <v>228</v>
      </c>
      <c r="C89" s="1" t="s">
        <v>369</v>
      </c>
      <c r="D89" s="41">
        <f>capex!D4</f>
        <v>0.06</v>
      </c>
      <c r="E89" s="41">
        <f>capex!D16</f>
        <v>0.06</v>
      </c>
      <c r="F89" s="41">
        <f>capex!D28</f>
        <v>0.05</v>
      </c>
      <c r="G89" s="41">
        <f>capex!D40</f>
        <v>0.04</v>
      </c>
      <c r="H89" s="41">
        <f>capex!D52</f>
        <v>0.15</v>
      </c>
      <c r="I89" s="41">
        <f>capex!D52</f>
        <v>0.15</v>
      </c>
      <c r="J89" s="41">
        <f>capex!D62</f>
        <v>0.09</v>
      </c>
      <c r="K89" s="41">
        <f>capex!D83</f>
        <v>0.08</v>
      </c>
      <c r="L89" s="41">
        <f>capex!D95</f>
        <v>0.1</v>
      </c>
      <c r="M89" s="41">
        <f>capex!D107</f>
        <v>0.1</v>
      </c>
      <c r="N89" s="41">
        <f>capex!D118</f>
        <v>0.08</v>
      </c>
      <c r="O89" s="41">
        <f>capex!D130</f>
        <v>0.08</v>
      </c>
      <c r="P89" s="42">
        <f>capex!D142</f>
        <v>7.0000000000000007E-2</v>
      </c>
    </row>
    <row r="90" spans="1:16" x14ac:dyDescent="0.25">
      <c r="A90" s="5" t="s">
        <v>231</v>
      </c>
      <c r="B90" s="2" t="s">
        <v>230</v>
      </c>
      <c r="C90" s="1" t="s">
        <v>369</v>
      </c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2">
        <v>0</v>
      </c>
    </row>
    <row r="91" spans="1:16" x14ac:dyDescent="0.25">
      <c r="A91" s="5" t="s">
        <v>233</v>
      </c>
      <c r="B91" s="2" t="s">
        <v>232</v>
      </c>
      <c r="C91" s="1" t="s">
        <v>369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2">
        <v>0</v>
      </c>
    </row>
    <row r="92" spans="1:16" x14ac:dyDescent="0.25">
      <c r="A92" s="5" t="s">
        <v>235</v>
      </c>
      <c r="B92" s="2" t="s">
        <v>234</v>
      </c>
      <c r="C92" s="1" t="s">
        <v>369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2">
        <v>0</v>
      </c>
    </row>
    <row r="93" spans="1:16" x14ac:dyDescent="0.25">
      <c r="A93" s="5" t="s">
        <v>237</v>
      </c>
      <c r="B93" s="2" t="s">
        <v>236</v>
      </c>
      <c r="C93" s="1" t="s">
        <v>369</v>
      </c>
      <c r="D93" s="41">
        <v>0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2">
        <v>0</v>
      </c>
    </row>
    <row r="94" spans="1:16" x14ac:dyDescent="0.25">
      <c r="A94" s="5" t="s">
        <v>239</v>
      </c>
      <c r="B94" s="2" t="s">
        <v>238</v>
      </c>
      <c r="C94" s="1" t="s">
        <v>369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2">
        <v>0</v>
      </c>
    </row>
    <row r="95" spans="1:16" x14ac:dyDescent="0.25">
      <c r="A95" s="6" t="s">
        <v>241</v>
      </c>
      <c r="B95" s="2" t="s">
        <v>240</v>
      </c>
      <c r="C95" s="1" t="s">
        <v>370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2">
        <v>0</v>
      </c>
    </row>
    <row r="96" spans="1:16" x14ac:dyDescent="0.25">
      <c r="A96" s="6" t="s">
        <v>243</v>
      </c>
      <c r="B96" s="2" t="s">
        <v>242</v>
      </c>
      <c r="C96" s="1" t="s">
        <v>370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2">
        <v>0</v>
      </c>
    </row>
    <row r="97" spans="1:16" x14ac:dyDescent="0.25">
      <c r="A97" s="5" t="s">
        <v>32</v>
      </c>
      <c r="B97" s="2" t="s">
        <v>33</v>
      </c>
      <c r="C97" s="1" t="s">
        <v>370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2">
        <v>0</v>
      </c>
    </row>
    <row r="98" spans="1:16" x14ac:dyDescent="0.25">
      <c r="A98" s="5" t="s">
        <v>34</v>
      </c>
      <c r="B98" s="2" t="s">
        <v>35</v>
      </c>
      <c r="C98" s="1" t="s">
        <v>370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2">
        <v>0</v>
      </c>
    </row>
    <row r="99" spans="1:16" x14ac:dyDescent="0.25">
      <c r="A99" s="5" t="s">
        <v>36</v>
      </c>
      <c r="B99" s="2" t="s">
        <v>37</v>
      </c>
      <c r="C99" s="1" t="s">
        <v>370</v>
      </c>
      <c r="D99" s="41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2">
        <v>0</v>
      </c>
    </row>
    <row r="100" spans="1:16" x14ac:dyDescent="0.25">
      <c r="A100" s="5" t="s">
        <v>38</v>
      </c>
      <c r="B100" s="2" t="s">
        <v>39</v>
      </c>
      <c r="C100" s="1" t="s">
        <v>370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2">
        <v>0</v>
      </c>
    </row>
    <row r="101" spans="1:16" x14ac:dyDescent="0.25">
      <c r="A101" s="1" t="s">
        <v>384</v>
      </c>
      <c r="B101" s="2" t="s">
        <v>378</v>
      </c>
      <c r="C101" s="1" t="s">
        <v>370</v>
      </c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2">
        <v>0</v>
      </c>
    </row>
    <row r="102" spans="1:16" x14ac:dyDescent="0.25">
      <c r="A102" s="1" t="s">
        <v>385</v>
      </c>
      <c r="B102" s="2" t="s">
        <v>379</v>
      </c>
      <c r="C102" s="1" t="s">
        <v>370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2">
        <v>0</v>
      </c>
    </row>
    <row r="103" spans="1:16" x14ac:dyDescent="0.25">
      <c r="A103" s="1" t="s">
        <v>40</v>
      </c>
      <c r="B103" s="2" t="s">
        <v>41</v>
      </c>
      <c r="C103" s="1" t="s">
        <v>370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2">
        <v>0</v>
      </c>
    </row>
    <row r="104" spans="1:16" x14ac:dyDescent="0.25">
      <c r="A104" s="1" t="s">
        <v>42</v>
      </c>
      <c r="B104" s="2" t="s">
        <v>43</v>
      </c>
      <c r="C104" s="1" t="s">
        <v>370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2">
        <v>0</v>
      </c>
    </row>
    <row r="105" spans="1:16" x14ac:dyDescent="0.25">
      <c r="A105" s="1" t="s">
        <v>382</v>
      </c>
      <c r="B105" s="2" t="s">
        <v>380</v>
      </c>
      <c r="C105" s="1" t="s">
        <v>370</v>
      </c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2">
        <v>0</v>
      </c>
    </row>
    <row r="106" spans="1:16" x14ac:dyDescent="0.25">
      <c r="A106" s="1" t="s">
        <v>383</v>
      </c>
      <c r="B106" s="2" t="s">
        <v>381</v>
      </c>
      <c r="C106" s="1" t="s">
        <v>370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2">
        <v>0</v>
      </c>
    </row>
    <row r="107" spans="1:16" x14ac:dyDescent="0.25">
      <c r="A107" s="5" t="s">
        <v>44</v>
      </c>
      <c r="B107" s="2" t="s">
        <v>45</v>
      </c>
      <c r="C107" s="1" t="s">
        <v>370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2">
        <v>0</v>
      </c>
    </row>
    <row r="108" spans="1:16" x14ac:dyDescent="0.25">
      <c r="A108" s="5" t="s">
        <v>46</v>
      </c>
      <c r="B108" s="2" t="s">
        <v>47</v>
      </c>
      <c r="C108" s="1" t="s">
        <v>370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2">
        <v>0</v>
      </c>
    </row>
    <row r="109" spans="1:16" x14ac:dyDescent="0.25">
      <c r="A109" s="5" t="s">
        <v>48</v>
      </c>
      <c r="B109" s="2" t="s">
        <v>49</v>
      </c>
      <c r="C109" s="1" t="s">
        <v>370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2">
        <v>0</v>
      </c>
    </row>
    <row r="110" spans="1:16" x14ac:dyDescent="0.25">
      <c r="A110" s="5" t="s">
        <v>50</v>
      </c>
      <c r="B110" s="2" t="s">
        <v>51</v>
      </c>
      <c r="C110" s="1" t="s">
        <v>370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2">
        <v>0</v>
      </c>
    </row>
    <row r="111" spans="1:16" x14ac:dyDescent="0.25">
      <c r="A111" s="5" t="s">
        <v>245</v>
      </c>
      <c r="B111" s="2" t="s">
        <v>244</v>
      </c>
      <c r="C111" s="1" t="s">
        <v>370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2">
        <v>0</v>
      </c>
    </row>
    <row r="112" spans="1:16" x14ac:dyDescent="0.25">
      <c r="A112" s="5" t="s">
        <v>247</v>
      </c>
      <c r="B112" s="2" t="s">
        <v>246</v>
      </c>
      <c r="C112" s="1" t="s">
        <v>370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2">
        <v>0</v>
      </c>
    </row>
    <row r="113" spans="1:16" x14ac:dyDescent="0.25">
      <c r="A113" s="5" t="s">
        <v>249</v>
      </c>
      <c r="B113" s="2" t="s">
        <v>248</v>
      </c>
      <c r="C113" s="1" t="s">
        <v>370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2">
        <v>0</v>
      </c>
    </row>
    <row r="114" spans="1:16" x14ac:dyDescent="0.25">
      <c r="A114" s="5" t="s">
        <v>251</v>
      </c>
      <c r="B114" s="2" t="s">
        <v>250</v>
      </c>
      <c r="C114" s="1" t="s">
        <v>370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2">
        <v>0</v>
      </c>
    </row>
    <row r="115" spans="1:16" x14ac:dyDescent="0.25">
      <c r="A115" s="5" t="s">
        <v>253</v>
      </c>
      <c r="B115" s="2" t="s">
        <v>252</v>
      </c>
      <c r="C115" s="1" t="s">
        <v>370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2">
        <v>0</v>
      </c>
    </row>
    <row r="116" spans="1:16" s="8" customFormat="1" x14ac:dyDescent="0.25">
      <c r="A116" s="7" t="s">
        <v>255</v>
      </c>
      <c r="B116" s="2" t="s">
        <v>254</v>
      </c>
      <c r="C116" s="1" t="s">
        <v>371</v>
      </c>
      <c r="D116" s="41">
        <f>capex!D2+capex!D9</f>
        <v>0.1525</v>
      </c>
      <c r="E116" s="41">
        <f>capex!D14+capex!D21</f>
        <v>7.5000000000000011E-2</v>
      </c>
      <c r="F116" s="41">
        <f>capex!D26+capex!D33</f>
        <v>0.19500000000000001</v>
      </c>
      <c r="G116" s="41">
        <f>capex!D38+capex!D45</f>
        <v>0.36</v>
      </c>
      <c r="H116" s="41">
        <f>capex!D50</f>
        <v>0.12</v>
      </c>
      <c r="I116" s="41">
        <f>capex!D60</f>
        <v>0.18</v>
      </c>
      <c r="J116" s="41">
        <f>capex!D69+capex!D76</f>
        <v>7.4999999999999997E-2</v>
      </c>
      <c r="K116" s="41">
        <f>capex!D81+capex!D88</f>
        <v>0.1825</v>
      </c>
      <c r="L116" s="41">
        <f>capex!D93+capex!D100</f>
        <v>0.19500000000000001</v>
      </c>
      <c r="M116" s="41">
        <f>capex!D105+capex!D112</f>
        <v>0.20333333333333334</v>
      </c>
      <c r="N116" s="41">
        <f>capex!D116+capex!D123</f>
        <v>0.60499999999999998</v>
      </c>
      <c r="O116" s="41">
        <f>capex!D128+capex!D135</f>
        <v>0.39250000000000002</v>
      </c>
      <c r="P116" s="42">
        <f>capex!D140+capex!D147</f>
        <v>0.10250000000000001</v>
      </c>
    </row>
    <row r="117" spans="1:16" x14ac:dyDescent="0.25">
      <c r="A117" s="5" t="s">
        <v>257</v>
      </c>
      <c r="B117" s="2" t="s">
        <v>256</v>
      </c>
      <c r="C117" s="1" t="s">
        <v>371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2">
        <v>0</v>
      </c>
    </row>
    <row r="118" spans="1:16" x14ac:dyDescent="0.25">
      <c r="A118" s="5" t="s">
        <v>259</v>
      </c>
      <c r="B118" s="2" t="s">
        <v>258</v>
      </c>
      <c r="C118" s="1" t="s">
        <v>372</v>
      </c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2">
        <v>0</v>
      </c>
    </row>
    <row r="119" spans="1:16" x14ac:dyDescent="0.25">
      <c r="A119" s="5" t="s">
        <v>261</v>
      </c>
      <c r="B119" s="2" t="s">
        <v>260</v>
      </c>
      <c r="C119" s="1" t="s">
        <v>372</v>
      </c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2">
        <v>0</v>
      </c>
    </row>
    <row r="120" spans="1:16" x14ac:dyDescent="0.25">
      <c r="A120" s="5" t="s">
        <v>263</v>
      </c>
      <c r="B120" s="2" t="s">
        <v>262</v>
      </c>
      <c r="C120" s="1" t="s">
        <v>372</v>
      </c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2">
        <v>0</v>
      </c>
    </row>
    <row r="121" spans="1:16" x14ac:dyDescent="0.25">
      <c r="A121" s="5" t="s">
        <v>265</v>
      </c>
      <c r="B121" s="2" t="s">
        <v>264</v>
      </c>
      <c r="C121" s="1" t="s">
        <v>372</v>
      </c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2">
        <v>0</v>
      </c>
    </row>
    <row r="122" spans="1:16" x14ac:dyDescent="0.25">
      <c r="A122" s="6" t="s">
        <v>267</v>
      </c>
      <c r="B122" s="2" t="s">
        <v>266</v>
      </c>
      <c r="C122" s="1" t="s">
        <v>372</v>
      </c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2">
        <v>0</v>
      </c>
    </row>
    <row r="123" spans="1:16" x14ac:dyDescent="0.25">
      <c r="A123" s="5" t="s">
        <v>269</v>
      </c>
      <c r="B123" s="2" t="s">
        <v>268</v>
      </c>
      <c r="C123" s="1" t="s">
        <v>373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2">
        <v>0</v>
      </c>
    </row>
    <row r="124" spans="1:16" x14ac:dyDescent="0.25">
      <c r="A124" s="5" t="s">
        <v>271</v>
      </c>
      <c r="B124" s="2" t="s">
        <v>270</v>
      </c>
      <c r="C124" s="1" t="s">
        <v>373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2">
        <v>0</v>
      </c>
    </row>
    <row r="125" spans="1:16" x14ac:dyDescent="0.25">
      <c r="A125" s="5" t="s">
        <v>273</v>
      </c>
      <c r="B125" s="2" t="s">
        <v>272</v>
      </c>
      <c r="C125" s="1" t="s">
        <v>373</v>
      </c>
      <c r="D125" s="41">
        <v>0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2">
        <v>0</v>
      </c>
    </row>
    <row r="126" spans="1:16" x14ac:dyDescent="0.25">
      <c r="A126" s="5" t="s">
        <v>275</v>
      </c>
      <c r="B126" s="2" t="s">
        <v>274</v>
      </c>
      <c r="C126" s="1" t="s">
        <v>373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2">
        <v>0</v>
      </c>
    </row>
    <row r="127" spans="1:16" x14ac:dyDescent="0.25">
      <c r="A127" s="5" t="s">
        <v>277</v>
      </c>
      <c r="B127" s="2" t="s">
        <v>276</v>
      </c>
      <c r="C127" s="1" t="s">
        <v>373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2">
        <v>0</v>
      </c>
    </row>
    <row r="128" spans="1:16" x14ac:dyDescent="0.25">
      <c r="A128" s="5" t="s">
        <v>279</v>
      </c>
      <c r="B128" s="2" t="s">
        <v>278</v>
      </c>
      <c r="C128" s="1" t="s">
        <v>373</v>
      </c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2">
        <v>0</v>
      </c>
    </row>
    <row r="129" spans="1:16" x14ac:dyDescent="0.25">
      <c r="A129" s="5" t="s">
        <v>281</v>
      </c>
      <c r="B129" s="2" t="s">
        <v>280</v>
      </c>
      <c r="C129" s="1" t="s">
        <v>373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2">
        <v>0</v>
      </c>
    </row>
    <row r="130" spans="1:16" x14ac:dyDescent="0.25">
      <c r="A130" s="9" t="s">
        <v>283</v>
      </c>
      <c r="B130" s="2" t="s">
        <v>282</v>
      </c>
      <c r="C130" s="1" t="s">
        <v>373</v>
      </c>
      <c r="D130" s="41">
        <v>0</v>
      </c>
      <c r="E130" s="41">
        <v>0</v>
      </c>
      <c r="F130" s="41">
        <v>0</v>
      </c>
      <c r="G130" s="41">
        <v>0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2">
        <v>0</v>
      </c>
    </row>
    <row r="131" spans="1:16" x14ac:dyDescent="0.25">
      <c r="A131" s="5" t="s">
        <v>285</v>
      </c>
      <c r="B131" s="2" t="s">
        <v>284</v>
      </c>
      <c r="C131" s="1" t="s">
        <v>374</v>
      </c>
      <c r="D131" s="41">
        <f>capex!D5</f>
        <v>6.5000000000000002E-2</v>
      </c>
      <c r="E131" s="41">
        <f>capex!D17</f>
        <v>7.4999999999999997E-2</v>
      </c>
      <c r="F131" s="41">
        <f>capex!D29</f>
        <v>8.5000000000000006E-2</v>
      </c>
      <c r="G131" s="41">
        <f>capex!D41</f>
        <v>2.2499999999999999E-2</v>
      </c>
      <c r="H131" s="41">
        <f>capex!D53</f>
        <v>1.3333333333333334E-2</v>
      </c>
      <c r="I131" s="41">
        <f>capex!D63</f>
        <v>4.3999999999999997E-2</v>
      </c>
      <c r="J131" s="41">
        <f>capex!D72</f>
        <v>0.06</v>
      </c>
      <c r="K131" s="41">
        <f>capex!D84</f>
        <v>0.01</v>
      </c>
      <c r="L131" s="41">
        <f>capex!D96</f>
        <v>4.4999999999999998E-2</v>
      </c>
      <c r="M131" s="41">
        <f>capex!D108</f>
        <v>4.4999999999999998E-2</v>
      </c>
      <c r="N131" s="41">
        <f>capex!D119</f>
        <v>0.04</v>
      </c>
      <c r="O131" s="41">
        <f>capex!D131</f>
        <v>1.7500000000000002E-2</v>
      </c>
      <c r="P131" s="42">
        <f>capex!D143</f>
        <v>0.04</v>
      </c>
    </row>
    <row r="132" spans="1:16" x14ac:dyDescent="0.25">
      <c r="A132" s="5" t="s">
        <v>287</v>
      </c>
      <c r="B132" s="2" t="s">
        <v>286</v>
      </c>
      <c r="C132" s="1" t="s">
        <v>374</v>
      </c>
      <c r="D132" s="41">
        <f>capex!D10</f>
        <v>4.2500000000000003E-2</v>
      </c>
      <c r="E132" s="41">
        <f>capex!D22</f>
        <v>3.5000000000000003E-2</v>
      </c>
      <c r="F132" s="41">
        <f>capex!D34</f>
        <v>4.4999999999999998E-2</v>
      </c>
      <c r="G132" s="41">
        <f>capex!D46</f>
        <v>0.06</v>
      </c>
      <c r="H132" s="41">
        <f>capex!D57</f>
        <v>1.3333333333333334E-2</v>
      </c>
      <c r="I132" s="41">
        <f>capex!D67</f>
        <v>4.3999999999999997E-2</v>
      </c>
      <c r="J132" s="41">
        <f>capex!D77</f>
        <v>4.4999999999999998E-2</v>
      </c>
      <c r="K132" s="41">
        <f>capex!D89</f>
        <v>2.2499999999999999E-2</v>
      </c>
      <c r="L132" s="41">
        <f>capex!D101</f>
        <v>2.5000000000000001E-2</v>
      </c>
      <c r="M132" s="41">
        <f>capex!D113</f>
        <v>3.3333333333333333E-2</v>
      </c>
      <c r="N132" s="41">
        <f>capex!D124</f>
        <v>2.5000000000000001E-2</v>
      </c>
      <c r="O132" s="41">
        <f>capex!D136</f>
        <v>1.2500000000000001E-2</v>
      </c>
      <c r="P132" s="42">
        <f>capex!D148</f>
        <v>5.2499999999999998E-2</v>
      </c>
    </row>
    <row r="133" spans="1:16" x14ac:dyDescent="0.25">
      <c r="A133" s="5" t="s">
        <v>289</v>
      </c>
      <c r="B133" s="2" t="s">
        <v>288</v>
      </c>
      <c r="C133" s="1" t="s">
        <v>374</v>
      </c>
      <c r="D133" s="41">
        <f>capex!D6</f>
        <v>6.5000000000000002E-2</v>
      </c>
      <c r="E133" s="41">
        <f>capex!D18</f>
        <v>7.4999999999999997E-2</v>
      </c>
      <c r="F133" s="41">
        <f>capex!D30</f>
        <v>8.5000000000000006E-2</v>
      </c>
      <c r="G133" s="41">
        <f>capex!D42</f>
        <v>2.2499999999999999E-2</v>
      </c>
      <c r="H133" s="41">
        <f>capex!D54</f>
        <v>1.3333333333333334E-2</v>
      </c>
      <c r="I133" s="41">
        <f>capex!D64</f>
        <v>4.3999999999999997E-2</v>
      </c>
      <c r="J133" s="41">
        <f>capex!D73</f>
        <v>0.06</v>
      </c>
      <c r="K133" s="41">
        <f>capex!D85</f>
        <v>0.01</v>
      </c>
      <c r="L133" s="41">
        <f>capex!D97</f>
        <v>4.4999999999999998E-2</v>
      </c>
      <c r="M133" s="41">
        <f>capex!D109</f>
        <v>4.4999999999999998E-2</v>
      </c>
      <c r="N133" s="41">
        <f>capex!D120</f>
        <v>0.04</v>
      </c>
      <c r="O133" s="41">
        <f>capex!D132</f>
        <v>1.7500000000000002E-2</v>
      </c>
      <c r="P133" s="42">
        <f>capex!D144</f>
        <v>0.04</v>
      </c>
    </row>
    <row r="134" spans="1:16" x14ac:dyDescent="0.25">
      <c r="A134" s="5" t="s">
        <v>291</v>
      </c>
      <c r="B134" s="2" t="s">
        <v>290</v>
      </c>
      <c r="C134" s="1" t="s">
        <v>374</v>
      </c>
      <c r="D134" s="41">
        <f>capex!D11</f>
        <v>4.2500000000000003E-2</v>
      </c>
      <c r="E134" s="41">
        <f>capex!D23</f>
        <v>3.5000000000000003E-2</v>
      </c>
      <c r="F134" s="41">
        <f>capex!D35</f>
        <v>4.4999999999999998E-2</v>
      </c>
      <c r="G134" s="41">
        <f>capex!D47</f>
        <v>0.06</v>
      </c>
      <c r="H134" s="41">
        <f>capex!D58</f>
        <v>1.3333333333333334E-2</v>
      </c>
      <c r="I134" s="41">
        <v>0</v>
      </c>
      <c r="J134" s="41">
        <f>capex!D78</f>
        <v>4.4999999999999998E-2</v>
      </c>
      <c r="K134" s="41">
        <f>capex!D90</f>
        <v>2.2499999999999999E-2</v>
      </c>
      <c r="L134" s="41">
        <f>capex!D102</f>
        <v>2.5000000000000001E-2</v>
      </c>
      <c r="M134" s="41">
        <v>0</v>
      </c>
      <c r="N134" s="41">
        <f>capex!D125</f>
        <v>2.5000000000000001E-2</v>
      </c>
      <c r="O134" s="41">
        <f>capex!D137</f>
        <v>1.2500000000000001E-2</v>
      </c>
      <c r="P134" s="42">
        <f>capex!D149</f>
        <v>5.2499999999999998E-2</v>
      </c>
    </row>
    <row r="135" spans="1:16" x14ac:dyDescent="0.25">
      <c r="A135" s="5" t="s">
        <v>293</v>
      </c>
      <c r="B135" s="2" t="s">
        <v>292</v>
      </c>
      <c r="C135" s="1" t="s">
        <v>375</v>
      </c>
      <c r="D135" s="41">
        <v>0</v>
      </c>
      <c r="E135" s="41">
        <v>0</v>
      </c>
      <c r="F135" s="41">
        <v>0</v>
      </c>
      <c r="G135" s="41">
        <v>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2">
        <v>0</v>
      </c>
    </row>
    <row r="136" spans="1:16" x14ac:dyDescent="0.25">
      <c r="A136" s="5" t="s">
        <v>295</v>
      </c>
      <c r="B136" s="2" t="s">
        <v>294</v>
      </c>
      <c r="C136" s="1" t="s">
        <v>375</v>
      </c>
      <c r="D136" s="41">
        <f>capex!D7+capex!D12</f>
        <v>0.10750000000000001</v>
      </c>
      <c r="E136" s="41">
        <f>capex!D19</f>
        <v>7.4999999999999997E-2</v>
      </c>
      <c r="F136" s="41">
        <f>capex!D31+capex!D36</f>
        <v>0.13</v>
      </c>
      <c r="G136" s="41">
        <f>capex!D43+capex!D48</f>
        <v>8.249999999999999E-2</v>
      </c>
      <c r="H136" s="41">
        <f>capex!D55</f>
        <v>1.3333333333333334E-2</v>
      </c>
      <c r="I136" s="41">
        <f>capex!D65</f>
        <v>4.3999999999999997E-2</v>
      </c>
      <c r="J136" s="41">
        <f>capex!D74+capex!D79</f>
        <v>0.105</v>
      </c>
      <c r="K136" s="41">
        <f>capex!D86+capex!D91</f>
        <v>3.2500000000000001E-2</v>
      </c>
      <c r="L136" s="41">
        <f>capex!D98+capex!D103</f>
        <v>7.0000000000000007E-2</v>
      </c>
      <c r="M136" s="41">
        <f>capex!D110+capex!D114</f>
        <v>7.8333333333333338E-2</v>
      </c>
      <c r="N136" s="41">
        <f>capex!D121+capex!D126</f>
        <v>6.5000000000000002E-2</v>
      </c>
      <c r="O136" s="41">
        <f>capex!D133+capex!D138</f>
        <v>3.0000000000000002E-2</v>
      </c>
      <c r="P136" s="42">
        <f>capex!D145+capex!D150</f>
        <v>9.2499999999999999E-2</v>
      </c>
    </row>
    <row r="137" spans="1:16" x14ac:dyDescent="0.25">
      <c r="A137" s="5" t="s">
        <v>297</v>
      </c>
      <c r="B137" s="2" t="s">
        <v>296</v>
      </c>
      <c r="C137" s="1" t="s">
        <v>375</v>
      </c>
      <c r="D137" s="41">
        <v>0</v>
      </c>
      <c r="E137" s="41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2">
        <v>0</v>
      </c>
    </row>
    <row r="138" spans="1:16" x14ac:dyDescent="0.25">
      <c r="A138" s="5" t="s">
        <v>299</v>
      </c>
      <c r="B138" s="2" t="s">
        <v>298</v>
      </c>
      <c r="C138" s="1" t="s">
        <v>375</v>
      </c>
      <c r="D138" s="41">
        <f>capex!D8</f>
        <v>6.5000000000000002E-2</v>
      </c>
      <c r="E138" s="41">
        <f>capex!D20</f>
        <v>7.4999999999999997E-2</v>
      </c>
      <c r="F138" s="41">
        <f>capex!D32</f>
        <v>8.5000000000000006E-2</v>
      </c>
      <c r="G138" s="41">
        <f>capex!D44</f>
        <v>2.2499999999999999E-2</v>
      </c>
      <c r="H138" s="41">
        <f>capex!D56</f>
        <v>1.3333333333333334E-2</v>
      </c>
      <c r="I138" s="41">
        <f>capex!D66</f>
        <v>4.3999999999999997E-2</v>
      </c>
      <c r="J138" s="41">
        <f>capex!D75</f>
        <v>0.06</v>
      </c>
      <c r="K138" s="41">
        <f>capex!D99</f>
        <v>4.4999999999999998E-2</v>
      </c>
      <c r="L138" s="41">
        <f>capex!D99</f>
        <v>4.4999999999999998E-2</v>
      </c>
      <c r="M138" s="41">
        <f>capex!D111</f>
        <v>4.4999999999999998E-2</v>
      </c>
      <c r="N138" s="41">
        <f>capex!D122</f>
        <v>0.04</v>
      </c>
      <c r="O138" s="41">
        <f>capex!D134</f>
        <v>1.7500000000000002E-2</v>
      </c>
      <c r="P138" s="42">
        <f>capex!D146</f>
        <v>0.04</v>
      </c>
    </row>
    <row r="139" spans="1:16" x14ac:dyDescent="0.25">
      <c r="A139" s="5" t="s">
        <v>301</v>
      </c>
      <c r="B139" s="2" t="s">
        <v>300</v>
      </c>
      <c r="C139" s="1" t="s">
        <v>375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2">
        <v>0</v>
      </c>
    </row>
    <row r="140" spans="1:16" x14ac:dyDescent="0.25">
      <c r="A140" s="5" t="s">
        <v>303</v>
      </c>
      <c r="B140" s="2" t="s">
        <v>302</v>
      </c>
      <c r="C140" s="1" t="s">
        <v>375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2">
        <v>0</v>
      </c>
    </row>
    <row r="141" spans="1:16" x14ac:dyDescent="0.25">
      <c r="A141" s="5" t="s">
        <v>305</v>
      </c>
      <c r="B141" s="2" t="s">
        <v>304</v>
      </c>
      <c r="C141" s="1" t="s">
        <v>375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2">
        <v>0</v>
      </c>
    </row>
    <row r="142" spans="1:16" x14ac:dyDescent="0.25">
      <c r="A142" s="6" t="s">
        <v>307</v>
      </c>
      <c r="B142" s="2" t="s">
        <v>306</v>
      </c>
      <c r="C142" s="1" t="s">
        <v>375</v>
      </c>
      <c r="D142" s="41">
        <v>0</v>
      </c>
      <c r="E142" s="41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2">
        <v>0</v>
      </c>
    </row>
    <row r="143" spans="1:16" x14ac:dyDescent="0.25">
      <c r="A143" s="6" t="s">
        <v>309</v>
      </c>
      <c r="B143" s="2" t="s">
        <v>308</v>
      </c>
      <c r="C143" s="1" t="s">
        <v>375</v>
      </c>
      <c r="D143" s="41">
        <v>0</v>
      </c>
      <c r="E143" s="41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2">
        <v>0</v>
      </c>
    </row>
    <row r="144" spans="1:16" x14ac:dyDescent="0.25">
      <c r="A144" s="6" t="s">
        <v>311</v>
      </c>
      <c r="B144" s="2" t="s">
        <v>310</v>
      </c>
      <c r="C144" s="1" t="s">
        <v>375</v>
      </c>
      <c r="D144" s="41">
        <v>0</v>
      </c>
      <c r="E144" s="41">
        <v>0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2">
        <v>0</v>
      </c>
    </row>
    <row r="145" spans="1:16" x14ac:dyDescent="0.25">
      <c r="A145" s="6" t="s">
        <v>313</v>
      </c>
      <c r="B145" s="2" t="s">
        <v>312</v>
      </c>
      <c r="C145" s="1" t="s">
        <v>375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2">
        <v>0</v>
      </c>
    </row>
    <row r="146" spans="1:16" x14ac:dyDescent="0.25">
      <c r="A146" s="6" t="s">
        <v>315</v>
      </c>
      <c r="B146" s="2" t="s">
        <v>314</v>
      </c>
      <c r="C146" s="1" t="s">
        <v>375</v>
      </c>
      <c r="D146" s="41">
        <v>0</v>
      </c>
      <c r="E146" s="41">
        <v>0</v>
      </c>
      <c r="F146" s="41">
        <v>0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2">
        <v>0</v>
      </c>
    </row>
    <row r="147" spans="1:16" x14ac:dyDescent="0.25">
      <c r="A147" s="6" t="s">
        <v>317</v>
      </c>
      <c r="B147" s="2" t="s">
        <v>316</v>
      </c>
      <c r="C147" s="1" t="s">
        <v>375</v>
      </c>
      <c r="D147" s="41">
        <v>0</v>
      </c>
      <c r="E147" s="41">
        <v>0</v>
      </c>
      <c r="F147" s="41">
        <v>0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2">
        <v>0</v>
      </c>
    </row>
    <row r="148" spans="1:16" x14ac:dyDescent="0.25">
      <c r="A148" s="6" t="s">
        <v>319</v>
      </c>
      <c r="B148" s="2" t="s">
        <v>318</v>
      </c>
      <c r="C148" s="1" t="s">
        <v>375</v>
      </c>
      <c r="D148" s="41">
        <v>0</v>
      </c>
      <c r="E148" s="41">
        <v>0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2">
        <v>0</v>
      </c>
    </row>
    <row r="149" spans="1:16" x14ac:dyDescent="0.25">
      <c r="A149" s="6" t="s">
        <v>321</v>
      </c>
      <c r="B149" s="2" t="s">
        <v>320</v>
      </c>
      <c r="C149" s="1" t="s">
        <v>375</v>
      </c>
      <c r="D149" s="41">
        <v>0</v>
      </c>
      <c r="E149" s="41">
        <v>0</v>
      </c>
      <c r="F149" s="41">
        <v>0</v>
      </c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2">
        <v>0</v>
      </c>
    </row>
    <row r="150" spans="1:16" x14ac:dyDescent="0.25">
      <c r="A150" s="6" t="s">
        <v>323</v>
      </c>
      <c r="B150" s="2" t="s">
        <v>322</v>
      </c>
      <c r="C150" s="1" t="s">
        <v>375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2">
        <v>0</v>
      </c>
    </row>
    <row r="151" spans="1:16" x14ac:dyDescent="0.25">
      <c r="A151" s="6" t="s">
        <v>325</v>
      </c>
      <c r="B151" s="2" t="s">
        <v>324</v>
      </c>
      <c r="C151" s="1" t="s">
        <v>375</v>
      </c>
      <c r="D151" s="41">
        <v>0</v>
      </c>
      <c r="E151" s="41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2">
        <v>0</v>
      </c>
    </row>
    <row r="152" spans="1:16" x14ac:dyDescent="0.25">
      <c r="A152" s="6" t="s">
        <v>327</v>
      </c>
      <c r="B152" s="2" t="s">
        <v>326</v>
      </c>
      <c r="C152" s="1" t="s">
        <v>375</v>
      </c>
      <c r="D152" s="41">
        <v>0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2">
        <v>0</v>
      </c>
    </row>
    <row r="153" spans="1:16" x14ac:dyDescent="0.25">
      <c r="A153" s="6" t="s">
        <v>329</v>
      </c>
      <c r="B153" s="2" t="s">
        <v>328</v>
      </c>
      <c r="C153" s="1" t="s">
        <v>375</v>
      </c>
      <c r="D153" s="41">
        <v>0</v>
      </c>
      <c r="E153" s="41">
        <v>0</v>
      </c>
      <c r="F153" s="41">
        <v>0</v>
      </c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2">
        <v>0</v>
      </c>
    </row>
    <row r="154" spans="1:16" x14ac:dyDescent="0.25">
      <c r="A154" s="6" t="s">
        <v>331</v>
      </c>
      <c r="B154" s="2" t="s">
        <v>330</v>
      </c>
      <c r="C154" s="1" t="s">
        <v>375</v>
      </c>
      <c r="D154" s="41">
        <v>0</v>
      </c>
      <c r="E154" s="41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2">
        <v>0</v>
      </c>
    </row>
    <row r="155" spans="1:16" x14ac:dyDescent="0.25">
      <c r="A155" s="6" t="s">
        <v>333</v>
      </c>
      <c r="B155" s="2" t="s">
        <v>332</v>
      </c>
      <c r="C155" s="1" t="s">
        <v>375</v>
      </c>
      <c r="D155" s="41">
        <v>0</v>
      </c>
      <c r="E155" s="41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2">
        <v>0</v>
      </c>
    </row>
    <row r="156" spans="1:16" x14ac:dyDescent="0.25">
      <c r="A156" s="6" t="s">
        <v>335</v>
      </c>
      <c r="B156" s="2" t="s">
        <v>334</v>
      </c>
      <c r="C156" s="1" t="s">
        <v>375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2">
        <v>0</v>
      </c>
    </row>
    <row r="157" spans="1:16" x14ac:dyDescent="0.25">
      <c r="A157" s="6" t="s">
        <v>337</v>
      </c>
      <c r="B157" s="2" t="s">
        <v>336</v>
      </c>
      <c r="C157" s="1" t="s">
        <v>375</v>
      </c>
      <c r="D157" s="41">
        <v>0</v>
      </c>
      <c r="E157" s="41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2">
        <v>0</v>
      </c>
    </row>
    <row r="158" spans="1:16" x14ac:dyDescent="0.25">
      <c r="A158" s="6" t="s">
        <v>339</v>
      </c>
      <c r="B158" s="2" t="s">
        <v>338</v>
      </c>
      <c r="C158" s="1" t="s">
        <v>375</v>
      </c>
      <c r="D158" s="41">
        <v>0</v>
      </c>
      <c r="E158" s="41">
        <v>0</v>
      </c>
      <c r="F158" s="41">
        <v>0</v>
      </c>
      <c r="G158" s="41">
        <v>0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2">
        <v>0</v>
      </c>
    </row>
    <row r="159" spans="1:16" x14ac:dyDescent="0.25">
      <c r="A159" s="6" t="s">
        <v>341</v>
      </c>
      <c r="B159" s="2" t="s">
        <v>340</v>
      </c>
      <c r="C159" s="1" t="s">
        <v>375</v>
      </c>
      <c r="D159" s="41">
        <v>0</v>
      </c>
      <c r="E159" s="41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2">
        <v>0</v>
      </c>
    </row>
    <row r="160" spans="1:16" x14ac:dyDescent="0.25">
      <c r="A160" s="6" t="s">
        <v>343</v>
      </c>
      <c r="B160" s="2" t="s">
        <v>342</v>
      </c>
      <c r="C160" s="1" t="s">
        <v>375</v>
      </c>
      <c r="D160" s="41">
        <v>0</v>
      </c>
      <c r="E160" s="41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2">
        <v>0</v>
      </c>
    </row>
    <row r="161" spans="1:16" x14ac:dyDescent="0.25">
      <c r="A161" s="6" t="s">
        <v>345</v>
      </c>
      <c r="B161" s="2" t="s">
        <v>344</v>
      </c>
      <c r="C161" s="1" t="s">
        <v>375</v>
      </c>
      <c r="D161" s="41">
        <v>0</v>
      </c>
      <c r="E161" s="41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2">
        <v>0</v>
      </c>
    </row>
    <row r="162" spans="1:16" x14ac:dyDescent="0.25">
      <c r="A162" s="5" t="s">
        <v>347</v>
      </c>
      <c r="B162" s="2" t="s">
        <v>346</v>
      </c>
      <c r="C162" s="1" t="s">
        <v>375</v>
      </c>
      <c r="D162" s="41">
        <v>0</v>
      </c>
      <c r="E162" s="41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2">
        <v>0</v>
      </c>
    </row>
    <row r="163" spans="1:16" x14ac:dyDescent="0.25">
      <c r="A163" s="5" t="s">
        <v>349</v>
      </c>
      <c r="B163" s="2" t="s">
        <v>348</v>
      </c>
      <c r="C163" s="1" t="s">
        <v>375</v>
      </c>
      <c r="D163" s="41">
        <v>0</v>
      </c>
      <c r="E163" s="41">
        <v>0</v>
      </c>
      <c r="F163" s="41">
        <v>0</v>
      </c>
      <c r="G163" s="41">
        <v>0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2">
        <v>0</v>
      </c>
    </row>
    <row r="164" spans="1:16" x14ac:dyDescent="0.25">
      <c r="A164" s="5" t="s">
        <v>351</v>
      </c>
      <c r="B164" s="2" t="s">
        <v>350</v>
      </c>
      <c r="C164" s="1" t="s">
        <v>375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2">
        <v>0</v>
      </c>
    </row>
    <row r="165" spans="1:16" x14ac:dyDescent="0.25">
      <c r="A165" s="5" t="s">
        <v>353</v>
      </c>
      <c r="B165" s="2" t="s">
        <v>352</v>
      </c>
      <c r="C165" s="1" t="s">
        <v>375</v>
      </c>
      <c r="D165" s="41">
        <v>0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2">
        <v>0</v>
      </c>
    </row>
    <row r="166" spans="1:16" x14ac:dyDescent="0.25">
      <c r="A166" s="5" t="s">
        <v>355</v>
      </c>
      <c r="B166" s="2" t="s">
        <v>354</v>
      </c>
      <c r="C166" s="1" t="s">
        <v>375</v>
      </c>
      <c r="D166" s="41">
        <v>0</v>
      </c>
      <c r="E166" s="41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2">
        <v>0</v>
      </c>
    </row>
  </sheetData>
  <conditionalFormatting sqref="D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">
    <cfRule type="colorScale" priority="10">
      <colorScale>
        <cfvo type="min"/>
        <cfvo type="max"/>
        <color rgb="FFFCFCFF"/>
        <color rgb="FF63BE7B"/>
      </colorScale>
    </cfRule>
  </conditionalFormatting>
  <conditionalFormatting sqref="H1">
    <cfRule type="colorScale" priority="9">
      <colorScale>
        <cfvo type="min"/>
        <cfvo type="max"/>
        <color rgb="FFFCFCFF"/>
        <color rgb="FF63BE7B"/>
      </colorScale>
    </cfRule>
  </conditionalFormatting>
  <conditionalFormatting sqref="I1">
    <cfRule type="colorScale" priority="8">
      <colorScale>
        <cfvo type="min"/>
        <cfvo type="max"/>
        <color rgb="FFFCFCFF"/>
        <color rgb="FF63BE7B"/>
      </colorScale>
    </cfRule>
  </conditionalFormatting>
  <conditionalFormatting sqref="J1">
    <cfRule type="colorScale" priority="7">
      <colorScale>
        <cfvo type="min"/>
        <cfvo type="max"/>
        <color rgb="FFFCFCFF"/>
        <color rgb="FF63BE7B"/>
      </colorScale>
    </cfRule>
  </conditionalFormatting>
  <conditionalFormatting sqref="K1">
    <cfRule type="colorScale" priority="6">
      <colorScale>
        <cfvo type="min"/>
        <cfvo type="max"/>
        <color rgb="FFFCFCFF"/>
        <color rgb="FF63BE7B"/>
      </colorScale>
    </cfRule>
  </conditionalFormatting>
  <conditionalFormatting sqref="M1">
    <cfRule type="colorScale" priority="5">
      <colorScale>
        <cfvo type="min"/>
        <cfvo type="max"/>
        <color rgb="FFFCFCFF"/>
        <color rgb="FF63BE7B"/>
      </colorScale>
    </cfRule>
  </conditionalFormatting>
  <conditionalFormatting sqref="N1">
    <cfRule type="colorScale" priority="4">
      <colorScale>
        <cfvo type="min"/>
        <cfvo type="max"/>
        <color rgb="FFFCFCFF"/>
        <color rgb="FF63BE7B"/>
      </colorScale>
    </cfRule>
  </conditionalFormatting>
  <conditionalFormatting sqref="O1">
    <cfRule type="colorScale" priority="3">
      <colorScale>
        <cfvo type="min"/>
        <cfvo type="max"/>
        <color rgb="FFFCFCFF"/>
        <color rgb="FF63BE7B"/>
      </colorScale>
    </cfRule>
  </conditionalFormatting>
  <conditionalFormatting sqref="P1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P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5"/>
  <sheetViews>
    <sheetView tabSelected="1" zoomScale="75" zoomScaleNormal="7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8.75" defaultRowHeight="15" x14ac:dyDescent="0.25"/>
  <cols>
    <col min="1" max="1" width="48.625" bestFit="1" customWidth="1"/>
    <col min="2" max="2" width="12.25" bestFit="1" customWidth="1"/>
    <col min="3" max="3" width="11.75" bestFit="1" customWidth="1"/>
    <col min="4" max="7" width="15.75" style="87" customWidth="1"/>
    <col min="8" max="32" width="11.75" style="4" customWidth="1"/>
    <col min="33" max="16384" width="8.75" style="4"/>
  </cols>
  <sheetData>
    <row r="1" spans="1:32" ht="15" customHeight="1" x14ac:dyDescent="0.25">
      <c r="A1" s="36" t="s">
        <v>30</v>
      </c>
      <c r="B1" s="36" t="s">
        <v>31</v>
      </c>
      <c r="C1" s="36" t="s">
        <v>29</v>
      </c>
      <c r="D1" s="30" t="s">
        <v>618</v>
      </c>
      <c r="E1" s="28" t="s">
        <v>614</v>
      </c>
      <c r="F1" s="30" t="s">
        <v>629</v>
      </c>
      <c r="G1" s="28" t="s">
        <v>615</v>
      </c>
      <c r="H1" s="37" t="s">
        <v>542</v>
      </c>
      <c r="I1" s="37" t="s">
        <v>599</v>
      </c>
      <c r="J1" s="37" t="s">
        <v>600</v>
      </c>
      <c r="K1" s="37" t="s">
        <v>601</v>
      </c>
      <c r="L1" s="37" t="s">
        <v>602</v>
      </c>
      <c r="M1" s="37" t="s">
        <v>603</v>
      </c>
      <c r="N1" s="37" t="s">
        <v>604</v>
      </c>
      <c r="O1" s="37" t="s">
        <v>605</v>
      </c>
      <c r="P1" s="37" t="s">
        <v>502</v>
      </c>
      <c r="Q1" s="38" t="s">
        <v>634</v>
      </c>
      <c r="R1" s="38" t="s">
        <v>635</v>
      </c>
      <c r="S1" s="38" t="s">
        <v>639</v>
      </c>
      <c r="T1" s="38" t="s">
        <v>640</v>
      </c>
      <c r="U1" s="38" t="s">
        <v>641</v>
      </c>
      <c r="V1" s="38" t="s">
        <v>642</v>
      </c>
      <c r="W1" s="38" t="s">
        <v>643</v>
      </c>
      <c r="X1" s="38" t="s">
        <v>644</v>
      </c>
      <c r="Y1" s="38" t="s">
        <v>645</v>
      </c>
      <c r="Z1" s="38" t="s">
        <v>646</v>
      </c>
      <c r="AA1" s="38" t="s">
        <v>647</v>
      </c>
      <c r="AB1" s="38" t="s">
        <v>648</v>
      </c>
      <c r="AC1" s="38" t="s">
        <v>649</v>
      </c>
      <c r="AD1" s="38" t="s">
        <v>650</v>
      </c>
      <c r="AE1" s="38" t="s">
        <v>651</v>
      </c>
      <c r="AF1" s="38" t="s">
        <v>652</v>
      </c>
    </row>
    <row r="2" spans="1:32" x14ac:dyDescent="0.25">
      <c r="A2" s="2" t="s">
        <v>32</v>
      </c>
      <c r="B2" s="2" t="s">
        <v>33</v>
      </c>
      <c r="C2" s="2" t="s">
        <v>26</v>
      </c>
      <c r="D2" s="2" t="s">
        <v>448</v>
      </c>
      <c r="E2" s="2" t="s">
        <v>621</v>
      </c>
      <c r="F2" s="2"/>
      <c r="G2" s="2"/>
      <c r="H2" s="12">
        <f>[2]AT!$B$8/([2]AT!$B$8+[2]AT!$B$11)*(2000+2/7*(2000-2000))+[2]AT!$B$11/([2]AT!$B$8+[2]AT!$B$11)*(1600+2/7*(1600-1600))</f>
        <v>1600</v>
      </c>
      <c r="I2" s="12">
        <f>$H2</f>
        <v>1600</v>
      </c>
      <c r="J2" s="12">
        <f t="shared" ref="J2:O3" si="0">$H2</f>
        <v>1600</v>
      </c>
      <c r="K2" s="12">
        <f t="shared" si="0"/>
        <v>1600</v>
      </c>
      <c r="L2" s="12">
        <f t="shared" si="0"/>
        <v>1600</v>
      </c>
      <c r="M2" s="12">
        <f t="shared" si="0"/>
        <v>1600</v>
      </c>
      <c r="N2" s="12">
        <f t="shared" si="0"/>
        <v>1600</v>
      </c>
      <c r="O2" s="12">
        <f t="shared" si="0"/>
        <v>1600</v>
      </c>
      <c r="P2" s="12"/>
      <c r="Q2" s="11">
        <f>H2/1000</f>
        <v>1.6</v>
      </c>
      <c r="R2" s="11">
        <f t="shared" ref="R2:X4" si="1">I2/1000</f>
        <v>1.6</v>
      </c>
      <c r="S2" s="11">
        <f t="shared" si="1"/>
        <v>1.6</v>
      </c>
      <c r="T2" s="11">
        <f t="shared" si="1"/>
        <v>1.6</v>
      </c>
      <c r="U2" s="11">
        <f t="shared" si="1"/>
        <v>1.6</v>
      </c>
      <c r="V2" s="11">
        <f t="shared" si="1"/>
        <v>1.6</v>
      </c>
      <c r="W2" s="11">
        <f t="shared" si="1"/>
        <v>1.6</v>
      </c>
      <c r="X2" s="11">
        <f t="shared" si="1"/>
        <v>1.6</v>
      </c>
      <c r="Y2" s="11">
        <f>[3]euref_det!AB2*Q2</f>
        <v>34.910160000000005</v>
      </c>
      <c r="Z2" s="11">
        <f>[3]euref_det!AC2*R2</f>
        <v>32.166428043025853</v>
      </c>
      <c r="AA2" s="11">
        <f>[3]euref_det!AD2*S2</f>
        <v>31.128668043025854</v>
      </c>
      <c r="AB2" s="11">
        <f>[3]euref_det!AE2*T2</f>
        <v>31.128668043025854</v>
      </c>
      <c r="AC2" s="11">
        <f>[3]euref_det!AF2*U2</f>
        <v>3.2342680430258479</v>
      </c>
      <c r="AD2" s="11">
        <f>[3]euref_det!AG2*V2</f>
        <v>2.8846680430258478</v>
      </c>
      <c r="AE2" s="11">
        <f>[3]euref_det!AH2*W2</f>
        <v>1.4558680430258477</v>
      </c>
      <c r="AF2" s="11">
        <f>[3]euref_det!AI2*X2</f>
        <v>1.4558680430258477</v>
      </c>
    </row>
    <row r="3" spans="1:32" x14ac:dyDescent="0.25">
      <c r="A3" s="2" t="s">
        <v>34</v>
      </c>
      <c r="B3" s="2" t="s">
        <v>35</v>
      </c>
      <c r="C3" s="2" t="s">
        <v>26</v>
      </c>
      <c r="D3" s="2" t="s">
        <v>448</v>
      </c>
      <c r="E3" s="2" t="s">
        <v>620</v>
      </c>
      <c r="F3" s="2"/>
      <c r="G3" s="2"/>
      <c r="H3" s="12">
        <f>850+2/7*(850-850)</f>
        <v>850</v>
      </c>
      <c r="I3" s="12">
        <f>$H3</f>
        <v>850</v>
      </c>
      <c r="J3" s="12">
        <f t="shared" si="0"/>
        <v>850</v>
      </c>
      <c r="K3" s="12">
        <f t="shared" si="0"/>
        <v>850</v>
      </c>
      <c r="L3" s="12">
        <f t="shared" si="0"/>
        <v>850</v>
      </c>
      <c r="M3" s="12">
        <f t="shared" si="0"/>
        <v>850</v>
      </c>
      <c r="N3" s="12">
        <f t="shared" si="0"/>
        <v>850</v>
      </c>
      <c r="O3" s="12">
        <f t="shared" si="0"/>
        <v>850</v>
      </c>
      <c r="P3" s="12"/>
      <c r="Q3" s="11">
        <f>H3/1000</f>
        <v>0.85</v>
      </c>
      <c r="R3" s="11">
        <f t="shared" si="1"/>
        <v>0.85</v>
      </c>
      <c r="S3" s="11">
        <f t="shared" si="1"/>
        <v>0.85</v>
      </c>
      <c r="T3" s="11">
        <f t="shared" si="1"/>
        <v>0.85</v>
      </c>
      <c r="U3" s="11">
        <f t="shared" si="1"/>
        <v>0.85</v>
      </c>
      <c r="V3" s="11">
        <f t="shared" si="1"/>
        <v>0.85</v>
      </c>
      <c r="W3" s="11">
        <f t="shared" si="1"/>
        <v>0.85</v>
      </c>
      <c r="X3" s="11">
        <f t="shared" si="1"/>
        <v>0.85</v>
      </c>
      <c r="Y3" s="11">
        <f>[3]euref_det!AB3*Q3</f>
        <v>115.42639175000004</v>
      </c>
      <c r="Z3" s="11">
        <f>[3]euref_det!AC3*R3</f>
        <v>99.931828729550702</v>
      </c>
      <c r="AA3" s="11">
        <f>[3]euref_det!AD3*S3</f>
        <v>90.516128527383557</v>
      </c>
      <c r="AB3" s="11">
        <f>[3]euref_det!AE3*T3</f>
        <v>82.233705945961276</v>
      </c>
      <c r="AC3" s="11">
        <f>[3]euref_det!AF3*U3</f>
        <v>124.35840665969921</v>
      </c>
      <c r="AD3" s="11">
        <f>[3]euref_det!AG3*V3</f>
        <v>86.289229198478409</v>
      </c>
      <c r="AE3" s="11">
        <f>[3]euref_det!AH3*W3</f>
        <v>89.722856520030561</v>
      </c>
      <c r="AF3" s="11">
        <f>[3]euref_det!AI3*X3</f>
        <v>80.76277878280608</v>
      </c>
    </row>
    <row r="4" spans="1:32" x14ac:dyDescent="0.25">
      <c r="A4" s="2" t="s">
        <v>36</v>
      </c>
      <c r="B4" s="2" t="s">
        <v>37</v>
      </c>
      <c r="C4" s="2" t="s">
        <v>26</v>
      </c>
      <c r="D4" s="2" t="s">
        <v>448</v>
      </c>
      <c r="E4" s="2" t="s">
        <v>622</v>
      </c>
      <c r="F4" s="2"/>
      <c r="G4" s="2"/>
      <c r="H4" s="12">
        <f>4500+2/7*(4350-4500)</f>
        <v>4457.1428571428569</v>
      </c>
      <c r="I4" s="12">
        <f>4350</f>
        <v>4350</v>
      </c>
      <c r="J4" s="12">
        <f>(I4+K4)/2</f>
        <v>4225</v>
      </c>
      <c r="K4" s="12">
        <v>4100</v>
      </c>
      <c r="L4" s="12">
        <f>(K4+M4)/2</f>
        <v>3950</v>
      </c>
      <c r="M4" s="12">
        <v>3800</v>
      </c>
      <c r="N4" s="12">
        <f>(M4+O4)/2</f>
        <v>3775</v>
      </c>
      <c r="O4" s="12">
        <v>3750</v>
      </c>
      <c r="P4" s="12"/>
      <c r="Q4" s="11">
        <f>H4/1000</f>
        <v>4.4571428571428573</v>
      </c>
      <c r="R4" s="11">
        <f t="shared" si="1"/>
        <v>4.3499999999999996</v>
      </c>
      <c r="S4" s="11">
        <f t="shared" si="1"/>
        <v>4.2249999999999996</v>
      </c>
      <c r="T4" s="11">
        <f t="shared" si="1"/>
        <v>4.0999999999999996</v>
      </c>
      <c r="U4" s="11">
        <f t="shared" si="1"/>
        <v>3.95</v>
      </c>
      <c r="V4" s="11">
        <f t="shared" si="1"/>
        <v>3.8</v>
      </c>
      <c r="W4" s="11">
        <f t="shared" si="1"/>
        <v>3.7749999999999999</v>
      </c>
      <c r="X4" s="11">
        <f t="shared" si="1"/>
        <v>3.75</v>
      </c>
      <c r="Y4" s="11">
        <f>[3]euref_det!AB4*Q4</f>
        <v>0</v>
      </c>
      <c r="Z4" s="11">
        <f>[3]euref_det!AC4*R4</f>
        <v>0</v>
      </c>
      <c r="AA4" s="11">
        <f>[3]euref_det!AD4*S4</f>
        <v>0</v>
      </c>
      <c r="AB4" s="11">
        <f>[3]euref_det!AE4*T4</f>
        <v>0</v>
      </c>
      <c r="AC4" s="11">
        <f>[3]euref_det!AF4*U4</f>
        <v>0</v>
      </c>
      <c r="AD4" s="11">
        <f>[3]euref_det!AG4*V4</f>
        <v>0</v>
      </c>
      <c r="AE4" s="11">
        <f>[3]euref_det!AH4*W4</f>
        <v>0</v>
      </c>
      <c r="AF4" s="11">
        <f>[3]euref_det!AI4*X4</f>
        <v>0</v>
      </c>
    </row>
    <row r="5" spans="1:32" x14ac:dyDescent="0.25">
      <c r="A5" s="2" t="s">
        <v>38</v>
      </c>
      <c r="B5" s="2" t="s">
        <v>39</v>
      </c>
      <c r="C5" s="2" t="s">
        <v>26</v>
      </c>
      <c r="D5" s="2" t="s">
        <v>517</v>
      </c>
      <c r="E5" s="2" t="s">
        <v>518</v>
      </c>
      <c r="F5" s="2" t="s">
        <v>448</v>
      </c>
      <c r="G5" s="2" t="s">
        <v>637</v>
      </c>
      <c r="H5" s="11">
        <f>'[4]Figure 5.5'!$E$23</f>
        <v>1842.692924470706</v>
      </c>
      <c r="I5" s="11">
        <f>$H5</f>
        <v>1842.692924470706</v>
      </c>
      <c r="J5" s="11">
        <f t="shared" ref="J5:O5" si="2">$H5</f>
        <v>1842.692924470706</v>
      </c>
      <c r="K5" s="11">
        <f t="shared" si="2"/>
        <v>1842.692924470706</v>
      </c>
      <c r="L5" s="11">
        <f t="shared" si="2"/>
        <v>1842.692924470706</v>
      </c>
      <c r="M5" s="11">
        <f t="shared" si="2"/>
        <v>1842.692924470706</v>
      </c>
      <c r="N5" s="11">
        <f t="shared" si="2"/>
        <v>1842.692924470706</v>
      </c>
      <c r="O5" s="11">
        <f t="shared" si="2"/>
        <v>1842.692924470706</v>
      </c>
      <c r="P5" s="12">
        <v>0.91</v>
      </c>
      <c r="Q5" s="11">
        <f>H5*$P5/1000</f>
        <v>1.6768505612683424</v>
      </c>
      <c r="R5" s="11">
        <f t="shared" ref="R5:X7" si="3">I5*$P5/1000</f>
        <v>1.6768505612683424</v>
      </c>
      <c r="S5" s="11">
        <f t="shared" si="3"/>
        <v>1.6768505612683424</v>
      </c>
      <c r="T5" s="11">
        <f t="shared" si="3"/>
        <v>1.6768505612683424</v>
      </c>
      <c r="U5" s="11">
        <f t="shared" si="3"/>
        <v>1.6768505612683424</v>
      </c>
      <c r="V5" s="11">
        <f t="shared" si="3"/>
        <v>1.6768505612683424</v>
      </c>
      <c r="W5" s="11">
        <f t="shared" si="3"/>
        <v>1.6768505612683424</v>
      </c>
      <c r="X5" s="11">
        <f t="shared" si="3"/>
        <v>1.6768505612683424</v>
      </c>
      <c r="Y5" s="11">
        <f>[3]euref_det!AB5*Q5</f>
        <v>564.34908694654484</v>
      </c>
      <c r="Z5" s="11">
        <f>[3]euref_det!AC5*R5</f>
        <v>586.19900871005814</v>
      </c>
      <c r="AA5" s="11">
        <f>[3]euref_det!AD5*S5</f>
        <v>384.30620113334959</v>
      </c>
      <c r="AB5" s="11">
        <f>[3]euref_det!AE5*T5</f>
        <v>385.97227358490125</v>
      </c>
      <c r="AC5" s="11">
        <f>[3]euref_det!AF5*U5</f>
        <v>418.38468345141263</v>
      </c>
      <c r="AD5" s="11">
        <f>[3]euref_det!AG5*V5</f>
        <v>398.70699965341095</v>
      </c>
      <c r="AE5" s="11">
        <f>[3]euref_det!AH5*W5</f>
        <v>387.94292968343228</v>
      </c>
      <c r="AF5" s="11">
        <f>[3]euref_det!AI5*X5</f>
        <v>446.55917688545202</v>
      </c>
    </row>
    <row r="6" spans="1:32" x14ac:dyDescent="0.25">
      <c r="A6" s="2" t="s">
        <v>384</v>
      </c>
      <c r="B6" s="2" t="s">
        <v>378</v>
      </c>
      <c r="C6" s="2" t="s">
        <v>26</v>
      </c>
      <c r="D6" s="2" t="s">
        <v>517</v>
      </c>
      <c r="E6" s="2" t="s">
        <v>519</v>
      </c>
      <c r="F6" s="2" t="s">
        <v>448</v>
      </c>
      <c r="G6" s="2" t="s">
        <v>632</v>
      </c>
      <c r="H6" s="61">
        <f>SUM('[4]Figure 2.5'!$AD$10:$AL$10)/9</f>
        <v>1988.1111111111111</v>
      </c>
      <c r="I6" s="61">
        <f>H6*1350/(1400+2/7*(1350-1400))</f>
        <v>1936.8711340206185</v>
      </c>
      <c r="J6" s="61">
        <f t="shared" ref="J6:J14" si="4">(I6+K6)/2</f>
        <v>1901.0031500572736</v>
      </c>
      <c r="K6" s="61">
        <f>I6*1300/1350</f>
        <v>1865.1351660939288</v>
      </c>
      <c r="L6" s="61">
        <f t="shared" ref="L6:L14" si="5">(K6+M6)/2</f>
        <v>1793.3991981672393</v>
      </c>
      <c r="M6" s="61">
        <f>K6*1200/1300</f>
        <v>1721.6632302405496</v>
      </c>
      <c r="N6" s="61">
        <f t="shared" ref="N6:N14" si="6">(M6+O6)/2</f>
        <v>1649.92726231386</v>
      </c>
      <c r="O6" s="61">
        <f>M6*1100/1200</f>
        <v>1578.1912943871705</v>
      </c>
      <c r="P6" s="12">
        <v>0.91</v>
      </c>
      <c r="Q6" s="11">
        <f>H6*$P6/1000</f>
        <v>1.8091811111111114</v>
      </c>
      <c r="R6" s="11">
        <f t="shared" si="3"/>
        <v>1.7625527319587628</v>
      </c>
      <c r="S6" s="11">
        <f t="shared" si="3"/>
        <v>1.7299128665521191</v>
      </c>
      <c r="T6" s="11">
        <f t="shared" si="3"/>
        <v>1.6972730011454753</v>
      </c>
      <c r="U6" s="11">
        <f t="shared" si="3"/>
        <v>1.6319932703321878</v>
      </c>
      <c r="V6" s="11">
        <f t="shared" si="3"/>
        <v>1.5667135395189002</v>
      </c>
      <c r="W6" s="11">
        <f t="shared" si="3"/>
        <v>1.5014338087056125</v>
      </c>
      <c r="X6" s="11">
        <f t="shared" si="3"/>
        <v>1.4361540778923252</v>
      </c>
      <c r="Y6" s="11">
        <f>[3]euref_det!AB6*Q6</f>
        <v>902.8284131533336</v>
      </c>
      <c r="Z6" s="11">
        <f>[3]euref_det!AC6*R6</f>
        <v>267.30398743123897</v>
      </c>
      <c r="AA6" s="11">
        <f>[3]euref_det!AD6*S6</f>
        <v>643.73221008876669</v>
      </c>
      <c r="AB6" s="11">
        <f>[3]euref_det!AE6*T6</f>
        <v>607.51054983737106</v>
      </c>
      <c r="AC6" s="11">
        <f>[3]euref_det!AF6*U6</f>
        <v>296.66953402896456</v>
      </c>
      <c r="AD6" s="11">
        <f>[3]euref_det!AG6*V6</f>
        <v>465.70011817742511</v>
      </c>
      <c r="AE6" s="11">
        <f>[3]euref_det!AH6*W6</f>
        <v>647.95494195943218</v>
      </c>
      <c r="AF6" s="11">
        <f>[3]euref_det!AI6*X6</f>
        <v>625.29321510901912</v>
      </c>
    </row>
    <row r="7" spans="1:32" x14ac:dyDescent="0.25">
      <c r="A7" s="2" t="s">
        <v>385</v>
      </c>
      <c r="B7" s="2" t="s">
        <v>379</v>
      </c>
      <c r="C7" s="2" t="s">
        <v>26</v>
      </c>
      <c r="D7" s="2" t="s">
        <v>517</v>
      </c>
      <c r="E7" s="2" t="s">
        <v>527</v>
      </c>
      <c r="F7" s="2" t="s">
        <v>448</v>
      </c>
      <c r="G7" s="2" t="s">
        <v>633</v>
      </c>
      <c r="H7" s="12">
        <f>('[4]Table 4.1'!$D$11+'[4]Table 4.1'!$G$11)/2</f>
        <v>4376</v>
      </c>
      <c r="I7" s="12">
        <f>H7*2880/(3470+2/7*(2880-3470))</f>
        <v>3817.4019904803113</v>
      </c>
      <c r="J7" s="12">
        <f t="shared" si="4"/>
        <v>3618.5789701427948</v>
      </c>
      <c r="K7" s="12">
        <f>I7*2580/2880</f>
        <v>3419.7559498052788</v>
      </c>
      <c r="L7" s="12">
        <f t="shared" si="5"/>
        <v>3287.2072695802681</v>
      </c>
      <c r="M7" s="12">
        <f>K7*2380/2580</f>
        <v>3154.6585893552569</v>
      </c>
      <c r="N7" s="12">
        <f t="shared" si="6"/>
        <v>3032.3850006205571</v>
      </c>
      <c r="O7" s="12">
        <f>M7*2380/2580</f>
        <v>2910.1114118858573</v>
      </c>
      <c r="P7" s="12">
        <v>0.91</v>
      </c>
      <c r="Q7" s="11">
        <f>H7*$P7/1000</f>
        <v>3.9821600000000004</v>
      </c>
      <c r="R7" s="11">
        <f t="shared" si="3"/>
        <v>3.4738358113370831</v>
      </c>
      <c r="S7" s="11">
        <f t="shared" si="3"/>
        <v>3.2929068628299434</v>
      </c>
      <c r="T7" s="11">
        <f t="shared" si="3"/>
        <v>3.1119779143228037</v>
      </c>
      <c r="U7" s="11">
        <f t="shared" si="3"/>
        <v>2.991358615318044</v>
      </c>
      <c r="V7" s="11">
        <f t="shared" si="3"/>
        <v>2.8707393163132839</v>
      </c>
      <c r="W7" s="11">
        <f t="shared" si="3"/>
        <v>2.7594703505647074</v>
      </c>
      <c r="X7" s="11">
        <f t="shared" si="3"/>
        <v>2.6482013848161299</v>
      </c>
      <c r="Y7" s="11">
        <f>[3]euref_det!AB7*Q7</f>
        <v>0</v>
      </c>
      <c r="Z7" s="11">
        <f>[3]euref_det!AC7*R7</f>
        <v>0</v>
      </c>
      <c r="AA7" s="11">
        <f>[3]euref_det!AD7*S7</f>
        <v>0</v>
      </c>
      <c r="AB7" s="11">
        <f>[3]euref_det!AE7*T7</f>
        <v>0</v>
      </c>
      <c r="AC7" s="11">
        <f>[3]euref_det!AF7*U7</f>
        <v>0</v>
      </c>
      <c r="AD7" s="11">
        <f>[3]euref_det!AG7*V7</f>
        <v>0</v>
      </c>
      <c r="AE7" s="11">
        <f>[3]euref_det!AH7*W7</f>
        <v>0</v>
      </c>
      <c r="AF7" s="11">
        <f>[3]euref_det!AI7*X7</f>
        <v>0</v>
      </c>
    </row>
    <row r="8" spans="1:32" x14ac:dyDescent="0.25">
      <c r="A8" s="1" t="s">
        <v>40</v>
      </c>
      <c r="B8" s="1" t="s">
        <v>41</v>
      </c>
      <c r="C8" s="2" t="s">
        <v>26</v>
      </c>
      <c r="D8" s="2" t="s">
        <v>448</v>
      </c>
      <c r="E8" s="2" t="s">
        <v>623</v>
      </c>
      <c r="F8" s="2"/>
      <c r="G8" s="2"/>
      <c r="H8" s="12">
        <f>2500+2/7*(2300-2500)</f>
        <v>2442.8571428571427</v>
      </c>
      <c r="I8" s="12">
        <v>2300</v>
      </c>
      <c r="J8" s="12">
        <f t="shared" si="4"/>
        <v>2300</v>
      </c>
      <c r="K8" s="12">
        <v>2300</v>
      </c>
      <c r="L8" s="12">
        <f t="shared" si="5"/>
        <v>2300</v>
      </c>
      <c r="M8" s="12">
        <v>2300</v>
      </c>
      <c r="N8" s="12">
        <f t="shared" si="6"/>
        <v>2250</v>
      </c>
      <c r="O8" s="12">
        <v>2200</v>
      </c>
      <c r="P8" s="12"/>
      <c r="Q8" s="11">
        <f>H8/1000</f>
        <v>2.4428571428571426</v>
      </c>
      <c r="R8" s="11">
        <f t="shared" ref="R8:X9" si="7">I8/1000</f>
        <v>2.2999999999999998</v>
      </c>
      <c r="S8" s="11">
        <f t="shared" si="7"/>
        <v>2.2999999999999998</v>
      </c>
      <c r="T8" s="11">
        <f t="shared" si="7"/>
        <v>2.2999999999999998</v>
      </c>
      <c r="U8" s="11">
        <f t="shared" si="7"/>
        <v>2.2999999999999998</v>
      </c>
      <c r="V8" s="11">
        <f t="shared" si="7"/>
        <v>2.2999999999999998</v>
      </c>
      <c r="W8" s="11">
        <f t="shared" si="7"/>
        <v>2.25</v>
      </c>
      <c r="X8" s="11">
        <f t="shared" si="7"/>
        <v>2.2000000000000002</v>
      </c>
      <c r="Y8" s="11">
        <f>[3]euref_det!AB8*Q8</f>
        <v>94.614168783673449</v>
      </c>
      <c r="Z8" s="11">
        <f>[3]euref_det!AC8*R8</f>
        <v>53.558202171428569</v>
      </c>
      <c r="AA8" s="11">
        <f>[3]euref_det!AD8*S8</f>
        <v>31.73268290212885</v>
      </c>
      <c r="AB8" s="11">
        <f>[3]euref_det!AE8*T8</f>
        <v>27.794375159271706</v>
      </c>
      <c r="AC8" s="11">
        <f>[3]euref_det!AF8*U8</f>
        <v>25.285683016414566</v>
      </c>
      <c r="AD8" s="11">
        <f>[3]euref_det!AG8*V8</f>
        <v>0.55447742857142857</v>
      </c>
      <c r="AE8" s="11">
        <f>[3]euref_det!AH8*W8</f>
        <v>0.20703214285714283</v>
      </c>
      <c r="AF8" s="11">
        <f>[3]euref_det!AI8*X8</f>
        <v>0</v>
      </c>
    </row>
    <row r="9" spans="1:32" x14ac:dyDescent="0.25">
      <c r="A9" s="2" t="s">
        <v>42</v>
      </c>
      <c r="B9" s="2" t="s">
        <v>43</v>
      </c>
      <c r="C9" s="2" t="s">
        <v>26</v>
      </c>
      <c r="D9" s="2" t="s">
        <v>448</v>
      </c>
      <c r="E9" s="2" t="s">
        <v>624</v>
      </c>
      <c r="F9" s="2"/>
      <c r="G9" s="2"/>
      <c r="H9" s="12">
        <f>2890+2/7*(2620-2890)</f>
        <v>2812.8571428571427</v>
      </c>
      <c r="I9" s="12">
        <v>2620</v>
      </c>
      <c r="J9" s="12">
        <f t="shared" si="4"/>
        <v>2495</v>
      </c>
      <c r="K9" s="12">
        <v>2370</v>
      </c>
      <c r="L9" s="12">
        <f t="shared" si="5"/>
        <v>2260</v>
      </c>
      <c r="M9" s="12">
        <v>2150</v>
      </c>
      <c r="N9" s="12">
        <f t="shared" si="6"/>
        <v>2050</v>
      </c>
      <c r="O9" s="12">
        <v>1950</v>
      </c>
      <c r="P9" s="12"/>
      <c r="Q9" s="11">
        <f>H9/1000</f>
        <v>2.8128571428571427</v>
      </c>
      <c r="R9" s="11">
        <f t="shared" si="7"/>
        <v>2.62</v>
      </c>
      <c r="S9" s="11">
        <f t="shared" si="7"/>
        <v>2.4950000000000001</v>
      </c>
      <c r="T9" s="11">
        <f t="shared" si="7"/>
        <v>2.37</v>
      </c>
      <c r="U9" s="11">
        <f t="shared" si="7"/>
        <v>2.2599999999999998</v>
      </c>
      <c r="V9" s="11">
        <f t="shared" si="7"/>
        <v>2.15</v>
      </c>
      <c r="W9" s="11">
        <f t="shared" si="7"/>
        <v>2.0499999999999998</v>
      </c>
      <c r="X9" s="11">
        <f t="shared" si="7"/>
        <v>1.95</v>
      </c>
      <c r="Y9" s="11">
        <f>[3]euref_det!AB9*Q9</f>
        <v>157.99341060799998</v>
      </c>
      <c r="Z9" s="11">
        <f>[3]euref_det!AC9*R9</f>
        <v>157.05317745279797</v>
      </c>
      <c r="AA9" s="11">
        <f>[3]euref_det!AD9*S9</f>
        <v>76.288140970883305</v>
      </c>
      <c r="AB9" s="11">
        <f>[3]euref_det!AE9*T9</f>
        <v>100.21973440292416</v>
      </c>
      <c r="AC9" s="11">
        <f>[3]euref_det!AF9*U9</f>
        <v>72.891509581361433</v>
      </c>
      <c r="AD9" s="11">
        <f>[3]euref_det!AG9*V9</f>
        <v>186.2674009053699</v>
      </c>
      <c r="AE9" s="11">
        <f>[3]euref_det!AH9*W9</f>
        <v>81.28715083763025</v>
      </c>
      <c r="AF9" s="11">
        <f>[3]euref_det!AI9*X9</f>
        <v>65.984783397378436</v>
      </c>
    </row>
    <row r="10" spans="1:32" x14ac:dyDescent="0.25">
      <c r="A10" s="2" t="s">
        <v>382</v>
      </c>
      <c r="B10" s="2" t="s">
        <v>380</v>
      </c>
      <c r="C10" s="2" t="s">
        <v>26</v>
      </c>
      <c r="D10" s="2" t="s">
        <v>517</v>
      </c>
      <c r="E10" s="2" t="s">
        <v>521</v>
      </c>
      <c r="F10" s="2" t="s">
        <v>448</v>
      </c>
      <c r="G10" s="2" t="s">
        <v>630</v>
      </c>
      <c r="H10" s="61">
        <f>SUM('[4]Figure 3.4'!$F$10:$N$10)/9</f>
        <v>1608.2725555555553</v>
      </c>
      <c r="I10" s="61">
        <f>H10*800/(980+2/7*(800-980))</f>
        <v>1385.588663247863</v>
      </c>
      <c r="J10" s="61">
        <f t="shared" si="4"/>
        <v>1247.0297969230767</v>
      </c>
      <c r="K10" s="61">
        <f>I10*640/800</f>
        <v>1108.4709305982904</v>
      </c>
      <c r="L10" s="61">
        <f t="shared" si="5"/>
        <v>1056.5113557264956</v>
      </c>
      <c r="M10" s="61">
        <f>K10*580/640</f>
        <v>1004.5517808547007</v>
      </c>
      <c r="N10" s="61">
        <f t="shared" si="6"/>
        <v>952.59220598290585</v>
      </c>
      <c r="O10" s="61">
        <f>M10*520/580</f>
        <v>900.63263111111098</v>
      </c>
      <c r="P10" s="12">
        <v>0.91</v>
      </c>
      <c r="Q10" s="11">
        <f>H10*$P10/1000</f>
        <v>1.4635280255555554</v>
      </c>
      <c r="R10" s="11">
        <f t="shared" ref="R10:X12" si="8">I10*$P10/1000</f>
        <v>1.2608856835555553</v>
      </c>
      <c r="S10" s="11">
        <f t="shared" si="8"/>
        <v>1.1347971151999998</v>
      </c>
      <c r="T10" s="11">
        <f t="shared" si="8"/>
        <v>1.0087085468444443</v>
      </c>
      <c r="U10" s="11">
        <f t="shared" si="8"/>
        <v>0.96142533371111105</v>
      </c>
      <c r="V10" s="11">
        <f t="shared" si="8"/>
        <v>0.91414212057777777</v>
      </c>
      <c r="W10" s="11">
        <f t="shared" si="8"/>
        <v>0.86685890744444438</v>
      </c>
      <c r="X10" s="11">
        <f t="shared" si="8"/>
        <v>0.81957569431111099</v>
      </c>
      <c r="Y10" s="11">
        <f>[3]euref_det!AB10*Q10</f>
        <v>9.0959426493421365</v>
      </c>
      <c r="Z10" s="11">
        <f>[3]euref_det!AC10*R10</f>
        <v>2.5099071630003471</v>
      </c>
      <c r="AA10" s="11">
        <f>[3]euref_det!AD10*S10</f>
        <v>11.204954856531405</v>
      </c>
      <c r="AB10" s="11">
        <f>[3]euref_det!AE10*T10</f>
        <v>3.2251305848794503</v>
      </c>
      <c r="AC10" s="11">
        <f>[3]euref_det!AF10*U10</f>
        <v>2.8584404787097939</v>
      </c>
      <c r="AD10" s="11">
        <f>[3]euref_det!AG10*V10</f>
        <v>2.6478705261673996</v>
      </c>
      <c r="AE10" s="11">
        <f>[3]euref_det!AH10*W10</f>
        <v>3.6228781077030705</v>
      </c>
      <c r="AF10" s="11">
        <f>[3]euref_det!AI10*X10</f>
        <v>6.1002438026458581</v>
      </c>
    </row>
    <row r="11" spans="1:32" x14ac:dyDescent="0.25">
      <c r="A11" s="2" t="s">
        <v>383</v>
      </c>
      <c r="B11" s="2" t="s">
        <v>381</v>
      </c>
      <c r="C11" s="2" t="s">
        <v>26</v>
      </c>
      <c r="D11" s="2" t="s">
        <v>517</v>
      </c>
      <c r="E11" s="2" t="s">
        <v>522</v>
      </c>
      <c r="F11" s="2" t="s">
        <v>448</v>
      </c>
      <c r="G11" s="2" t="s">
        <v>631</v>
      </c>
      <c r="H11" s="61">
        <f>SUM('[4]Table 3.1'!$F$10:$N$10)/9</f>
        <v>2164.4444444444443</v>
      </c>
      <c r="I11" s="61">
        <f>H11*1100/(1310+2/7*(1100-1310))</f>
        <v>1904.7111111111112</v>
      </c>
      <c r="J11" s="61">
        <f t="shared" si="4"/>
        <v>1809.4755555555557</v>
      </c>
      <c r="K11" s="61">
        <f>I11*990/1100</f>
        <v>1714.24</v>
      </c>
      <c r="L11" s="61">
        <f t="shared" si="5"/>
        <v>1662.2933333333333</v>
      </c>
      <c r="M11" s="61">
        <f>K11*930/990</f>
        <v>1610.3466666666666</v>
      </c>
      <c r="N11" s="61">
        <f t="shared" si="6"/>
        <v>1567.0577777777776</v>
      </c>
      <c r="O11" s="61">
        <f>M11*880/930</f>
        <v>1523.7688888888888</v>
      </c>
      <c r="P11" s="12">
        <v>0.91</v>
      </c>
      <c r="Q11" s="11">
        <f>H11*$P11/1000</f>
        <v>1.9696444444444443</v>
      </c>
      <c r="R11" s="11">
        <f t="shared" si="8"/>
        <v>1.7332871111111112</v>
      </c>
      <c r="S11" s="11">
        <f t="shared" si="8"/>
        <v>1.6466227555555559</v>
      </c>
      <c r="T11" s="11">
        <f t="shared" si="8"/>
        <v>1.5599584</v>
      </c>
      <c r="U11" s="11">
        <f t="shared" si="8"/>
        <v>1.5126869333333335</v>
      </c>
      <c r="V11" s="11">
        <f t="shared" si="8"/>
        <v>1.4654154666666666</v>
      </c>
      <c r="W11" s="11">
        <f t="shared" si="8"/>
        <v>1.4260225777777775</v>
      </c>
      <c r="X11" s="11">
        <f t="shared" si="8"/>
        <v>1.3866296888888889</v>
      </c>
      <c r="Y11" s="11">
        <f>[3]euref_det!AB11*Q11</f>
        <v>355.86929321351789</v>
      </c>
      <c r="Z11" s="11">
        <f>[3]euref_det!AC11*R11</f>
        <v>146.1604159356157</v>
      </c>
      <c r="AA11" s="11">
        <f>[3]euref_det!AD11*S11</f>
        <v>688.7527077526812</v>
      </c>
      <c r="AB11" s="11">
        <f>[3]euref_det!AE11*T11</f>
        <v>211.28659219622486</v>
      </c>
      <c r="AC11" s="11">
        <f>[3]euref_det!AF11*U11</f>
        <v>190.51973353920133</v>
      </c>
      <c r="AD11" s="11">
        <f>[3]euref_det!AG11*V11</f>
        <v>179.81301144464814</v>
      </c>
      <c r="AE11" s="11">
        <f>[3]euref_det!AH11*W11</f>
        <v>252.46956174194878</v>
      </c>
      <c r="AF11" s="11">
        <f>[3]euref_det!AI11*X11</f>
        <v>437.21588757584203</v>
      </c>
    </row>
    <row r="12" spans="1:32" x14ac:dyDescent="0.25">
      <c r="A12" s="2" t="s">
        <v>44</v>
      </c>
      <c r="B12" s="2" t="s">
        <v>45</v>
      </c>
      <c r="C12" s="2" t="s">
        <v>26</v>
      </c>
      <c r="D12" s="2" t="s">
        <v>448</v>
      </c>
      <c r="E12" s="2" t="s">
        <v>625</v>
      </c>
      <c r="F12" s="2"/>
      <c r="G12" s="2"/>
      <c r="H12" s="12">
        <f>5600+2/7*(4500-5600)</f>
        <v>5285.7142857142853</v>
      </c>
      <c r="I12" s="11">
        <v>4500</v>
      </c>
      <c r="J12" s="12">
        <f t="shared" si="4"/>
        <v>4150</v>
      </c>
      <c r="K12" s="12">
        <v>3800</v>
      </c>
      <c r="L12" s="12">
        <f t="shared" si="5"/>
        <v>3650</v>
      </c>
      <c r="M12" s="12">
        <v>3500</v>
      </c>
      <c r="N12" s="12">
        <f t="shared" si="6"/>
        <v>3450</v>
      </c>
      <c r="O12" s="11">
        <v>3400</v>
      </c>
      <c r="P12" s="12">
        <v>0.91</v>
      </c>
      <c r="Q12" s="11">
        <f>H12*$P12/1000</f>
        <v>4.8099999999999996</v>
      </c>
      <c r="R12" s="11">
        <f t="shared" si="8"/>
        <v>4.0949999999999998</v>
      </c>
      <c r="S12" s="11">
        <f t="shared" si="8"/>
        <v>3.7765</v>
      </c>
      <c r="T12" s="11">
        <f t="shared" si="8"/>
        <v>3.4580000000000002</v>
      </c>
      <c r="U12" s="11">
        <f>L12*$P12/1000</f>
        <v>3.3214999999999999</v>
      </c>
      <c r="V12" s="11">
        <f t="shared" si="8"/>
        <v>3.1850000000000001</v>
      </c>
      <c r="W12" s="11">
        <f t="shared" si="8"/>
        <v>3.1395</v>
      </c>
      <c r="X12" s="11">
        <f t="shared" si="8"/>
        <v>3.0939999999999999</v>
      </c>
      <c r="Y12" s="11">
        <f>[3]euref_det!AB12*Q12</f>
        <v>0</v>
      </c>
      <c r="Z12" s="11">
        <f>[3]euref_det!AC12*R12</f>
        <v>0</v>
      </c>
      <c r="AA12" s="11">
        <f>[3]euref_det!AD12*S12</f>
        <v>0</v>
      </c>
      <c r="AB12" s="11">
        <f>[3]euref_det!AE12*T12</f>
        <v>0</v>
      </c>
      <c r="AC12" s="11">
        <f>[3]euref_det!AF12*U12</f>
        <v>0</v>
      </c>
      <c r="AD12" s="11">
        <f>[3]euref_det!AG12*V12</f>
        <v>0</v>
      </c>
      <c r="AE12" s="11">
        <f>[3]euref_det!AH12*W12</f>
        <v>0</v>
      </c>
      <c r="AF12" s="11">
        <f>[3]euref_det!AI12*X12</f>
        <v>0</v>
      </c>
    </row>
    <row r="13" spans="1:32" x14ac:dyDescent="0.25">
      <c r="A13" s="2" t="s">
        <v>46</v>
      </c>
      <c r="B13" s="2" t="s">
        <v>47</v>
      </c>
      <c r="C13" s="2" t="s">
        <v>26</v>
      </c>
      <c r="D13" s="2" t="s">
        <v>448</v>
      </c>
      <c r="E13" s="2" t="s">
        <v>626</v>
      </c>
      <c r="F13" s="2"/>
      <c r="G13" s="2"/>
      <c r="H13" s="12">
        <f>9080+2/7*(5790-9080)</f>
        <v>8140</v>
      </c>
      <c r="I13" s="12">
        <v>5790</v>
      </c>
      <c r="J13" s="12">
        <f t="shared" si="4"/>
        <v>5135</v>
      </c>
      <c r="K13" s="12">
        <v>4480</v>
      </c>
      <c r="L13" s="12">
        <f t="shared" si="5"/>
        <v>3565</v>
      </c>
      <c r="M13" s="12">
        <v>2650</v>
      </c>
      <c r="N13" s="12">
        <f t="shared" si="6"/>
        <v>2475</v>
      </c>
      <c r="O13" s="12">
        <v>2300</v>
      </c>
      <c r="P13" s="12"/>
      <c r="Q13" s="11">
        <f>H13/1000</f>
        <v>8.14</v>
      </c>
      <c r="R13" s="11">
        <f t="shared" ref="R13:X13" si="9">I13/1000</f>
        <v>5.79</v>
      </c>
      <c r="S13" s="11">
        <f t="shared" si="9"/>
        <v>5.1349999999999998</v>
      </c>
      <c r="T13" s="11">
        <f t="shared" si="9"/>
        <v>4.4800000000000004</v>
      </c>
      <c r="U13" s="11">
        <f t="shared" si="9"/>
        <v>3.5649999999999999</v>
      </c>
      <c r="V13" s="11">
        <f t="shared" si="9"/>
        <v>2.65</v>
      </c>
      <c r="W13" s="11">
        <f t="shared" si="9"/>
        <v>2.4750000000000001</v>
      </c>
      <c r="X13" s="11">
        <f t="shared" si="9"/>
        <v>2.2999999999999998</v>
      </c>
      <c r="Y13" s="11">
        <f>[3]euref_det!AB13*Q13</f>
        <v>0</v>
      </c>
      <c r="Z13" s="11">
        <f>[3]euref_det!AC13*R13</f>
        <v>0</v>
      </c>
      <c r="AA13" s="11">
        <f>[3]euref_det!AD13*S13</f>
        <v>0</v>
      </c>
      <c r="AB13" s="11">
        <f>[3]euref_det!AE13*T13</f>
        <v>0</v>
      </c>
      <c r="AC13" s="11">
        <f>[3]euref_det!AF13*U13</f>
        <v>0</v>
      </c>
      <c r="AD13" s="11">
        <f>[3]euref_det!AG13*V13</f>
        <v>0</v>
      </c>
      <c r="AE13" s="11">
        <f>[3]euref_det!AH13*W13</f>
        <v>0</v>
      </c>
      <c r="AF13" s="11">
        <f>[3]euref_det!AI13*X13</f>
        <v>0</v>
      </c>
    </row>
    <row r="14" spans="1:32" x14ac:dyDescent="0.25">
      <c r="A14" s="2" t="s">
        <v>48</v>
      </c>
      <c r="B14" s="2" t="s">
        <v>49</v>
      </c>
      <c r="C14" s="2" t="s">
        <v>26</v>
      </c>
      <c r="D14" s="2" t="s">
        <v>448</v>
      </c>
      <c r="E14" s="2" t="s">
        <v>627</v>
      </c>
      <c r="F14" s="2"/>
      <c r="G14" s="2"/>
      <c r="H14" s="12">
        <f>5530+2/7*(4970-5530)</f>
        <v>5370</v>
      </c>
      <c r="I14" s="11">
        <v>4970</v>
      </c>
      <c r="J14" s="12">
        <f t="shared" si="4"/>
        <v>4720</v>
      </c>
      <c r="K14" s="12">
        <v>4470</v>
      </c>
      <c r="L14" s="12">
        <f t="shared" si="5"/>
        <v>4245</v>
      </c>
      <c r="M14" s="12">
        <v>4020</v>
      </c>
      <c r="N14" s="12">
        <f t="shared" si="6"/>
        <v>3815</v>
      </c>
      <c r="O14" s="11">
        <v>3610</v>
      </c>
      <c r="P14" s="12">
        <v>0.91</v>
      </c>
      <c r="Q14" s="11">
        <f>H14*$P14/1000</f>
        <v>4.8866999999999994</v>
      </c>
      <c r="R14" s="11">
        <f t="shared" ref="R14:X14" si="10">I14*$P14/1000</f>
        <v>4.5226999999999995</v>
      </c>
      <c r="S14" s="11">
        <f t="shared" si="10"/>
        <v>4.2951999999999995</v>
      </c>
      <c r="T14" s="11">
        <f t="shared" si="10"/>
        <v>4.0677000000000003</v>
      </c>
      <c r="U14" s="11">
        <f t="shared" si="10"/>
        <v>3.8629500000000001</v>
      </c>
      <c r="V14" s="11">
        <f t="shared" si="10"/>
        <v>3.6582000000000003</v>
      </c>
      <c r="W14" s="11">
        <f t="shared" si="10"/>
        <v>3.4716499999999999</v>
      </c>
      <c r="X14" s="11">
        <f t="shared" si="10"/>
        <v>3.2850999999999999</v>
      </c>
      <c r="Y14" s="11">
        <f>[3]euref_det!AB14*Q14</f>
        <v>0.32577999999999996</v>
      </c>
      <c r="Z14" s="11">
        <f>[3]euref_det!AC14*R14</f>
        <v>0.3015133333333333</v>
      </c>
      <c r="AA14" s="11">
        <f>[3]euref_det!AD14*S14</f>
        <v>0.28634666666666664</v>
      </c>
      <c r="AB14" s="11">
        <f>[3]euref_det!AE14*T14</f>
        <v>0.27118000000000003</v>
      </c>
      <c r="AC14" s="11">
        <f>[3]euref_det!AF14*U14</f>
        <v>0.25752999999999998</v>
      </c>
      <c r="AD14" s="11">
        <f>[3]euref_det!AG14*V14</f>
        <v>0.24388000000000001</v>
      </c>
      <c r="AE14" s="11">
        <f>[3]euref_det!AH14*W14</f>
        <v>0.23144333333333333</v>
      </c>
      <c r="AF14" s="11">
        <f>[3]euref_det!AI14*X14</f>
        <v>0.21900666666666666</v>
      </c>
    </row>
    <row r="15" spans="1:32" x14ac:dyDescent="0.25">
      <c r="A15" s="2" t="s">
        <v>32</v>
      </c>
      <c r="B15" s="2" t="s">
        <v>33</v>
      </c>
      <c r="C15" s="2" t="s">
        <v>25</v>
      </c>
      <c r="D15" s="2" t="s">
        <v>448</v>
      </c>
      <c r="E15" s="2" t="s">
        <v>558</v>
      </c>
      <c r="F15" s="2"/>
      <c r="G15" s="2"/>
      <c r="H15" s="12">
        <f>[2]BE!$B$8/([2]BE!$B$8+[2]BE!$B$11)*(2000+2/7*(2000-2000))+[2]BE!$B$11/([2]BE!$B$8+[2]BE!$B$11)*(1600+2/7*(1600-1600))</f>
        <v>1600</v>
      </c>
      <c r="I15" s="12">
        <f>$H15</f>
        <v>1600</v>
      </c>
      <c r="J15" s="12">
        <f t="shared" ref="J15:O16" si="11">$H15</f>
        <v>1600</v>
      </c>
      <c r="K15" s="12">
        <f t="shared" si="11"/>
        <v>1600</v>
      </c>
      <c r="L15" s="12">
        <f t="shared" si="11"/>
        <v>1600</v>
      </c>
      <c r="M15" s="12">
        <f t="shared" si="11"/>
        <v>1600</v>
      </c>
      <c r="N15" s="12">
        <f t="shared" si="11"/>
        <v>1600</v>
      </c>
      <c r="O15" s="12">
        <f t="shared" si="11"/>
        <v>1600</v>
      </c>
      <c r="P15" s="12"/>
      <c r="Q15" s="11">
        <f t="shared" ref="Q15:Q17" si="12">H15/1000</f>
        <v>1.6</v>
      </c>
      <c r="R15" s="11">
        <f t="shared" ref="R15:X17" si="13">I15/1000</f>
        <v>1.6</v>
      </c>
      <c r="S15" s="11">
        <f t="shared" si="13"/>
        <v>1.6</v>
      </c>
      <c r="T15" s="11">
        <f t="shared" si="13"/>
        <v>1.6</v>
      </c>
      <c r="U15" s="11">
        <f t="shared" si="13"/>
        <v>1.6</v>
      </c>
      <c r="V15" s="11">
        <f t="shared" si="13"/>
        <v>1.6</v>
      </c>
      <c r="W15" s="11">
        <f t="shared" si="13"/>
        <v>1.6</v>
      </c>
      <c r="X15" s="11">
        <f t="shared" si="13"/>
        <v>1.6</v>
      </c>
      <c r="Y15" s="11">
        <f>[3]euref_det!AB15*Q15</f>
        <v>129.00996000000001</v>
      </c>
      <c r="Z15" s="11">
        <f>[3]euref_det!AC15*R15</f>
        <v>1.7299600000000002</v>
      </c>
      <c r="AA15" s="11">
        <f>[3]euref_det!AD15*S15</f>
        <v>1.7299600000000002</v>
      </c>
      <c r="AB15" s="11">
        <f>[3]euref_det!AE15*T15</f>
        <v>0.62596000000000007</v>
      </c>
      <c r="AC15" s="11">
        <f>[3]euref_det!AF15*U15</f>
        <v>0.62596000000000007</v>
      </c>
      <c r="AD15" s="11">
        <f>[3]euref_det!AG15*V15</f>
        <v>0.26496000000000003</v>
      </c>
      <c r="AE15" s="11">
        <f>[3]euref_det!AH15*W15</f>
        <v>0</v>
      </c>
      <c r="AF15" s="11">
        <f>[3]euref_det!AI15*X15</f>
        <v>0</v>
      </c>
    </row>
    <row r="16" spans="1:32" x14ac:dyDescent="0.25">
      <c r="A16" s="2" t="s">
        <v>34</v>
      </c>
      <c r="B16" s="2" t="s">
        <v>35</v>
      </c>
      <c r="C16" s="2" t="s">
        <v>25</v>
      </c>
      <c r="D16" s="2" t="s">
        <v>448</v>
      </c>
      <c r="E16" s="2" t="s">
        <v>515</v>
      </c>
      <c r="F16" s="2"/>
      <c r="G16" s="2"/>
      <c r="H16" s="12">
        <f>850+2/7*(850-850)</f>
        <v>850</v>
      </c>
      <c r="I16" s="12">
        <f>$H16</f>
        <v>850</v>
      </c>
      <c r="J16" s="12">
        <f t="shared" si="11"/>
        <v>850</v>
      </c>
      <c r="K16" s="12">
        <f t="shared" si="11"/>
        <v>850</v>
      </c>
      <c r="L16" s="12">
        <f t="shared" si="11"/>
        <v>850</v>
      </c>
      <c r="M16" s="12">
        <f t="shared" si="11"/>
        <v>850</v>
      </c>
      <c r="N16" s="12">
        <f t="shared" si="11"/>
        <v>850</v>
      </c>
      <c r="O16" s="12">
        <f t="shared" si="11"/>
        <v>850</v>
      </c>
      <c r="P16" s="12"/>
      <c r="Q16" s="11">
        <f t="shared" si="12"/>
        <v>0.85</v>
      </c>
      <c r="R16" s="11">
        <f t="shared" si="13"/>
        <v>0.85</v>
      </c>
      <c r="S16" s="11">
        <f t="shared" si="13"/>
        <v>0.85</v>
      </c>
      <c r="T16" s="11">
        <f t="shared" si="13"/>
        <v>0.85</v>
      </c>
      <c r="U16" s="11">
        <f t="shared" si="13"/>
        <v>0.85</v>
      </c>
      <c r="V16" s="11">
        <f t="shared" si="13"/>
        <v>0.85</v>
      </c>
      <c r="W16" s="11">
        <f t="shared" si="13"/>
        <v>0.85</v>
      </c>
      <c r="X16" s="11">
        <f t="shared" si="13"/>
        <v>0.85</v>
      </c>
      <c r="Y16" s="11">
        <f>[3]euref_det!AB16*Q16</f>
        <v>192.64917111666665</v>
      </c>
      <c r="Z16" s="11">
        <f>[3]euref_det!AC16*R16</f>
        <v>177.64149745</v>
      </c>
      <c r="AA16" s="11">
        <f>[3]euref_det!AD16*S16</f>
        <v>328.49108921143556</v>
      </c>
      <c r="AB16" s="11">
        <f>[3]euref_det!AE16*T16</f>
        <v>853.91554877171689</v>
      </c>
      <c r="AC16" s="11">
        <f>[3]euref_det!AF16*U16</f>
        <v>470.45561408876887</v>
      </c>
      <c r="AD16" s="11">
        <f>[3]euref_det!AG16*V16</f>
        <v>583.5747580756323</v>
      </c>
      <c r="AE16" s="11">
        <f>[3]euref_det!AH16*W16</f>
        <v>579.28110570067906</v>
      </c>
      <c r="AF16" s="11">
        <f>[3]euref_det!AI16*X16</f>
        <v>609.83972403263215</v>
      </c>
    </row>
    <row r="17" spans="1:32" x14ac:dyDescent="0.25">
      <c r="A17" s="2" t="s">
        <v>36</v>
      </c>
      <c r="B17" s="2" t="s">
        <v>37</v>
      </c>
      <c r="C17" s="2" t="s">
        <v>25</v>
      </c>
      <c r="D17" s="2" t="s">
        <v>448</v>
      </c>
      <c r="E17" s="2" t="s">
        <v>503</v>
      </c>
      <c r="F17" s="2"/>
      <c r="G17" s="2"/>
      <c r="H17" s="12">
        <f>4500+2/7*(4350-4500)</f>
        <v>4457.1428571428569</v>
      </c>
      <c r="I17" s="12">
        <f>4350</f>
        <v>4350</v>
      </c>
      <c r="J17" s="12">
        <f>(I17+K17)/2</f>
        <v>4225</v>
      </c>
      <c r="K17" s="12">
        <v>4100</v>
      </c>
      <c r="L17" s="12">
        <f>(K17+M17)/2</f>
        <v>3950</v>
      </c>
      <c r="M17" s="12">
        <v>3800</v>
      </c>
      <c r="N17" s="12">
        <f>(M17+O17)/2</f>
        <v>3775</v>
      </c>
      <c r="O17" s="12">
        <v>3750</v>
      </c>
      <c r="P17" s="12"/>
      <c r="Q17" s="11">
        <f t="shared" si="12"/>
        <v>4.4571428571428573</v>
      </c>
      <c r="R17" s="11">
        <f t="shared" si="13"/>
        <v>4.3499999999999996</v>
      </c>
      <c r="S17" s="11">
        <f t="shared" si="13"/>
        <v>4.2249999999999996</v>
      </c>
      <c r="T17" s="11">
        <f t="shared" si="13"/>
        <v>4.0999999999999996</v>
      </c>
      <c r="U17" s="11">
        <f t="shared" si="13"/>
        <v>3.95</v>
      </c>
      <c r="V17" s="11">
        <f t="shared" si="13"/>
        <v>3.8</v>
      </c>
      <c r="W17" s="11">
        <f t="shared" si="13"/>
        <v>3.7749999999999999</v>
      </c>
      <c r="X17" s="11">
        <f t="shared" si="13"/>
        <v>3.75</v>
      </c>
      <c r="Y17" s="11">
        <f>[3]euref_det!AB17*Q17</f>
        <v>290.22834285714288</v>
      </c>
      <c r="Z17" s="11">
        <f>[3]euref_det!AC17*R17</f>
        <v>1365.2416999999998</v>
      </c>
      <c r="AA17" s="11">
        <f>[3]euref_det!AD17*S17</f>
        <v>214.13145</v>
      </c>
      <c r="AB17" s="11">
        <f>[3]euref_det!AE17*T17</f>
        <v>0</v>
      </c>
      <c r="AC17" s="11">
        <f>[3]euref_det!AF17*U17</f>
        <v>0</v>
      </c>
      <c r="AD17" s="11">
        <f>[3]euref_det!AG17*V17</f>
        <v>0</v>
      </c>
      <c r="AE17" s="11">
        <f>[3]euref_det!AH17*W17</f>
        <v>0</v>
      </c>
      <c r="AF17" s="11">
        <f>[3]euref_det!AI17*X17</f>
        <v>0</v>
      </c>
    </row>
    <row r="18" spans="1:32" x14ac:dyDescent="0.25">
      <c r="A18" s="2" t="s">
        <v>38</v>
      </c>
      <c r="B18" s="2" t="s">
        <v>39</v>
      </c>
      <c r="C18" s="2" t="s">
        <v>25</v>
      </c>
      <c r="D18" s="2" t="s">
        <v>517</v>
      </c>
      <c r="E18" s="2" t="s">
        <v>518</v>
      </c>
      <c r="F18" s="2" t="s">
        <v>448</v>
      </c>
      <c r="G18" s="2" t="s">
        <v>637</v>
      </c>
      <c r="H18" s="11">
        <f>'[4]Figure 5.5'!$E$23</f>
        <v>1842.692924470706</v>
      </c>
      <c r="I18" s="11">
        <f>$H18</f>
        <v>1842.692924470706</v>
      </c>
      <c r="J18" s="11">
        <f t="shared" ref="J18:O18" si="14">$H18</f>
        <v>1842.692924470706</v>
      </c>
      <c r="K18" s="11">
        <f t="shared" si="14"/>
        <v>1842.692924470706</v>
      </c>
      <c r="L18" s="11">
        <f t="shared" si="14"/>
        <v>1842.692924470706</v>
      </c>
      <c r="M18" s="11">
        <f t="shared" si="14"/>
        <v>1842.692924470706</v>
      </c>
      <c r="N18" s="11">
        <f t="shared" si="14"/>
        <v>1842.692924470706</v>
      </c>
      <c r="O18" s="11">
        <f t="shared" si="14"/>
        <v>1842.692924470706</v>
      </c>
      <c r="P18" s="12">
        <v>0.91</v>
      </c>
      <c r="Q18" s="11">
        <f t="shared" ref="Q18:Q20" si="15">H18*$P18/1000</f>
        <v>1.6768505612683424</v>
      </c>
      <c r="R18" s="11">
        <f t="shared" ref="R18:R20" si="16">I18*$P18/1000</f>
        <v>1.6768505612683424</v>
      </c>
      <c r="S18" s="11">
        <f t="shared" ref="S18:S20" si="17">J18*$P18/1000</f>
        <v>1.6768505612683424</v>
      </c>
      <c r="T18" s="11">
        <f t="shared" ref="T18:T20" si="18">K18*$P18/1000</f>
        <v>1.6768505612683424</v>
      </c>
      <c r="U18" s="11">
        <f t="shared" ref="U18:U20" si="19">L18*$P18/1000</f>
        <v>1.6768505612683424</v>
      </c>
      <c r="V18" s="11">
        <f t="shared" ref="V18:V20" si="20">M18*$P18/1000</f>
        <v>1.6768505612683424</v>
      </c>
      <c r="W18" s="11">
        <f t="shared" ref="W18:W20" si="21">N18*$P18/1000</f>
        <v>1.6768505612683424</v>
      </c>
      <c r="X18" s="11">
        <f t="shared" ref="X18:X20" si="22">O18*$P18/1000</f>
        <v>1.6768505612683424</v>
      </c>
      <c r="Y18" s="11">
        <f>[3]euref_det!AB18*Q18</f>
        <v>3.3257536131822123</v>
      </c>
      <c r="Z18" s="11">
        <f>[3]euref_det!AC18*R18</f>
        <v>3.3257536131822123</v>
      </c>
      <c r="AA18" s="11">
        <f>[3]euref_det!AD18*S18</f>
        <v>3.3257536131822123</v>
      </c>
      <c r="AB18" s="11">
        <f>[3]euref_det!AE18*T18</f>
        <v>24.554899787564956</v>
      </c>
      <c r="AC18" s="11">
        <f>[3]euref_det!AF18*U18</f>
        <v>5.9138895249697416</v>
      </c>
      <c r="AD18" s="11">
        <f>[3]euref_det!AG18*V18</f>
        <v>6.1565414466161519</v>
      </c>
      <c r="AE18" s="11">
        <f>[3]euref_det!AH18*W18</f>
        <v>6.9722759593454251</v>
      </c>
      <c r="AF18" s="11">
        <f>[3]euref_det!AI18*X18</f>
        <v>7.1533396772508695</v>
      </c>
    </row>
    <row r="19" spans="1:32" x14ac:dyDescent="0.25">
      <c r="A19" s="2" t="s">
        <v>384</v>
      </c>
      <c r="B19" s="2" t="s">
        <v>378</v>
      </c>
      <c r="C19" s="2" t="s">
        <v>25</v>
      </c>
      <c r="D19" s="2" t="s">
        <v>517</v>
      </c>
      <c r="E19" s="2" t="s">
        <v>519</v>
      </c>
      <c r="F19" s="2" t="s">
        <v>448</v>
      </c>
      <c r="G19" s="2" t="s">
        <v>632</v>
      </c>
      <c r="H19" s="61">
        <f>SUM('[4]Figure 2.5'!$AD$10:$AL$10)/9</f>
        <v>1988.1111111111111</v>
      </c>
      <c r="I19" s="61">
        <f>H19*1350/(1400+2/7*(1350-1400))</f>
        <v>1936.8711340206185</v>
      </c>
      <c r="J19" s="61">
        <f t="shared" ref="J19:J27" si="23">(I19+K19)/2</f>
        <v>1901.0031500572736</v>
      </c>
      <c r="K19" s="61">
        <f>I19*1300/1350</f>
        <v>1865.1351660939288</v>
      </c>
      <c r="L19" s="61">
        <f t="shared" ref="L19:L27" si="24">(K19+M19)/2</f>
        <v>1793.3991981672393</v>
      </c>
      <c r="M19" s="61">
        <f>K19*1200/1300</f>
        <v>1721.6632302405496</v>
      </c>
      <c r="N19" s="61">
        <f t="shared" ref="N19:N27" si="25">(M19+O19)/2</f>
        <v>1649.92726231386</v>
      </c>
      <c r="O19" s="61">
        <f>M19*1100/1200</f>
        <v>1578.1912943871705</v>
      </c>
      <c r="P19" s="12">
        <v>0.91</v>
      </c>
      <c r="Q19" s="11">
        <f t="shared" si="15"/>
        <v>1.8091811111111114</v>
      </c>
      <c r="R19" s="11">
        <f t="shared" si="16"/>
        <v>1.7625527319587628</v>
      </c>
      <c r="S19" s="11">
        <f t="shared" si="17"/>
        <v>1.7299128665521191</v>
      </c>
      <c r="T19" s="11">
        <f t="shared" si="18"/>
        <v>1.6972730011454753</v>
      </c>
      <c r="U19" s="11">
        <f t="shared" si="19"/>
        <v>1.6319932703321878</v>
      </c>
      <c r="V19" s="11">
        <f t="shared" si="20"/>
        <v>1.5667135395189002</v>
      </c>
      <c r="W19" s="11">
        <f t="shared" si="21"/>
        <v>1.5014338087056125</v>
      </c>
      <c r="X19" s="11">
        <f t="shared" si="22"/>
        <v>1.4361540778923252</v>
      </c>
      <c r="Y19" s="11">
        <f>[3]euref_det!AB19*Q19</f>
        <v>547.58993522187518</v>
      </c>
      <c r="Z19" s="11">
        <f>[3]euref_det!AC19*R19</f>
        <v>798.00572963919649</v>
      </c>
      <c r="AA19" s="11">
        <f>[3]euref_det!AD19*S19</f>
        <v>628.78929833845666</v>
      </c>
      <c r="AB19" s="11">
        <f>[3]euref_det!AE19*T19</f>
        <v>526.01285203361704</v>
      </c>
      <c r="AC19" s="11">
        <f>[3]euref_det!AF19*U19</f>
        <v>371.85080096196663</v>
      </c>
      <c r="AD19" s="11">
        <f>[3]euref_det!AG19*V19</f>
        <v>470.03109893573486</v>
      </c>
      <c r="AE19" s="11">
        <f>[3]euref_det!AH19*W19</f>
        <v>443.14175689768308</v>
      </c>
      <c r="AF19" s="11">
        <f>[3]euref_det!AI19*X19</f>
        <v>549.60712884549548</v>
      </c>
    </row>
    <row r="20" spans="1:32" x14ac:dyDescent="0.25">
      <c r="A20" s="2" t="s">
        <v>385</v>
      </c>
      <c r="B20" s="2" t="s">
        <v>379</v>
      </c>
      <c r="C20" s="2" t="s">
        <v>25</v>
      </c>
      <c r="D20" s="2" t="s">
        <v>517</v>
      </c>
      <c r="E20" s="2" t="s">
        <v>541</v>
      </c>
      <c r="F20" s="2" t="s">
        <v>448</v>
      </c>
      <c r="G20" s="2" t="s">
        <v>633</v>
      </c>
      <c r="H20" s="12">
        <f>('[4]Table 4.1'!$D$12+'[4]Table 4.1'!$G$12)/2</f>
        <v>4974</v>
      </c>
      <c r="I20" s="12">
        <f>H20*2880/(3470+2/7*(2880-3470))</f>
        <v>4339.0670705322373</v>
      </c>
      <c r="J20" s="12">
        <f t="shared" si="23"/>
        <v>4113.0739939420164</v>
      </c>
      <c r="K20" s="12">
        <f>I20*2580/2880</f>
        <v>3887.080917351796</v>
      </c>
      <c r="L20" s="12">
        <f t="shared" si="24"/>
        <v>3736.418866291649</v>
      </c>
      <c r="M20" s="12">
        <f>K20*2380/2580</f>
        <v>3585.7568152315021</v>
      </c>
      <c r="N20" s="12">
        <f t="shared" si="25"/>
        <v>3446.7739929357076</v>
      </c>
      <c r="O20" s="12">
        <f>M20*2380/2580</f>
        <v>3307.7911706399127</v>
      </c>
      <c r="P20" s="12">
        <v>0.91</v>
      </c>
      <c r="Q20" s="11">
        <f t="shared" si="15"/>
        <v>4.5263400000000003</v>
      </c>
      <c r="R20" s="11">
        <f t="shared" si="16"/>
        <v>3.948551034184336</v>
      </c>
      <c r="S20" s="11">
        <f t="shared" si="17"/>
        <v>3.7428973344872354</v>
      </c>
      <c r="T20" s="11">
        <f t="shared" si="18"/>
        <v>3.5372436347901344</v>
      </c>
      <c r="U20" s="11">
        <f t="shared" si="19"/>
        <v>3.4001411683254008</v>
      </c>
      <c r="V20" s="11">
        <f t="shared" si="20"/>
        <v>3.2630387018606672</v>
      </c>
      <c r="W20" s="11">
        <f t="shared" si="21"/>
        <v>3.1365643335714939</v>
      </c>
      <c r="X20" s="11">
        <f t="shared" si="22"/>
        <v>3.0100899652823205</v>
      </c>
      <c r="Y20" s="11">
        <f>[3]euref_det!AB20*Q20</f>
        <v>184.50351976874981</v>
      </c>
      <c r="Z20" s="11">
        <f>[3]euref_det!AC20*R20</f>
        <v>837.32338040836657</v>
      </c>
      <c r="AA20" s="11">
        <f>[3]euref_det!AD20*S20</f>
        <v>616.27775885997175</v>
      </c>
      <c r="AB20" s="11">
        <f>[3]euref_det!AE20*T20</f>
        <v>479.85286420198389</v>
      </c>
      <c r="AC20" s="11">
        <f>[3]euref_det!AF20*U20</f>
        <v>323.62058348844789</v>
      </c>
      <c r="AD20" s="11">
        <f>[3]euref_det!AG20*V20</f>
        <v>420.36283413768444</v>
      </c>
      <c r="AE20" s="11">
        <f>[3]euref_det!AH20*W20</f>
        <v>393.07143966462758</v>
      </c>
      <c r="AF20" s="11">
        <f>[3]euref_det!AI20*X20</f>
        <v>498.96478120808166</v>
      </c>
    </row>
    <row r="21" spans="1:32" x14ac:dyDescent="0.25">
      <c r="A21" s="1" t="s">
        <v>40</v>
      </c>
      <c r="B21" s="1" t="s">
        <v>41</v>
      </c>
      <c r="C21" s="2" t="s">
        <v>25</v>
      </c>
      <c r="D21" s="2" t="s">
        <v>448</v>
      </c>
      <c r="E21" s="2" t="s">
        <v>516</v>
      </c>
      <c r="F21" s="2"/>
      <c r="G21" s="2"/>
      <c r="H21" s="12">
        <f>2500+2/7*(2300-2500)</f>
        <v>2442.8571428571427</v>
      </c>
      <c r="I21" s="12">
        <v>2300</v>
      </c>
      <c r="J21" s="12">
        <f t="shared" si="23"/>
        <v>2300</v>
      </c>
      <c r="K21" s="12">
        <v>2300</v>
      </c>
      <c r="L21" s="12">
        <f t="shared" si="24"/>
        <v>2300</v>
      </c>
      <c r="M21" s="12">
        <v>2300</v>
      </c>
      <c r="N21" s="12">
        <f t="shared" si="25"/>
        <v>2250</v>
      </c>
      <c r="O21" s="12">
        <v>2200</v>
      </c>
      <c r="P21" s="12"/>
      <c r="Q21" s="11">
        <f t="shared" ref="Q21:Q22" si="26">H21/1000</f>
        <v>2.4428571428571426</v>
      </c>
      <c r="R21" s="11">
        <f t="shared" ref="R21:R22" si="27">I21/1000</f>
        <v>2.2999999999999998</v>
      </c>
      <c r="S21" s="11">
        <f t="shared" ref="S21:S22" si="28">J21/1000</f>
        <v>2.2999999999999998</v>
      </c>
      <c r="T21" s="11">
        <f t="shared" ref="T21:T22" si="29">K21/1000</f>
        <v>2.2999999999999998</v>
      </c>
      <c r="U21" s="11">
        <f t="shared" ref="U21:U22" si="30">L21/1000</f>
        <v>2.2999999999999998</v>
      </c>
      <c r="V21" s="11">
        <f t="shared" ref="V21:V22" si="31">M21/1000</f>
        <v>2.2999999999999998</v>
      </c>
      <c r="W21" s="11">
        <f t="shared" ref="W21:W22" si="32">N21/1000</f>
        <v>2.25</v>
      </c>
      <c r="X21" s="11">
        <f t="shared" ref="X21:X22" si="33">O21/1000</f>
        <v>2.2000000000000002</v>
      </c>
      <c r="Y21" s="11">
        <f>[3]euref_det!AB21*Q21</f>
        <v>230.74889293469383</v>
      </c>
      <c r="Z21" s="11">
        <f>[3]euref_det!AC21*R21</f>
        <v>17.50227648571429</v>
      </c>
      <c r="AA21" s="11">
        <f>[3]euref_det!AD21*S21</f>
        <v>16.141333628571431</v>
      </c>
      <c r="AB21" s="11">
        <f>[3]euref_det!AE21*T21</f>
        <v>14.101562200000002</v>
      </c>
      <c r="AC21" s="11">
        <f>[3]euref_det!AF21*U21</f>
        <v>3.2222211428571428</v>
      </c>
      <c r="AD21" s="11">
        <f>[3]euref_det!AG21*V21</f>
        <v>2.7462985714285715</v>
      </c>
      <c r="AE21" s="11">
        <f>[3]euref_det!AH21*W21</f>
        <v>1.6794642857142859</v>
      </c>
      <c r="AF21" s="11">
        <f>[3]euref_det!AI21*X21</f>
        <v>0.1492857142857143</v>
      </c>
    </row>
    <row r="22" spans="1:32" x14ac:dyDescent="0.25">
      <c r="A22" s="2" t="s">
        <v>42</v>
      </c>
      <c r="B22" s="2" t="s">
        <v>43</v>
      </c>
      <c r="C22" s="2" t="s">
        <v>25</v>
      </c>
      <c r="D22" s="2" t="s">
        <v>448</v>
      </c>
      <c r="E22" s="2" t="s">
        <v>523</v>
      </c>
      <c r="F22" s="2"/>
      <c r="G22" s="2"/>
      <c r="H22" s="12">
        <f>2890+2/7*(2620-2890)</f>
        <v>2812.8571428571427</v>
      </c>
      <c r="I22" s="12">
        <v>2620</v>
      </c>
      <c r="J22" s="12">
        <f t="shared" si="23"/>
        <v>2495</v>
      </c>
      <c r="K22" s="12">
        <v>2370</v>
      </c>
      <c r="L22" s="12">
        <f t="shared" si="24"/>
        <v>2260</v>
      </c>
      <c r="M22" s="12">
        <v>2150</v>
      </c>
      <c r="N22" s="12">
        <f t="shared" si="25"/>
        <v>2050</v>
      </c>
      <c r="O22" s="12">
        <v>1950</v>
      </c>
      <c r="P22" s="12"/>
      <c r="Q22" s="11">
        <f t="shared" si="26"/>
        <v>2.8128571428571427</v>
      </c>
      <c r="R22" s="11">
        <f t="shared" si="27"/>
        <v>2.62</v>
      </c>
      <c r="S22" s="11">
        <f t="shared" si="28"/>
        <v>2.4950000000000001</v>
      </c>
      <c r="T22" s="11">
        <f t="shared" si="29"/>
        <v>2.37</v>
      </c>
      <c r="U22" s="11">
        <f t="shared" si="30"/>
        <v>2.2599999999999998</v>
      </c>
      <c r="V22" s="11">
        <f t="shared" si="31"/>
        <v>2.15</v>
      </c>
      <c r="W22" s="11">
        <f t="shared" si="32"/>
        <v>2.0499999999999998</v>
      </c>
      <c r="X22" s="11">
        <f t="shared" si="33"/>
        <v>1.95</v>
      </c>
      <c r="Y22" s="11">
        <f>[3]euref_det!AB22*Q22</f>
        <v>166.22293049371424</v>
      </c>
      <c r="Z22" s="11">
        <f>[3]euref_det!AC22*R22</f>
        <v>139.33580732092247</v>
      </c>
      <c r="AA22" s="11">
        <f>[3]euref_det!AD22*S22</f>
        <v>78.147589618083103</v>
      </c>
      <c r="AB22" s="11">
        <f>[3]euref_det!AE22*T22</f>
        <v>95.354190143721354</v>
      </c>
      <c r="AC22" s="11">
        <f>[3]euref_det!AF22*U22</f>
        <v>68.003487210349945</v>
      </c>
      <c r="AD22" s="11">
        <f>[3]euref_det!AG22*V22</f>
        <v>142.30022652586752</v>
      </c>
      <c r="AE22" s="11">
        <f>[3]euref_det!AH22*W22</f>
        <v>131.4755811362615</v>
      </c>
      <c r="AF22" s="11">
        <f>[3]euref_det!AI22*X22</f>
        <v>78.260704979932697</v>
      </c>
    </row>
    <row r="23" spans="1:32" x14ac:dyDescent="0.25">
      <c r="A23" s="2" t="s">
        <v>382</v>
      </c>
      <c r="B23" s="2" t="s">
        <v>380</v>
      </c>
      <c r="C23" s="2" t="s">
        <v>25</v>
      </c>
      <c r="D23" s="2" t="s">
        <v>517</v>
      </c>
      <c r="E23" s="2" t="s">
        <v>521</v>
      </c>
      <c r="F23" s="2" t="s">
        <v>448</v>
      </c>
      <c r="G23" s="2" t="s">
        <v>630</v>
      </c>
      <c r="H23" s="61">
        <f>SUM('[4]Figure 3.4'!$F$10:$N$10)/9</f>
        <v>1608.2725555555553</v>
      </c>
      <c r="I23" s="61">
        <f>H23*800/(980+2/7*(800-980))</f>
        <v>1385.588663247863</v>
      </c>
      <c r="J23" s="61">
        <f t="shared" si="23"/>
        <v>1247.0297969230767</v>
      </c>
      <c r="K23" s="61">
        <f>I23*640/800</f>
        <v>1108.4709305982904</v>
      </c>
      <c r="L23" s="61">
        <f t="shared" si="24"/>
        <v>1056.5113557264956</v>
      </c>
      <c r="M23" s="61">
        <f>K23*580/640</f>
        <v>1004.5517808547007</v>
      </c>
      <c r="N23" s="61">
        <f t="shared" si="25"/>
        <v>952.59220598290585</v>
      </c>
      <c r="O23" s="61">
        <f>M23*520/580</f>
        <v>900.63263111111098</v>
      </c>
      <c r="P23" s="12">
        <v>0.91</v>
      </c>
      <c r="Q23" s="11">
        <f t="shared" ref="Q23:Q25" si="34">H23*$P23/1000</f>
        <v>1.4635280255555554</v>
      </c>
      <c r="R23" s="11">
        <f t="shared" ref="R23:R25" si="35">I23*$P23/1000</f>
        <v>1.2608856835555553</v>
      </c>
      <c r="S23" s="11">
        <f t="shared" ref="S23:S25" si="36">J23*$P23/1000</f>
        <v>1.1347971151999998</v>
      </c>
      <c r="T23" s="11">
        <f t="shared" ref="T23:T25" si="37">K23*$P23/1000</f>
        <v>1.0087085468444443</v>
      </c>
      <c r="U23" s="11">
        <f t="shared" ref="U23:U25" si="38">L23*$P23/1000</f>
        <v>0.96142533371111105</v>
      </c>
      <c r="V23" s="11">
        <f t="shared" ref="V23:V25" si="39">M23*$P23/1000</f>
        <v>0.91414212057777777</v>
      </c>
      <c r="W23" s="11">
        <f t="shared" ref="W23:W25" si="40">N23*$P23/1000</f>
        <v>0.86685890744444438</v>
      </c>
      <c r="X23" s="11">
        <f t="shared" ref="X23:X25" si="41">O23*$P23/1000</f>
        <v>0.81957569431111099</v>
      </c>
      <c r="Y23" s="11">
        <f>[3]euref_det!AB23*Q23</f>
        <v>17.725640536142333</v>
      </c>
      <c r="Z23" s="11">
        <f>[3]euref_det!AC23*R23</f>
        <v>25.291006264798252</v>
      </c>
      <c r="AA23" s="11">
        <f>[3]euref_det!AD23*S23</f>
        <v>12.693848238488613</v>
      </c>
      <c r="AB23" s="11">
        <f>[3]euref_det!AE23*T23</f>
        <v>11.283420656434323</v>
      </c>
      <c r="AC23" s="11">
        <f>[3]euref_det!AF23*U23</f>
        <v>10.754510313163966</v>
      </c>
      <c r="AD23" s="11">
        <f>[3]euref_det!AG23*V23</f>
        <v>10.225599969893606</v>
      </c>
      <c r="AE23" s="11">
        <f>[3]euref_det!AH23*W23</f>
        <v>9.7271697543587354</v>
      </c>
      <c r="AF23" s="11">
        <f>[3]euref_det!AI23*X23</f>
        <v>22.169308678993218</v>
      </c>
    </row>
    <row r="24" spans="1:32" x14ac:dyDescent="0.25">
      <c r="A24" s="2" t="s">
        <v>383</v>
      </c>
      <c r="B24" s="2" t="s">
        <v>381</v>
      </c>
      <c r="C24" s="2" t="s">
        <v>25</v>
      </c>
      <c r="D24" s="2" t="s">
        <v>517</v>
      </c>
      <c r="E24" s="2" t="s">
        <v>522</v>
      </c>
      <c r="F24" s="2" t="s">
        <v>448</v>
      </c>
      <c r="G24" s="2" t="s">
        <v>631</v>
      </c>
      <c r="H24" s="61">
        <f>SUM('[4]Table 3.1'!$F$10:$N$10)/9</f>
        <v>2164.4444444444443</v>
      </c>
      <c r="I24" s="61">
        <f>H24*1100/(1310+2/7*(1100-1310))</f>
        <v>1904.7111111111112</v>
      </c>
      <c r="J24" s="61">
        <f t="shared" si="23"/>
        <v>1809.4755555555557</v>
      </c>
      <c r="K24" s="61">
        <f>I24*990/1100</f>
        <v>1714.24</v>
      </c>
      <c r="L24" s="61">
        <f t="shared" si="24"/>
        <v>1662.2933333333333</v>
      </c>
      <c r="M24" s="61">
        <f>K24*930/990</f>
        <v>1610.3466666666666</v>
      </c>
      <c r="N24" s="61">
        <f t="shared" si="25"/>
        <v>1567.0577777777776</v>
      </c>
      <c r="O24" s="61">
        <f>M24*880/930</f>
        <v>1523.7688888888888</v>
      </c>
      <c r="P24" s="12">
        <v>0.91</v>
      </c>
      <c r="Q24" s="11">
        <f t="shared" si="34"/>
        <v>1.9696444444444443</v>
      </c>
      <c r="R24" s="11">
        <f t="shared" si="35"/>
        <v>1.7332871111111112</v>
      </c>
      <c r="S24" s="11">
        <f t="shared" si="36"/>
        <v>1.6466227555555559</v>
      </c>
      <c r="T24" s="11">
        <f t="shared" si="37"/>
        <v>1.5599584</v>
      </c>
      <c r="U24" s="11">
        <f t="shared" si="38"/>
        <v>1.5126869333333335</v>
      </c>
      <c r="V24" s="11">
        <f t="shared" si="39"/>
        <v>1.4654154666666666</v>
      </c>
      <c r="W24" s="11">
        <f t="shared" si="40"/>
        <v>1.4260225777777775</v>
      </c>
      <c r="X24" s="11">
        <f t="shared" si="41"/>
        <v>1.3866296888888889</v>
      </c>
      <c r="Y24" s="11">
        <f>[3]euref_det!AB24*Q24</f>
        <v>458.8649491070513</v>
      </c>
      <c r="Z24" s="11">
        <f>[3]euref_det!AC24*R24</f>
        <v>439.84010612725706</v>
      </c>
      <c r="AA24" s="11">
        <f>[3]euref_det!AD24*S24</f>
        <v>233.02532146658058</v>
      </c>
      <c r="AB24" s="11">
        <f>[3]euref_det!AE24*T24</f>
        <v>220.76083086307628</v>
      </c>
      <c r="AC24" s="11">
        <f>[3]euref_det!AF24*U24</f>
        <v>214.07110871571035</v>
      </c>
      <c r="AD24" s="11">
        <f>[3]euref_det!AG24*V24</f>
        <v>207.38138656834437</v>
      </c>
      <c r="AE24" s="11">
        <f>[3]euref_det!AH24*W24</f>
        <v>202.44096774437753</v>
      </c>
      <c r="AF24" s="11">
        <f>[3]euref_det!AI24*X24</f>
        <v>474.52325292937616</v>
      </c>
    </row>
    <row r="25" spans="1:32" x14ac:dyDescent="0.25">
      <c r="A25" s="2" t="s">
        <v>44</v>
      </c>
      <c r="B25" s="2" t="s">
        <v>45</v>
      </c>
      <c r="C25" s="2" t="s">
        <v>25</v>
      </c>
      <c r="D25" s="2" t="s">
        <v>448</v>
      </c>
      <c r="E25" s="2" t="s">
        <v>616</v>
      </c>
      <c r="F25" s="2"/>
      <c r="G25" s="2"/>
      <c r="H25" s="12">
        <f>5600+2/7*(4500-5600)</f>
        <v>5285.7142857142853</v>
      </c>
      <c r="I25" s="11">
        <v>4500</v>
      </c>
      <c r="J25" s="12">
        <f t="shared" si="23"/>
        <v>4150</v>
      </c>
      <c r="K25" s="12">
        <v>3800</v>
      </c>
      <c r="L25" s="12">
        <f t="shared" si="24"/>
        <v>3650</v>
      </c>
      <c r="M25" s="12">
        <v>3500</v>
      </c>
      <c r="N25" s="12">
        <f t="shared" si="25"/>
        <v>3450</v>
      </c>
      <c r="O25" s="11">
        <v>3400</v>
      </c>
      <c r="P25" s="12">
        <v>0.91</v>
      </c>
      <c r="Q25" s="11">
        <f t="shared" si="34"/>
        <v>4.8099999999999996</v>
      </c>
      <c r="R25" s="11">
        <f t="shared" si="35"/>
        <v>4.0949999999999998</v>
      </c>
      <c r="S25" s="11">
        <f t="shared" si="36"/>
        <v>3.7765</v>
      </c>
      <c r="T25" s="11">
        <f t="shared" si="37"/>
        <v>3.4580000000000002</v>
      </c>
      <c r="U25" s="11">
        <f t="shared" si="38"/>
        <v>3.3214999999999999</v>
      </c>
      <c r="V25" s="11">
        <f t="shared" si="39"/>
        <v>3.1850000000000001</v>
      </c>
      <c r="W25" s="11">
        <f t="shared" si="40"/>
        <v>3.1395</v>
      </c>
      <c r="X25" s="11">
        <f t="shared" si="41"/>
        <v>3.0939999999999999</v>
      </c>
      <c r="Y25" s="11">
        <f>[3]euref_det!AB25*Q25</f>
        <v>0</v>
      </c>
      <c r="Z25" s="11">
        <f>[3]euref_det!AC25*R25</f>
        <v>0</v>
      </c>
      <c r="AA25" s="11">
        <f>[3]euref_det!AD25*S25</f>
        <v>0</v>
      </c>
      <c r="AB25" s="11">
        <f>[3]euref_det!AE25*T25</f>
        <v>0</v>
      </c>
      <c r="AC25" s="11">
        <f>[3]euref_det!AF25*U25</f>
        <v>0</v>
      </c>
      <c r="AD25" s="11">
        <f>[3]euref_det!AG25*V25</f>
        <v>0</v>
      </c>
      <c r="AE25" s="11">
        <f>[3]euref_det!AH25*W25</f>
        <v>0</v>
      </c>
      <c r="AF25" s="11">
        <f>[3]euref_det!AI25*X25</f>
        <v>0</v>
      </c>
    </row>
    <row r="26" spans="1:32" x14ac:dyDescent="0.25">
      <c r="A26" s="2" t="s">
        <v>46</v>
      </c>
      <c r="B26" s="2" t="s">
        <v>47</v>
      </c>
      <c r="C26" s="2" t="s">
        <v>25</v>
      </c>
      <c r="D26" s="2" t="s">
        <v>448</v>
      </c>
      <c r="E26" s="2" t="s">
        <v>510</v>
      </c>
      <c r="F26" s="2"/>
      <c r="G26" s="2"/>
      <c r="H26" s="12">
        <f>9080+2/7*(5790-9080)</f>
        <v>8140</v>
      </c>
      <c r="I26" s="12">
        <v>5790</v>
      </c>
      <c r="J26" s="12">
        <f t="shared" si="23"/>
        <v>5135</v>
      </c>
      <c r="K26" s="12">
        <v>4480</v>
      </c>
      <c r="L26" s="12">
        <f t="shared" si="24"/>
        <v>3565</v>
      </c>
      <c r="M26" s="12">
        <v>2650</v>
      </c>
      <c r="N26" s="12">
        <f t="shared" si="25"/>
        <v>2475</v>
      </c>
      <c r="O26" s="12">
        <v>2300</v>
      </c>
      <c r="P26" s="12"/>
      <c r="Q26" s="11">
        <f t="shared" ref="Q26" si="42">H26/1000</f>
        <v>8.14</v>
      </c>
      <c r="R26" s="11">
        <f t="shared" ref="R26" si="43">I26/1000</f>
        <v>5.79</v>
      </c>
      <c r="S26" s="11">
        <f t="shared" ref="S26" si="44">J26/1000</f>
        <v>5.1349999999999998</v>
      </c>
      <c r="T26" s="11">
        <f t="shared" ref="T26" si="45">K26/1000</f>
        <v>4.4800000000000004</v>
      </c>
      <c r="U26" s="11">
        <f t="shared" ref="U26" si="46">L26/1000</f>
        <v>3.5649999999999999</v>
      </c>
      <c r="V26" s="11">
        <f t="shared" ref="V26" si="47">M26/1000</f>
        <v>2.65</v>
      </c>
      <c r="W26" s="11">
        <f t="shared" ref="W26" si="48">N26/1000</f>
        <v>2.4750000000000001</v>
      </c>
      <c r="X26" s="11">
        <f t="shared" ref="X26" si="49">O26/1000</f>
        <v>2.2999999999999998</v>
      </c>
      <c r="Y26" s="11">
        <f>[3]euref_det!AB26*Q26</f>
        <v>0</v>
      </c>
      <c r="Z26" s="11">
        <f>[3]euref_det!AC26*R26</f>
        <v>0</v>
      </c>
      <c r="AA26" s="11">
        <f>[3]euref_det!AD26*S26</f>
        <v>0</v>
      </c>
      <c r="AB26" s="11">
        <f>[3]euref_det!AE26*T26</f>
        <v>0</v>
      </c>
      <c r="AC26" s="11">
        <f>[3]euref_det!AF26*U26</f>
        <v>0</v>
      </c>
      <c r="AD26" s="11">
        <f>[3]euref_det!AG26*V26</f>
        <v>0</v>
      </c>
      <c r="AE26" s="11">
        <f>[3]euref_det!AH26*W26</f>
        <v>0</v>
      </c>
      <c r="AF26" s="11">
        <f>[3]euref_det!AI26*X26</f>
        <v>0</v>
      </c>
    </row>
    <row r="27" spans="1:32" x14ac:dyDescent="0.25">
      <c r="A27" s="2" t="s">
        <v>48</v>
      </c>
      <c r="B27" s="2" t="s">
        <v>49</v>
      </c>
      <c r="C27" s="2" t="s">
        <v>25</v>
      </c>
      <c r="D27" s="2" t="s">
        <v>448</v>
      </c>
      <c r="E27" s="2" t="s">
        <v>617</v>
      </c>
      <c r="F27" s="2"/>
      <c r="G27" s="2"/>
      <c r="H27" s="12">
        <f>5530+2/7*(4970-5530)</f>
        <v>5370</v>
      </c>
      <c r="I27" s="11">
        <v>4970</v>
      </c>
      <c r="J27" s="12">
        <f t="shared" si="23"/>
        <v>4720</v>
      </c>
      <c r="K27" s="12">
        <v>4470</v>
      </c>
      <c r="L27" s="12">
        <f t="shared" si="24"/>
        <v>4245</v>
      </c>
      <c r="M27" s="12">
        <v>4020</v>
      </c>
      <c r="N27" s="12">
        <f t="shared" si="25"/>
        <v>3815</v>
      </c>
      <c r="O27" s="11">
        <v>3610</v>
      </c>
      <c r="P27" s="12">
        <v>0.91</v>
      </c>
      <c r="Q27" s="11">
        <f t="shared" ref="Q27" si="50">H27*$P27/1000</f>
        <v>4.8866999999999994</v>
      </c>
      <c r="R27" s="11">
        <f t="shared" ref="R27" si="51">I27*$P27/1000</f>
        <v>4.5226999999999995</v>
      </c>
      <c r="S27" s="11">
        <f t="shared" ref="S27" si="52">J27*$P27/1000</f>
        <v>4.2951999999999995</v>
      </c>
      <c r="T27" s="11">
        <f t="shared" ref="T27" si="53">K27*$P27/1000</f>
        <v>4.0677000000000003</v>
      </c>
      <c r="U27" s="11">
        <f t="shared" ref="U27" si="54">L27*$P27/1000</f>
        <v>3.8629500000000001</v>
      </c>
      <c r="V27" s="11">
        <f t="shared" ref="V27" si="55">M27*$P27/1000</f>
        <v>3.6582000000000003</v>
      </c>
      <c r="W27" s="11">
        <f t="shared" ref="W27" si="56">N27*$P27/1000</f>
        <v>3.4716499999999999</v>
      </c>
      <c r="X27" s="11">
        <f t="shared" ref="X27" si="57">O27*$P27/1000</f>
        <v>3.2850999999999999</v>
      </c>
      <c r="Y27" s="11">
        <f>[3]euref_det!AB27*Q27</f>
        <v>0</v>
      </c>
      <c r="Z27" s="11">
        <f>[3]euref_det!AC27*R27</f>
        <v>0</v>
      </c>
      <c r="AA27" s="11">
        <f>[3]euref_det!AD27*S27</f>
        <v>0</v>
      </c>
      <c r="AB27" s="11">
        <f>[3]euref_det!AE27*T27</f>
        <v>0</v>
      </c>
      <c r="AC27" s="11">
        <f>[3]euref_det!AF27*U27</f>
        <v>0</v>
      </c>
      <c r="AD27" s="11">
        <f>[3]euref_det!AG27*V27</f>
        <v>16.380200200000004</v>
      </c>
      <c r="AE27" s="11">
        <f>[3]euref_det!AH27*W27</f>
        <v>2.2206987833333338</v>
      </c>
      <c r="AF27" s="11">
        <f>[3]euref_det!AI27*X27</f>
        <v>2.1013689666666671</v>
      </c>
    </row>
    <row r="28" spans="1:32" x14ac:dyDescent="0.25">
      <c r="A28" s="2" t="s">
        <v>32</v>
      </c>
      <c r="B28" s="2" t="s">
        <v>33</v>
      </c>
      <c r="C28" s="2" t="s">
        <v>24</v>
      </c>
      <c r="D28" s="2" t="s">
        <v>448</v>
      </c>
      <c r="E28" s="2" t="s">
        <v>558</v>
      </c>
      <c r="F28" s="2"/>
      <c r="G28" s="2"/>
      <c r="H28" s="12">
        <f>[2]BG!$B$8/([2]BG!$B$8+[2]BG!$B$11)*(2000+2/7*(2000-2000))+[2]BG!$B$11/([2]BG!$B$8+[2]BG!$B$11)*(1600+2/7*(1600-1600))</f>
        <v>2000</v>
      </c>
      <c r="I28" s="12">
        <f>$H28</f>
        <v>2000</v>
      </c>
      <c r="J28" s="12">
        <f t="shared" ref="J28:O29" si="58">$H28</f>
        <v>2000</v>
      </c>
      <c r="K28" s="12">
        <f t="shared" si="58"/>
        <v>2000</v>
      </c>
      <c r="L28" s="12">
        <f t="shared" si="58"/>
        <v>2000</v>
      </c>
      <c r="M28" s="12">
        <f t="shared" si="58"/>
        <v>2000</v>
      </c>
      <c r="N28" s="12">
        <f t="shared" si="58"/>
        <v>2000</v>
      </c>
      <c r="O28" s="12">
        <f t="shared" si="58"/>
        <v>2000</v>
      </c>
      <c r="P28" s="12"/>
      <c r="Q28" s="11">
        <f t="shared" ref="Q28:Q30" si="59">H28/1000</f>
        <v>2</v>
      </c>
      <c r="R28" s="11">
        <f t="shared" ref="R28:R30" si="60">I28/1000</f>
        <v>2</v>
      </c>
      <c r="S28" s="11">
        <f t="shared" ref="S28:S30" si="61">J28/1000</f>
        <v>2</v>
      </c>
      <c r="T28" s="11">
        <f t="shared" ref="T28:T30" si="62">K28/1000</f>
        <v>2</v>
      </c>
      <c r="U28" s="11">
        <f t="shared" ref="U28:U30" si="63">L28/1000</f>
        <v>2</v>
      </c>
      <c r="V28" s="11">
        <f t="shared" ref="V28:V30" si="64">M28/1000</f>
        <v>2</v>
      </c>
      <c r="W28" s="11">
        <f t="shared" ref="W28:W30" si="65">N28/1000</f>
        <v>2</v>
      </c>
      <c r="X28" s="11">
        <f t="shared" ref="X28:X30" si="66">O28/1000</f>
        <v>2</v>
      </c>
      <c r="Y28" s="11">
        <f>[3]euref_det!AB28*Q28</f>
        <v>265.63499999999999</v>
      </c>
      <c r="Z28" s="11">
        <f>[3]euref_det!AC28*R28</f>
        <v>240.95124466111346</v>
      </c>
      <c r="AA28" s="11">
        <f>[3]euref_det!AD28*S28</f>
        <v>175.06724466111342</v>
      </c>
      <c r="AB28" s="11">
        <f>[3]euref_det!AE28*T28</f>
        <v>169.54724466111344</v>
      </c>
      <c r="AC28" s="11">
        <f>[3]euref_det!AF28*U28</f>
        <v>118.93324466111346</v>
      </c>
      <c r="AD28" s="11">
        <f>[3]euref_det!AG28*V28</f>
        <v>89.953244661113459</v>
      </c>
      <c r="AE28" s="11">
        <f>[3]euref_det!AH28*W28</f>
        <v>79.488244661113441</v>
      </c>
      <c r="AF28" s="11">
        <f>[3]euref_det!AI28*X28</f>
        <v>344.80824466111358</v>
      </c>
    </row>
    <row r="29" spans="1:32" x14ac:dyDescent="0.25">
      <c r="A29" s="2" t="s">
        <v>34</v>
      </c>
      <c r="B29" s="2" t="s">
        <v>35</v>
      </c>
      <c r="C29" s="2" t="s">
        <v>24</v>
      </c>
      <c r="D29" s="2" t="s">
        <v>448</v>
      </c>
      <c r="E29" s="2" t="s">
        <v>515</v>
      </c>
      <c r="F29" s="2"/>
      <c r="G29" s="2"/>
      <c r="H29" s="12">
        <f>850+2/7*(850-850)</f>
        <v>850</v>
      </c>
      <c r="I29" s="12">
        <f>$H29</f>
        <v>850</v>
      </c>
      <c r="J29" s="12">
        <f t="shared" si="58"/>
        <v>850</v>
      </c>
      <c r="K29" s="12">
        <f t="shared" si="58"/>
        <v>850</v>
      </c>
      <c r="L29" s="12">
        <f t="shared" si="58"/>
        <v>850</v>
      </c>
      <c r="M29" s="12">
        <f t="shared" si="58"/>
        <v>850</v>
      </c>
      <c r="N29" s="12">
        <f t="shared" si="58"/>
        <v>850</v>
      </c>
      <c r="O29" s="12">
        <f t="shared" si="58"/>
        <v>850</v>
      </c>
      <c r="P29" s="12"/>
      <c r="Q29" s="11">
        <f t="shared" si="59"/>
        <v>0.85</v>
      </c>
      <c r="R29" s="11">
        <f t="shared" si="60"/>
        <v>0.85</v>
      </c>
      <c r="S29" s="11">
        <f t="shared" si="61"/>
        <v>0.85</v>
      </c>
      <c r="T29" s="11">
        <f t="shared" si="62"/>
        <v>0.85</v>
      </c>
      <c r="U29" s="11">
        <f t="shared" si="63"/>
        <v>0.85</v>
      </c>
      <c r="V29" s="11">
        <f t="shared" si="64"/>
        <v>0.85</v>
      </c>
      <c r="W29" s="11">
        <f t="shared" si="65"/>
        <v>0.85</v>
      </c>
      <c r="X29" s="11">
        <f t="shared" si="66"/>
        <v>0.85</v>
      </c>
      <c r="Y29" s="11">
        <f>[3]euref_det!AB29*Q29</f>
        <v>17.736439999999998</v>
      </c>
      <c r="Z29" s="11">
        <f>[3]euref_det!AC29*R29</f>
        <v>74.113697616017092</v>
      </c>
      <c r="AA29" s="11">
        <f>[3]euref_det!AD29*S29</f>
        <v>69.18019441871968</v>
      </c>
      <c r="AB29" s="11">
        <f>[3]euref_det!AE29*T29</f>
        <v>29.539468774703543</v>
      </c>
      <c r="AC29" s="11">
        <f>[3]euref_det!AF29*U29</f>
        <v>106.90108234696699</v>
      </c>
      <c r="AD29" s="11">
        <f>[3]euref_det!AG29*V29</f>
        <v>36.005718451587796</v>
      </c>
      <c r="AE29" s="11">
        <f>[3]euref_det!AH29*W29</f>
        <v>84.816092163938464</v>
      </c>
      <c r="AF29" s="11">
        <f>[3]euref_det!AI29*X29</f>
        <v>41.864929482027755</v>
      </c>
    </row>
    <row r="30" spans="1:32" x14ac:dyDescent="0.25">
      <c r="A30" s="2" t="s">
        <v>36</v>
      </c>
      <c r="B30" s="2" t="s">
        <v>37</v>
      </c>
      <c r="C30" s="2" t="s">
        <v>24</v>
      </c>
      <c r="D30" s="2" t="s">
        <v>448</v>
      </c>
      <c r="E30" s="2" t="s">
        <v>503</v>
      </c>
      <c r="F30" s="2"/>
      <c r="G30" s="2"/>
      <c r="H30" s="12">
        <f>4500+2/7*(4350-4500)</f>
        <v>4457.1428571428569</v>
      </c>
      <c r="I30" s="12">
        <f>4350</f>
        <v>4350</v>
      </c>
      <c r="J30" s="12">
        <f>(I30+K30)/2</f>
        <v>4225</v>
      </c>
      <c r="K30" s="12">
        <v>4100</v>
      </c>
      <c r="L30" s="12">
        <f>(K30+M30)/2</f>
        <v>3950</v>
      </c>
      <c r="M30" s="12">
        <v>3800</v>
      </c>
      <c r="N30" s="12">
        <f>(M30+O30)/2</f>
        <v>3775</v>
      </c>
      <c r="O30" s="12">
        <v>3750</v>
      </c>
      <c r="P30" s="12"/>
      <c r="Q30" s="11">
        <f t="shared" si="59"/>
        <v>4.4571428571428573</v>
      </c>
      <c r="R30" s="11">
        <f t="shared" si="60"/>
        <v>4.3499999999999996</v>
      </c>
      <c r="S30" s="11">
        <f t="shared" si="61"/>
        <v>4.2249999999999996</v>
      </c>
      <c r="T30" s="11">
        <f t="shared" si="62"/>
        <v>4.0999999999999996</v>
      </c>
      <c r="U30" s="11">
        <f t="shared" si="63"/>
        <v>3.95</v>
      </c>
      <c r="V30" s="11">
        <f t="shared" si="64"/>
        <v>3.8</v>
      </c>
      <c r="W30" s="11">
        <f t="shared" si="65"/>
        <v>3.7749999999999999</v>
      </c>
      <c r="X30" s="11">
        <f t="shared" si="66"/>
        <v>3.75</v>
      </c>
      <c r="Y30" s="11">
        <f>[3]euref_det!AB30*Q30</f>
        <v>142.62857142857143</v>
      </c>
      <c r="Z30" s="11">
        <f>[3]euref_det!AC30*R30</f>
        <v>139.19999999999999</v>
      </c>
      <c r="AA30" s="11">
        <f>[3]euref_det!AD30*S30</f>
        <v>135.19999999999999</v>
      </c>
      <c r="AB30" s="11">
        <f>[3]euref_det!AE30*T30</f>
        <v>131.19999999999999</v>
      </c>
      <c r="AC30" s="11">
        <f>[3]euref_det!AF30*U30</f>
        <v>126.4</v>
      </c>
      <c r="AD30" s="11">
        <f>[3]euref_det!AG30*V30</f>
        <v>121.6</v>
      </c>
      <c r="AE30" s="11">
        <f>[3]euref_det!AH30*W30</f>
        <v>513.4</v>
      </c>
      <c r="AF30" s="11">
        <f>[3]euref_det!AI30*X30</f>
        <v>150</v>
      </c>
    </row>
    <row r="31" spans="1:32" x14ac:dyDescent="0.25">
      <c r="A31" s="2" t="s">
        <v>38</v>
      </c>
      <c r="B31" s="2" t="s">
        <v>39</v>
      </c>
      <c r="C31" s="2" t="s">
        <v>24</v>
      </c>
      <c r="D31" s="2" t="s">
        <v>517</v>
      </c>
      <c r="E31" s="2" t="s">
        <v>518</v>
      </c>
      <c r="F31" s="2" t="s">
        <v>448</v>
      </c>
      <c r="G31" s="2" t="s">
        <v>637</v>
      </c>
      <c r="H31" s="11">
        <f>'[4]Figure 5.5'!$E$23</f>
        <v>1842.692924470706</v>
      </c>
      <c r="I31" s="11">
        <f>$H31</f>
        <v>1842.692924470706</v>
      </c>
      <c r="J31" s="11">
        <f t="shared" ref="J31:O31" si="67">$H31</f>
        <v>1842.692924470706</v>
      </c>
      <c r="K31" s="11">
        <f t="shared" si="67"/>
        <v>1842.692924470706</v>
      </c>
      <c r="L31" s="11">
        <f t="shared" si="67"/>
        <v>1842.692924470706</v>
      </c>
      <c r="M31" s="11">
        <f t="shared" si="67"/>
        <v>1842.692924470706</v>
      </c>
      <c r="N31" s="11">
        <f t="shared" si="67"/>
        <v>1842.692924470706</v>
      </c>
      <c r="O31" s="11">
        <f t="shared" si="67"/>
        <v>1842.692924470706</v>
      </c>
      <c r="P31" s="12">
        <v>0.91</v>
      </c>
      <c r="Q31" s="11">
        <f t="shared" ref="Q31:Q33" si="68">H31*$P31/1000</f>
        <v>1.6768505612683424</v>
      </c>
      <c r="R31" s="11">
        <f t="shared" ref="R31:R33" si="69">I31*$P31/1000</f>
        <v>1.6768505612683424</v>
      </c>
      <c r="S31" s="11">
        <f t="shared" ref="S31:S33" si="70">J31*$P31/1000</f>
        <v>1.6768505612683424</v>
      </c>
      <c r="T31" s="11">
        <f t="shared" ref="T31:T33" si="71">K31*$P31/1000</f>
        <v>1.6768505612683424</v>
      </c>
      <c r="U31" s="11">
        <f t="shared" ref="U31:U33" si="72">L31*$P31/1000</f>
        <v>1.6768505612683424</v>
      </c>
      <c r="V31" s="11">
        <f t="shared" ref="V31:V33" si="73">M31*$P31/1000</f>
        <v>1.6768505612683424</v>
      </c>
      <c r="W31" s="11">
        <f t="shared" ref="W31:W33" si="74">N31*$P31/1000</f>
        <v>1.6768505612683424</v>
      </c>
      <c r="X31" s="11">
        <f t="shared" ref="X31:X33" si="75">O31*$P31/1000</f>
        <v>1.6768505612683424</v>
      </c>
      <c r="Y31" s="11">
        <f>[3]euref_det!AB31*Q31</f>
        <v>65.341276870756417</v>
      </c>
      <c r="Z31" s="11">
        <f>[3]euref_det!AC31*R31</f>
        <v>65.341276870756417</v>
      </c>
      <c r="AA31" s="11">
        <f>[3]euref_det!AD31*S31</f>
        <v>65.341276870756417</v>
      </c>
      <c r="AB31" s="11">
        <f>[3]euref_det!AE31*T31</f>
        <v>65.341276870756417</v>
      </c>
      <c r="AC31" s="11">
        <f>[3]euref_det!AF31*U31</f>
        <v>65.341276870756417</v>
      </c>
      <c r="AD31" s="11">
        <f>[3]euref_det!AG31*V31</f>
        <v>65.341276870756417</v>
      </c>
      <c r="AE31" s="11">
        <f>[3]euref_det!AH31*W31</f>
        <v>65.341276870756417</v>
      </c>
      <c r="AF31" s="11">
        <f>[3]euref_det!AI31*X31</f>
        <v>65.341276870756417</v>
      </c>
    </row>
    <row r="32" spans="1:32" x14ac:dyDescent="0.25">
      <c r="A32" s="2" t="s">
        <v>384</v>
      </c>
      <c r="B32" s="2" t="s">
        <v>378</v>
      </c>
      <c r="C32" s="2" t="s">
        <v>24</v>
      </c>
      <c r="D32" s="2" t="s">
        <v>517</v>
      </c>
      <c r="E32" s="2" t="s">
        <v>524</v>
      </c>
      <c r="F32" s="2" t="s">
        <v>448</v>
      </c>
      <c r="G32" s="2" t="s">
        <v>632</v>
      </c>
      <c r="H32" s="61">
        <f>SUM('[4]Figure 2.5'!$AD$12:$AL$12)/9</f>
        <v>2218.7777777777778</v>
      </c>
      <c r="I32" s="61">
        <f>H32*1350/(1400+2/7*(1350-1400))</f>
        <v>2161.5927835051543</v>
      </c>
      <c r="J32" s="61">
        <f t="shared" ref="J32:J40" si="76">(I32+K32)/2</f>
        <v>2121.5632875143183</v>
      </c>
      <c r="K32" s="61">
        <f>I32*1300/1350</f>
        <v>2081.5337915234818</v>
      </c>
      <c r="L32" s="61">
        <f t="shared" ref="L32:L40" si="77">(K32+M32)/2</f>
        <v>2001.4747995418095</v>
      </c>
      <c r="M32" s="61">
        <f>K32*1200/1300</f>
        <v>1921.4158075601372</v>
      </c>
      <c r="N32" s="61">
        <f t="shared" ref="N32:N40" si="78">(M32+O32)/2</f>
        <v>1841.3568155784646</v>
      </c>
      <c r="O32" s="61">
        <f>M32*1100/1200</f>
        <v>1761.2978235967923</v>
      </c>
      <c r="P32" s="12">
        <v>0.91</v>
      </c>
      <c r="Q32" s="11">
        <f t="shared" si="68"/>
        <v>2.019087777777778</v>
      </c>
      <c r="R32" s="11">
        <f t="shared" si="69"/>
        <v>1.9670494329896906</v>
      </c>
      <c r="S32" s="11">
        <f t="shared" si="70"/>
        <v>1.9306225916380297</v>
      </c>
      <c r="T32" s="11">
        <f t="shared" si="71"/>
        <v>1.8941957502863687</v>
      </c>
      <c r="U32" s="11">
        <f t="shared" si="72"/>
        <v>1.8213420675830467</v>
      </c>
      <c r="V32" s="11">
        <f t="shared" si="73"/>
        <v>1.7484883848797248</v>
      </c>
      <c r="W32" s="11">
        <f t="shared" si="74"/>
        <v>1.6756347021764029</v>
      </c>
      <c r="X32" s="11">
        <f t="shared" si="75"/>
        <v>1.6027810194730812</v>
      </c>
      <c r="Y32" s="11">
        <f>[3]euref_det!AB32*Q32</f>
        <v>69.709005527777805</v>
      </c>
      <c r="Z32" s="11">
        <f>[3]euref_det!AC32*R32</f>
        <v>68.01451879785796</v>
      </c>
      <c r="AA32" s="11">
        <f>[3]euref_det!AD32*S32</f>
        <v>643.25281857633365</v>
      </c>
      <c r="AB32" s="11">
        <f>[3]euref_det!AE32*T32</f>
        <v>224.51695515901861</v>
      </c>
      <c r="AC32" s="11">
        <f>[3]euref_det!AF32*U32</f>
        <v>165.14055630845894</v>
      </c>
      <c r="AD32" s="11">
        <f>[3]euref_det!AG32*V32</f>
        <v>171.65765206791986</v>
      </c>
      <c r="AE32" s="11">
        <f>[3]euref_det!AH32*W32</f>
        <v>282.8983219441684</v>
      </c>
      <c r="AF32" s="11">
        <f>[3]euref_det!AI32*X32</f>
        <v>187.20102098250223</v>
      </c>
    </row>
    <row r="33" spans="1:32" x14ac:dyDescent="0.25">
      <c r="A33" s="2" t="s">
        <v>385</v>
      </c>
      <c r="B33" s="2" t="s">
        <v>379</v>
      </c>
      <c r="C33" s="2" t="s">
        <v>24</v>
      </c>
      <c r="D33" s="2" t="s">
        <v>517</v>
      </c>
      <c r="E33" s="2" t="s">
        <v>527</v>
      </c>
      <c r="F33" s="2" t="s">
        <v>448</v>
      </c>
      <c r="G33" s="2" t="s">
        <v>633</v>
      </c>
      <c r="H33" s="12">
        <f>('[4]Table 4.1'!$D$11+'[4]Table 4.1'!$G$11)/2</f>
        <v>4376</v>
      </c>
      <c r="I33" s="12">
        <f>H33*2880/(3470+2/7*(2880-3470))</f>
        <v>3817.4019904803113</v>
      </c>
      <c r="J33" s="12">
        <f t="shared" si="76"/>
        <v>3618.5789701427948</v>
      </c>
      <c r="K33" s="12">
        <f>I33*2580/2880</f>
        <v>3419.7559498052788</v>
      </c>
      <c r="L33" s="12">
        <f t="shared" si="77"/>
        <v>3287.2072695802681</v>
      </c>
      <c r="M33" s="12">
        <f>K33*2380/2580</f>
        <v>3154.6585893552569</v>
      </c>
      <c r="N33" s="12">
        <f t="shared" si="78"/>
        <v>3032.3850006205571</v>
      </c>
      <c r="O33" s="12">
        <f>M33*2380/2580</f>
        <v>2910.1114118858573</v>
      </c>
      <c r="P33" s="12">
        <v>0.91</v>
      </c>
      <c r="Q33" s="11">
        <f t="shared" si="68"/>
        <v>3.9821600000000004</v>
      </c>
      <c r="R33" s="11">
        <f t="shared" si="69"/>
        <v>3.4738358113370831</v>
      </c>
      <c r="S33" s="11">
        <f t="shared" si="70"/>
        <v>3.2929068628299434</v>
      </c>
      <c r="T33" s="11">
        <f t="shared" si="71"/>
        <v>3.1119779143228037</v>
      </c>
      <c r="U33" s="11">
        <f t="shared" si="72"/>
        <v>2.991358615318044</v>
      </c>
      <c r="V33" s="11">
        <f t="shared" si="73"/>
        <v>2.8707393163132839</v>
      </c>
      <c r="W33" s="11">
        <f t="shared" si="74"/>
        <v>2.7594703505647074</v>
      </c>
      <c r="X33" s="11">
        <f t="shared" si="75"/>
        <v>2.6482013848161299</v>
      </c>
      <c r="Y33" s="11">
        <f>[3]euref_det!AB33*Q33</f>
        <v>0</v>
      </c>
      <c r="Z33" s="11">
        <f>[3]euref_det!AC33*R33</f>
        <v>0</v>
      </c>
      <c r="AA33" s="11">
        <f>[3]euref_det!AD33*S33</f>
        <v>0</v>
      </c>
      <c r="AB33" s="11">
        <f>[3]euref_det!AE33*T33</f>
        <v>0</v>
      </c>
      <c r="AC33" s="11">
        <f>[3]euref_det!AF33*U33</f>
        <v>0</v>
      </c>
      <c r="AD33" s="11">
        <f>[3]euref_det!AG33*V33</f>
        <v>0</v>
      </c>
      <c r="AE33" s="11">
        <f>[3]euref_det!AH33*W33</f>
        <v>0</v>
      </c>
      <c r="AF33" s="11">
        <f>[3]euref_det!AI33*X33</f>
        <v>0</v>
      </c>
    </row>
    <row r="34" spans="1:32" x14ac:dyDescent="0.25">
      <c r="A34" s="1" t="s">
        <v>40</v>
      </c>
      <c r="B34" s="1" t="s">
        <v>41</v>
      </c>
      <c r="C34" s="2" t="s">
        <v>24</v>
      </c>
      <c r="D34" s="2" t="s">
        <v>448</v>
      </c>
      <c r="E34" s="2" t="s">
        <v>516</v>
      </c>
      <c r="F34" s="2"/>
      <c r="G34" s="2"/>
      <c r="H34" s="12">
        <f>2500+2/7*(2300-2500)</f>
        <v>2442.8571428571427</v>
      </c>
      <c r="I34" s="12">
        <v>2300</v>
      </c>
      <c r="J34" s="12">
        <f t="shared" si="76"/>
        <v>2300</v>
      </c>
      <c r="K34" s="12">
        <v>2300</v>
      </c>
      <c r="L34" s="12">
        <f t="shared" si="77"/>
        <v>2300</v>
      </c>
      <c r="M34" s="12">
        <v>2300</v>
      </c>
      <c r="N34" s="12">
        <f t="shared" si="78"/>
        <v>2250</v>
      </c>
      <c r="O34" s="12">
        <v>2200</v>
      </c>
      <c r="P34" s="12"/>
      <c r="Q34" s="11">
        <f t="shared" ref="Q34:Q35" si="79">H34/1000</f>
        <v>2.4428571428571426</v>
      </c>
      <c r="R34" s="11">
        <f t="shared" ref="R34:R35" si="80">I34/1000</f>
        <v>2.2999999999999998</v>
      </c>
      <c r="S34" s="11">
        <f t="shared" ref="S34:S35" si="81">J34/1000</f>
        <v>2.2999999999999998</v>
      </c>
      <c r="T34" s="11">
        <f t="shared" ref="T34:T35" si="82">K34/1000</f>
        <v>2.2999999999999998</v>
      </c>
      <c r="U34" s="11">
        <f t="shared" ref="U34:U35" si="83">L34/1000</f>
        <v>2.2999999999999998</v>
      </c>
      <c r="V34" s="11">
        <f t="shared" ref="V34:V35" si="84">M34/1000</f>
        <v>2.2999999999999998</v>
      </c>
      <c r="W34" s="11">
        <f t="shared" ref="W34:W35" si="85">N34/1000</f>
        <v>2.25</v>
      </c>
      <c r="X34" s="11">
        <f t="shared" ref="X34:X35" si="86">O34/1000</f>
        <v>2.2000000000000002</v>
      </c>
      <c r="Y34" s="11">
        <f>[3]euref_det!AB34*Q34</f>
        <v>0.91502448979591811</v>
      </c>
      <c r="Z34" s="11">
        <f>[3]euref_det!AC34*R34</f>
        <v>0.11237142857142857</v>
      </c>
      <c r="AA34" s="11">
        <f>[3]euref_det!AD34*S34</f>
        <v>0.11237142857142857</v>
      </c>
      <c r="AB34" s="11">
        <f>[3]euref_det!AE34*T34</f>
        <v>0.11237142857142857</v>
      </c>
      <c r="AC34" s="11">
        <f>[3]euref_det!AF34*U34</f>
        <v>0</v>
      </c>
      <c r="AD34" s="11">
        <f>[3]euref_det!AG34*V34</f>
        <v>0</v>
      </c>
      <c r="AE34" s="11">
        <f>[3]euref_det!AH34*W34</f>
        <v>0</v>
      </c>
      <c r="AF34" s="11">
        <f>[3]euref_det!AI34*X34</f>
        <v>0</v>
      </c>
    </row>
    <row r="35" spans="1:32" x14ac:dyDescent="0.25">
      <c r="A35" s="2" t="s">
        <v>42</v>
      </c>
      <c r="B35" s="2" t="s">
        <v>43</v>
      </c>
      <c r="C35" s="2" t="s">
        <v>24</v>
      </c>
      <c r="D35" s="2" t="s">
        <v>448</v>
      </c>
      <c r="E35" s="2" t="s">
        <v>523</v>
      </c>
      <c r="F35" s="2"/>
      <c r="G35" s="2"/>
      <c r="H35" s="12">
        <f>2890+2/7*(2620-2890)</f>
        <v>2812.8571428571427</v>
      </c>
      <c r="I35" s="12">
        <v>2620</v>
      </c>
      <c r="J35" s="12">
        <f t="shared" si="76"/>
        <v>2495</v>
      </c>
      <c r="K35" s="12">
        <v>2370</v>
      </c>
      <c r="L35" s="12">
        <f t="shared" si="77"/>
        <v>2260</v>
      </c>
      <c r="M35" s="12">
        <v>2150</v>
      </c>
      <c r="N35" s="12">
        <f t="shared" si="78"/>
        <v>2050</v>
      </c>
      <c r="O35" s="12">
        <v>1950</v>
      </c>
      <c r="P35" s="12"/>
      <c r="Q35" s="11">
        <f t="shared" si="79"/>
        <v>2.8128571428571427</v>
      </c>
      <c r="R35" s="11">
        <f t="shared" si="80"/>
        <v>2.62</v>
      </c>
      <c r="S35" s="11">
        <f t="shared" si="81"/>
        <v>2.4950000000000001</v>
      </c>
      <c r="T35" s="11">
        <f t="shared" si="82"/>
        <v>2.37</v>
      </c>
      <c r="U35" s="11">
        <f t="shared" si="83"/>
        <v>2.2599999999999998</v>
      </c>
      <c r="V35" s="11">
        <f t="shared" si="84"/>
        <v>2.15</v>
      </c>
      <c r="W35" s="11">
        <f t="shared" si="85"/>
        <v>2.0499999999999998</v>
      </c>
      <c r="X35" s="11">
        <f t="shared" si="86"/>
        <v>1.95</v>
      </c>
      <c r="Y35" s="11">
        <f>[3]euref_det!AB35*Q35</f>
        <v>41.101728479428566</v>
      </c>
      <c r="Z35" s="11">
        <f>[3]euref_det!AC35*R35</f>
        <v>24.057290547681649</v>
      </c>
      <c r="AA35" s="11">
        <f>[3]euref_det!AD35*S35</f>
        <v>31.024154976537162</v>
      </c>
      <c r="AB35" s="11">
        <f>[3]euref_det!AE35*T35</f>
        <v>12.854290490547619</v>
      </c>
      <c r="AC35" s="11">
        <f>[3]euref_det!AF35*U35</f>
        <v>15.123036943178404</v>
      </c>
      <c r="AD35" s="11">
        <f>[3]euref_det!AG35*V35</f>
        <v>53.529913735182824</v>
      </c>
      <c r="AE35" s="11">
        <f>[3]euref_det!AH35*W35</f>
        <v>25.424153980770811</v>
      </c>
      <c r="AF35" s="11">
        <f>[3]euref_det!AI35*X35</f>
        <v>17.304975070814638</v>
      </c>
    </row>
    <row r="36" spans="1:32" x14ac:dyDescent="0.25">
      <c r="A36" s="2" t="s">
        <v>382</v>
      </c>
      <c r="B36" s="2" t="s">
        <v>380</v>
      </c>
      <c r="C36" s="2" t="s">
        <v>24</v>
      </c>
      <c r="D36" s="2" t="s">
        <v>517</v>
      </c>
      <c r="E36" s="2" t="s">
        <v>525</v>
      </c>
      <c r="F36" s="2" t="s">
        <v>448</v>
      </c>
      <c r="G36" s="2" t="s">
        <v>630</v>
      </c>
      <c r="H36" s="61">
        <f>SUM('[4]Figure 3.4'!$F$14:$N$14)/7</f>
        <v>2018.1247142857142</v>
      </c>
      <c r="I36" s="61">
        <f>H36*800/(980+2/7*(800-980))</f>
        <v>1738.6920615384615</v>
      </c>
      <c r="J36" s="61">
        <f t="shared" si="76"/>
        <v>1564.8228553846154</v>
      </c>
      <c r="K36" s="61">
        <f>I36*640/800</f>
        <v>1390.9536492307693</v>
      </c>
      <c r="L36" s="61">
        <f t="shared" si="77"/>
        <v>1325.7526969230771</v>
      </c>
      <c r="M36" s="61">
        <f>K36*580/640</f>
        <v>1260.5517446153847</v>
      </c>
      <c r="N36" s="61">
        <f t="shared" si="78"/>
        <v>1195.3507923076922</v>
      </c>
      <c r="O36" s="61">
        <f>M36*520/580</f>
        <v>1130.14984</v>
      </c>
      <c r="P36" s="12">
        <v>0.91</v>
      </c>
      <c r="Q36" s="11">
        <f t="shared" ref="Q36:Q38" si="87">H36*$P36/1000</f>
        <v>1.8364934899999998</v>
      </c>
      <c r="R36" s="11">
        <f t="shared" ref="R36:R38" si="88">I36*$P36/1000</f>
        <v>1.5822097760000002</v>
      </c>
      <c r="S36" s="11">
        <f t="shared" ref="S36:S38" si="89">J36*$P36/1000</f>
        <v>1.4239887984000001</v>
      </c>
      <c r="T36" s="11">
        <f t="shared" ref="T36:T38" si="90">K36*$P36/1000</f>
        <v>1.2657678208000003</v>
      </c>
      <c r="U36" s="11">
        <f t="shared" ref="U36:U38" si="91">L36*$P36/1000</f>
        <v>1.2064349542000001</v>
      </c>
      <c r="V36" s="11">
        <f t="shared" ref="V36:V38" si="92">M36*$P36/1000</f>
        <v>1.1471020876</v>
      </c>
      <c r="W36" s="11">
        <f t="shared" ref="W36:W38" si="93">N36*$P36/1000</f>
        <v>1.0877692210000001</v>
      </c>
      <c r="X36" s="11">
        <f t="shared" ref="X36:X38" si="94">O36*$P36/1000</f>
        <v>1.0284363543999999</v>
      </c>
      <c r="Y36" s="11">
        <f>[3]euref_det!AB36*Q36</f>
        <v>72.038043875625362</v>
      </c>
      <c r="Z36" s="11">
        <f>[3]euref_det!AC36*R36</f>
        <v>63.410165552989135</v>
      </c>
      <c r="AA36" s="11">
        <f>[3]euref_det!AD36*S36</f>
        <v>193.27267860916945</v>
      </c>
      <c r="AB36" s="11">
        <f>[3]euref_det!AE36*T36</f>
        <v>340.4270401986991</v>
      </c>
      <c r="AC36" s="11">
        <f>[3]euref_det!AF36*U36</f>
        <v>162.08162333874097</v>
      </c>
      <c r="AD36" s="11">
        <f>[3]euref_det!AG36*V36</f>
        <v>255.20027334364781</v>
      </c>
      <c r="AE36" s="11">
        <f>[3]euref_det!AH36*W36</f>
        <v>147.67795882259622</v>
      </c>
      <c r="AF36" s="11">
        <f>[3]euref_det!AI36*X36</f>
        <v>255.06364537128374</v>
      </c>
    </row>
    <row r="37" spans="1:32" x14ac:dyDescent="0.25">
      <c r="A37" s="2" t="s">
        <v>383</v>
      </c>
      <c r="B37" s="2" t="s">
        <v>381</v>
      </c>
      <c r="C37" s="2" t="s">
        <v>24</v>
      </c>
      <c r="D37" s="2" t="s">
        <v>517</v>
      </c>
      <c r="E37" s="2" t="s">
        <v>526</v>
      </c>
      <c r="F37" s="2" t="s">
        <v>448</v>
      </c>
      <c r="G37" s="2" t="s">
        <v>631</v>
      </c>
      <c r="H37" s="61">
        <f>SUM('[4]Table 3.1'!$F$12:$N$12)/9</f>
        <v>2742.6666666666665</v>
      </c>
      <c r="I37" s="61">
        <f>H37*1100/(1310+2/7*(1100-1310))</f>
        <v>2413.5466666666666</v>
      </c>
      <c r="J37" s="61">
        <f t="shared" si="76"/>
        <v>2292.8693333333331</v>
      </c>
      <c r="K37" s="61">
        <f>I37*990/1100</f>
        <v>2172.192</v>
      </c>
      <c r="L37" s="61">
        <f t="shared" si="77"/>
        <v>2106.3679999999999</v>
      </c>
      <c r="M37" s="61">
        <f>K37*930/990</f>
        <v>2040.5440000000001</v>
      </c>
      <c r="N37" s="61">
        <f t="shared" si="78"/>
        <v>1985.6906666666669</v>
      </c>
      <c r="O37" s="61">
        <f>M37*880/930</f>
        <v>1930.8373333333334</v>
      </c>
      <c r="P37" s="12">
        <v>0.91</v>
      </c>
      <c r="Q37" s="11">
        <f t="shared" si="87"/>
        <v>2.4958266666666669</v>
      </c>
      <c r="R37" s="11">
        <f t="shared" si="88"/>
        <v>2.1963274666666668</v>
      </c>
      <c r="S37" s="11">
        <f t="shared" si="89"/>
        <v>2.0865110933333328</v>
      </c>
      <c r="T37" s="11">
        <f t="shared" si="90"/>
        <v>1.97669472</v>
      </c>
      <c r="U37" s="11">
        <f t="shared" si="91"/>
        <v>1.9167948799999999</v>
      </c>
      <c r="V37" s="11">
        <f t="shared" si="92"/>
        <v>1.8568950400000002</v>
      </c>
      <c r="W37" s="11">
        <f t="shared" si="93"/>
        <v>1.8069785066666668</v>
      </c>
      <c r="X37" s="11">
        <f t="shared" si="94"/>
        <v>1.7570619733333335</v>
      </c>
      <c r="Y37" s="11">
        <f>[3]euref_det!AB37*Q37</f>
        <v>14.628878691093371</v>
      </c>
      <c r="Z37" s="11">
        <f>[3]euref_det!AC37*R37</f>
        <v>13.152733360875953</v>
      </c>
      <c r="AA37" s="11">
        <f>[3]euref_det!AD37*S37</f>
        <v>42.316397733598379</v>
      </c>
      <c r="AB37" s="11">
        <f>[3]euref_det!AE37*T37</f>
        <v>79.438987514186465</v>
      </c>
      <c r="AC37" s="11">
        <f>[3]euref_det!AF37*U37</f>
        <v>38.479516506304975</v>
      </c>
      <c r="AD37" s="11">
        <f>[3]euref_det!AG37*V37</f>
        <v>61.729181852807727</v>
      </c>
      <c r="AE37" s="11">
        <f>[3]euref_det!AH37*W37</f>
        <v>36.656922507604982</v>
      </c>
      <c r="AF37" s="11">
        <f>[3]euref_det!AI37*X37</f>
        <v>65.115191418187891</v>
      </c>
    </row>
    <row r="38" spans="1:32" x14ac:dyDescent="0.25">
      <c r="A38" s="2" t="s">
        <v>44</v>
      </c>
      <c r="B38" s="2" t="s">
        <v>45</v>
      </c>
      <c r="C38" s="2" t="s">
        <v>24</v>
      </c>
      <c r="D38" s="2" t="s">
        <v>448</v>
      </c>
      <c r="E38" s="2" t="s">
        <v>616</v>
      </c>
      <c r="F38" s="2"/>
      <c r="G38" s="2"/>
      <c r="H38" s="12">
        <f>5600+2/7*(4500-5600)</f>
        <v>5285.7142857142853</v>
      </c>
      <c r="I38" s="11">
        <v>4500</v>
      </c>
      <c r="J38" s="12">
        <f t="shared" si="76"/>
        <v>4150</v>
      </c>
      <c r="K38" s="12">
        <v>3800</v>
      </c>
      <c r="L38" s="12">
        <f t="shared" si="77"/>
        <v>3650</v>
      </c>
      <c r="M38" s="12">
        <v>3500</v>
      </c>
      <c r="N38" s="12">
        <f t="shared" si="78"/>
        <v>3450</v>
      </c>
      <c r="O38" s="11">
        <v>3400</v>
      </c>
      <c r="P38" s="12">
        <v>0.91</v>
      </c>
      <c r="Q38" s="11">
        <f t="shared" si="87"/>
        <v>4.8099999999999996</v>
      </c>
      <c r="R38" s="11">
        <f t="shared" si="88"/>
        <v>4.0949999999999998</v>
      </c>
      <c r="S38" s="11">
        <f t="shared" si="89"/>
        <v>3.7765</v>
      </c>
      <c r="T38" s="11">
        <f t="shared" si="90"/>
        <v>3.4580000000000002</v>
      </c>
      <c r="U38" s="11">
        <f t="shared" si="91"/>
        <v>3.3214999999999999</v>
      </c>
      <c r="V38" s="11">
        <f t="shared" si="92"/>
        <v>3.1850000000000001</v>
      </c>
      <c r="W38" s="11">
        <f t="shared" si="93"/>
        <v>3.1395</v>
      </c>
      <c r="X38" s="11">
        <f t="shared" si="94"/>
        <v>3.0939999999999999</v>
      </c>
      <c r="Y38" s="11">
        <f>[3]euref_det!AB38*Q38</f>
        <v>0</v>
      </c>
      <c r="Z38" s="11">
        <f>[3]euref_det!AC38*R38</f>
        <v>0</v>
      </c>
      <c r="AA38" s="11">
        <f>[3]euref_det!AD38*S38</f>
        <v>0</v>
      </c>
      <c r="AB38" s="11">
        <f>[3]euref_det!AE38*T38</f>
        <v>0</v>
      </c>
      <c r="AC38" s="11">
        <f>[3]euref_det!AF38*U38</f>
        <v>0</v>
      </c>
      <c r="AD38" s="11">
        <f>[3]euref_det!AG38*V38</f>
        <v>0</v>
      </c>
      <c r="AE38" s="11">
        <f>[3]euref_det!AH38*W38</f>
        <v>0</v>
      </c>
      <c r="AF38" s="11">
        <f>[3]euref_det!AI38*X38</f>
        <v>0</v>
      </c>
    </row>
    <row r="39" spans="1:32" x14ac:dyDescent="0.25">
      <c r="A39" s="2" t="s">
        <v>46</v>
      </c>
      <c r="B39" s="2" t="s">
        <v>47</v>
      </c>
      <c r="C39" s="2" t="s">
        <v>24</v>
      </c>
      <c r="D39" s="2" t="s">
        <v>448</v>
      </c>
      <c r="E39" s="2" t="s">
        <v>510</v>
      </c>
      <c r="F39" s="2"/>
      <c r="G39" s="2"/>
      <c r="H39" s="12">
        <f>9080+2/7*(5790-9080)</f>
        <v>8140</v>
      </c>
      <c r="I39" s="12">
        <v>5790</v>
      </c>
      <c r="J39" s="12">
        <f t="shared" si="76"/>
        <v>5135</v>
      </c>
      <c r="K39" s="12">
        <v>4480</v>
      </c>
      <c r="L39" s="12">
        <f t="shared" si="77"/>
        <v>3565</v>
      </c>
      <c r="M39" s="12">
        <v>2650</v>
      </c>
      <c r="N39" s="12">
        <f t="shared" si="78"/>
        <v>2475</v>
      </c>
      <c r="O39" s="12">
        <v>2300</v>
      </c>
      <c r="P39" s="12"/>
      <c r="Q39" s="11">
        <f t="shared" ref="Q39" si="95">H39/1000</f>
        <v>8.14</v>
      </c>
      <c r="R39" s="11">
        <f t="shared" ref="R39" si="96">I39/1000</f>
        <v>5.79</v>
      </c>
      <c r="S39" s="11">
        <f t="shared" ref="S39" si="97">J39/1000</f>
        <v>5.1349999999999998</v>
      </c>
      <c r="T39" s="11">
        <f t="shared" ref="T39" si="98">K39/1000</f>
        <v>4.4800000000000004</v>
      </c>
      <c r="U39" s="11">
        <f t="shared" ref="U39" si="99">L39/1000</f>
        <v>3.5649999999999999</v>
      </c>
      <c r="V39" s="11">
        <f t="shared" ref="V39" si="100">M39/1000</f>
        <v>2.65</v>
      </c>
      <c r="W39" s="11">
        <f t="shared" ref="W39" si="101">N39/1000</f>
        <v>2.4750000000000001</v>
      </c>
      <c r="X39" s="11">
        <f t="shared" ref="X39" si="102">O39/1000</f>
        <v>2.2999999999999998</v>
      </c>
      <c r="Y39" s="11">
        <f>[3]euref_det!AB39*Q39</f>
        <v>0</v>
      </c>
      <c r="Z39" s="11">
        <f>[3]euref_det!AC39*R39</f>
        <v>0</v>
      </c>
      <c r="AA39" s="11">
        <f>[3]euref_det!AD39*S39</f>
        <v>0</v>
      </c>
      <c r="AB39" s="11">
        <f>[3]euref_det!AE39*T39</f>
        <v>0</v>
      </c>
      <c r="AC39" s="11">
        <f>[3]euref_det!AF39*U39</f>
        <v>0</v>
      </c>
      <c r="AD39" s="11">
        <f>[3]euref_det!AG39*V39</f>
        <v>0</v>
      </c>
      <c r="AE39" s="11">
        <f>[3]euref_det!AH39*W39</f>
        <v>0</v>
      </c>
      <c r="AF39" s="11">
        <f>[3]euref_det!AI39*X39</f>
        <v>0</v>
      </c>
    </row>
    <row r="40" spans="1:32" x14ac:dyDescent="0.25">
      <c r="A40" s="2" t="s">
        <v>48</v>
      </c>
      <c r="B40" s="2" t="s">
        <v>49</v>
      </c>
      <c r="C40" s="2" t="s">
        <v>24</v>
      </c>
      <c r="D40" s="2" t="s">
        <v>448</v>
      </c>
      <c r="E40" s="2" t="s">
        <v>617</v>
      </c>
      <c r="F40" s="2"/>
      <c r="G40" s="2"/>
      <c r="H40" s="12">
        <f>5530+2/7*(4970-5530)</f>
        <v>5370</v>
      </c>
      <c r="I40" s="11">
        <v>4970</v>
      </c>
      <c r="J40" s="12">
        <f t="shared" si="76"/>
        <v>4720</v>
      </c>
      <c r="K40" s="12">
        <v>4470</v>
      </c>
      <c r="L40" s="12">
        <f t="shared" si="77"/>
        <v>4245</v>
      </c>
      <c r="M40" s="12">
        <v>4020</v>
      </c>
      <c r="N40" s="12">
        <f t="shared" si="78"/>
        <v>3815</v>
      </c>
      <c r="O40" s="11">
        <v>3610</v>
      </c>
      <c r="P40" s="12">
        <v>0.91</v>
      </c>
      <c r="Q40" s="11">
        <f t="shared" ref="Q40" si="103">H40*$P40/1000</f>
        <v>4.8866999999999994</v>
      </c>
      <c r="R40" s="11">
        <f t="shared" ref="R40" si="104">I40*$P40/1000</f>
        <v>4.5226999999999995</v>
      </c>
      <c r="S40" s="11">
        <f t="shared" ref="S40" si="105">J40*$P40/1000</f>
        <v>4.2951999999999995</v>
      </c>
      <c r="T40" s="11">
        <f t="shared" ref="T40" si="106">K40*$P40/1000</f>
        <v>4.0677000000000003</v>
      </c>
      <c r="U40" s="11">
        <f t="shared" ref="U40" si="107">L40*$P40/1000</f>
        <v>3.8629500000000001</v>
      </c>
      <c r="V40" s="11">
        <f t="shared" ref="V40" si="108">M40*$P40/1000</f>
        <v>3.6582000000000003</v>
      </c>
      <c r="W40" s="11">
        <f t="shared" ref="W40" si="109">N40*$P40/1000</f>
        <v>3.4716499999999999</v>
      </c>
      <c r="X40" s="11">
        <f t="shared" ref="X40" si="110">O40*$P40/1000</f>
        <v>3.2850999999999999</v>
      </c>
      <c r="Y40" s="11">
        <f>[3]euref_det!AB40*Q40</f>
        <v>0</v>
      </c>
      <c r="Z40" s="11">
        <f>[3]euref_det!AC40*R40</f>
        <v>0</v>
      </c>
      <c r="AA40" s="11">
        <f>[3]euref_det!AD40*S40</f>
        <v>0</v>
      </c>
      <c r="AB40" s="11">
        <f>[3]euref_det!AE40*T40</f>
        <v>0</v>
      </c>
      <c r="AC40" s="11">
        <f>[3]euref_det!AF40*U40</f>
        <v>0</v>
      </c>
      <c r="AD40" s="11">
        <f>[3]euref_det!AG40*V40</f>
        <v>0</v>
      </c>
      <c r="AE40" s="11">
        <f>[3]euref_det!AH40*W40</f>
        <v>0</v>
      </c>
      <c r="AF40" s="11">
        <f>[3]euref_det!AI40*X40</f>
        <v>0</v>
      </c>
    </row>
    <row r="41" spans="1:32" x14ac:dyDescent="0.25">
      <c r="A41" s="2" t="s">
        <v>32</v>
      </c>
      <c r="B41" s="2" t="s">
        <v>33</v>
      </c>
      <c r="C41" s="2" t="s">
        <v>23</v>
      </c>
      <c r="D41" s="2" t="s">
        <v>448</v>
      </c>
      <c r="E41" s="2" t="s">
        <v>558</v>
      </c>
      <c r="F41" s="2"/>
      <c r="G41" s="2"/>
      <c r="H41" s="61">
        <f>[2]GR!$B$8/([2]GR!$B$8+[2]GR!$B$11)*(2000+2/7*(2000-2000))+[2]GR!$B$11/([2]GR!$B$8+[2]GR!$B$11)*(1600+2/7*(1600-1600))</f>
        <v>2000</v>
      </c>
      <c r="I41" s="61">
        <f>$H41</f>
        <v>2000</v>
      </c>
      <c r="J41" s="61">
        <f t="shared" ref="J41:O42" si="111">$H41</f>
        <v>2000</v>
      </c>
      <c r="K41" s="61">
        <f t="shared" si="111"/>
        <v>2000</v>
      </c>
      <c r="L41" s="61">
        <f t="shared" si="111"/>
        <v>2000</v>
      </c>
      <c r="M41" s="61">
        <f t="shared" si="111"/>
        <v>2000</v>
      </c>
      <c r="N41" s="61">
        <f t="shared" si="111"/>
        <v>2000</v>
      </c>
      <c r="O41" s="61">
        <f t="shared" si="111"/>
        <v>2000</v>
      </c>
      <c r="P41" s="12"/>
      <c r="Q41" s="11">
        <f t="shared" ref="Q41:Q43" si="112">H41/1000</f>
        <v>2</v>
      </c>
      <c r="R41" s="11">
        <f t="shared" ref="R41:R43" si="113">I41/1000</f>
        <v>2</v>
      </c>
      <c r="S41" s="11">
        <f t="shared" ref="S41:S43" si="114">J41/1000</f>
        <v>2</v>
      </c>
      <c r="T41" s="11">
        <f t="shared" ref="T41:T43" si="115">K41/1000</f>
        <v>2</v>
      </c>
      <c r="U41" s="11">
        <f t="shared" ref="U41:U43" si="116">L41/1000</f>
        <v>2</v>
      </c>
      <c r="V41" s="11">
        <f t="shared" ref="V41:V43" si="117">M41/1000</f>
        <v>2</v>
      </c>
      <c r="W41" s="11">
        <f t="shared" ref="W41:W43" si="118">N41/1000</f>
        <v>2</v>
      </c>
      <c r="X41" s="11">
        <f t="shared" ref="X41:X43" si="119">O41/1000</f>
        <v>2</v>
      </c>
      <c r="Y41" s="11">
        <f>[3]euref_det!AB41*Q41</f>
        <v>0</v>
      </c>
      <c r="Z41" s="11">
        <f>[3]euref_det!AC41*R41</f>
        <v>2.3737324813243114E-4</v>
      </c>
      <c r="AA41" s="11">
        <f>[3]euref_det!AD41*S41</f>
        <v>2.6374805348047905E-5</v>
      </c>
      <c r="AB41" s="11">
        <f>[3]euref_det!AE41*T41</f>
        <v>3.7251755372662374E-3</v>
      </c>
      <c r="AC41" s="11">
        <f>[3]euref_det!AF41*U41</f>
        <v>4.3735266445006898E-4</v>
      </c>
      <c r="AD41" s="11">
        <f>[3]euref_det!AG41*V41</f>
        <v>4.3735266445006887E-4</v>
      </c>
      <c r="AE41" s="11">
        <f>[3]euref_det!AH41*W41</f>
        <v>1.429678232728859E-3</v>
      </c>
      <c r="AF41" s="11">
        <f>[3]euref_det!AI41*X41</f>
        <v>6.3255127270068871E-4</v>
      </c>
    </row>
    <row r="42" spans="1:32" x14ac:dyDescent="0.25">
      <c r="A42" s="2" t="s">
        <v>34</v>
      </c>
      <c r="B42" s="2" t="s">
        <v>35</v>
      </c>
      <c r="C42" s="2" t="s">
        <v>23</v>
      </c>
      <c r="D42" s="2" t="s">
        <v>448</v>
      </c>
      <c r="E42" s="2" t="s">
        <v>515</v>
      </c>
      <c r="F42" s="2"/>
      <c r="G42" s="2"/>
      <c r="H42" s="12">
        <f>850+2/7*(850-850)</f>
        <v>850</v>
      </c>
      <c r="I42" s="12">
        <f>$H42</f>
        <v>850</v>
      </c>
      <c r="J42" s="12">
        <f t="shared" si="111"/>
        <v>850</v>
      </c>
      <c r="K42" s="12">
        <f t="shared" si="111"/>
        <v>850</v>
      </c>
      <c r="L42" s="12">
        <f t="shared" si="111"/>
        <v>850</v>
      </c>
      <c r="M42" s="12">
        <f t="shared" si="111"/>
        <v>850</v>
      </c>
      <c r="N42" s="12">
        <f t="shared" si="111"/>
        <v>850</v>
      </c>
      <c r="O42" s="12">
        <f t="shared" si="111"/>
        <v>850</v>
      </c>
      <c r="P42" s="12"/>
      <c r="Q42" s="11">
        <f t="shared" si="112"/>
        <v>0.85</v>
      </c>
      <c r="R42" s="11">
        <f t="shared" si="113"/>
        <v>0.85</v>
      </c>
      <c r="S42" s="11">
        <f t="shared" si="114"/>
        <v>0.85</v>
      </c>
      <c r="T42" s="11">
        <f t="shared" si="115"/>
        <v>0.85</v>
      </c>
      <c r="U42" s="11">
        <f t="shared" si="116"/>
        <v>0.85</v>
      </c>
      <c r="V42" s="11">
        <f t="shared" si="117"/>
        <v>0.85</v>
      </c>
      <c r="W42" s="11">
        <f t="shared" si="118"/>
        <v>0.85</v>
      </c>
      <c r="X42" s="11">
        <f t="shared" si="119"/>
        <v>0.85</v>
      </c>
      <c r="Y42" s="11">
        <f>[3]euref_det!AB42*Q42</f>
        <v>0</v>
      </c>
      <c r="Z42" s="11">
        <f>[3]euref_det!AC42*R42</f>
        <v>6.6946889065599287</v>
      </c>
      <c r="AA42" s="11">
        <f>[3]euref_det!AD42*S42</f>
        <v>96.156384129508567</v>
      </c>
      <c r="AB42" s="11">
        <f>[3]euref_det!AE42*T42</f>
        <v>14.556384129508562</v>
      </c>
      <c r="AC42" s="11">
        <f>[3]euref_det!AF42*U42</f>
        <v>62.156384129508567</v>
      </c>
      <c r="AD42" s="11">
        <f>[3]euref_det!AG42*V42</f>
        <v>68.95638412950855</v>
      </c>
      <c r="AE42" s="11">
        <f>[3]euref_det!AH42*W42</f>
        <v>75.756384129508547</v>
      </c>
      <c r="AF42" s="11">
        <f>[3]euref_det!AI42*X42</f>
        <v>39.145770065920992</v>
      </c>
    </row>
    <row r="43" spans="1:32" x14ac:dyDescent="0.25">
      <c r="A43" s="2" t="s">
        <v>36</v>
      </c>
      <c r="B43" s="2" t="s">
        <v>37</v>
      </c>
      <c r="C43" s="2" t="s">
        <v>23</v>
      </c>
      <c r="D43" s="2" t="s">
        <v>448</v>
      </c>
      <c r="E43" s="2" t="s">
        <v>503</v>
      </c>
      <c r="F43" s="2"/>
      <c r="G43" s="2"/>
      <c r="H43" s="12">
        <f>4500+2/7*(4350-4500)</f>
        <v>4457.1428571428569</v>
      </c>
      <c r="I43" s="12">
        <f>4350</f>
        <v>4350</v>
      </c>
      <c r="J43" s="12">
        <f>(I43+K43)/2</f>
        <v>4225</v>
      </c>
      <c r="K43" s="12">
        <v>4100</v>
      </c>
      <c r="L43" s="12">
        <f>(K43+M43)/2</f>
        <v>3950</v>
      </c>
      <c r="M43" s="12">
        <v>3800</v>
      </c>
      <c r="N43" s="12">
        <f>(M43+O43)/2</f>
        <v>3775</v>
      </c>
      <c r="O43" s="12">
        <v>3750</v>
      </c>
      <c r="P43" s="12"/>
      <c r="Q43" s="11">
        <f t="shared" si="112"/>
        <v>4.4571428571428573</v>
      </c>
      <c r="R43" s="11">
        <f t="shared" si="113"/>
        <v>4.3499999999999996</v>
      </c>
      <c r="S43" s="11">
        <f t="shared" si="114"/>
        <v>4.2249999999999996</v>
      </c>
      <c r="T43" s="11">
        <f t="shared" si="115"/>
        <v>4.0999999999999996</v>
      </c>
      <c r="U43" s="11">
        <f t="shared" si="116"/>
        <v>3.95</v>
      </c>
      <c r="V43" s="11">
        <f t="shared" si="117"/>
        <v>3.8</v>
      </c>
      <c r="W43" s="11">
        <f t="shared" si="118"/>
        <v>3.7749999999999999</v>
      </c>
      <c r="X43" s="11">
        <f t="shared" si="119"/>
        <v>3.75</v>
      </c>
      <c r="Y43" s="11">
        <f>[3]euref_det!AB43*Q43</f>
        <v>0</v>
      </c>
      <c r="Z43" s="11">
        <f>[3]euref_det!AC43*R43</f>
        <v>0</v>
      </c>
      <c r="AA43" s="11">
        <f>[3]euref_det!AD43*S43</f>
        <v>0</v>
      </c>
      <c r="AB43" s="11">
        <f>[3]euref_det!AE43*T43</f>
        <v>0</v>
      </c>
      <c r="AC43" s="11">
        <f>[3]euref_det!AF43*U43</f>
        <v>0</v>
      </c>
      <c r="AD43" s="11">
        <f>[3]euref_det!AG43*V43</f>
        <v>0</v>
      </c>
      <c r="AE43" s="11">
        <f>[3]euref_det!AH43*W43</f>
        <v>0</v>
      </c>
      <c r="AF43" s="11">
        <f>[3]euref_det!AI43*X43</f>
        <v>0</v>
      </c>
    </row>
    <row r="44" spans="1:32" x14ac:dyDescent="0.25">
      <c r="A44" s="2" t="s">
        <v>38</v>
      </c>
      <c r="B44" s="2" t="s">
        <v>39</v>
      </c>
      <c r="C44" s="2" t="s">
        <v>23</v>
      </c>
      <c r="D44" s="2" t="s">
        <v>517</v>
      </c>
      <c r="E44" s="2" t="s">
        <v>518</v>
      </c>
      <c r="F44" s="2" t="s">
        <v>448</v>
      </c>
      <c r="G44" s="2" t="s">
        <v>637</v>
      </c>
      <c r="H44" s="11">
        <f>'[4]Figure 5.5'!$E$23</f>
        <v>1842.692924470706</v>
      </c>
      <c r="I44" s="11">
        <f>$H44</f>
        <v>1842.692924470706</v>
      </c>
      <c r="J44" s="11">
        <f t="shared" ref="J44:O44" si="120">$H44</f>
        <v>1842.692924470706</v>
      </c>
      <c r="K44" s="11">
        <f t="shared" si="120"/>
        <v>1842.692924470706</v>
      </c>
      <c r="L44" s="11">
        <f t="shared" si="120"/>
        <v>1842.692924470706</v>
      </c>
      <c r="M44" s="11">
        <f t="shared" si="120"/>
        <v>1842.692924470706</v>
      </c>
      <c r="N44" s="11">
        <f t="shared" si="120"/>
        <v>1842.692924470706</v>
      </c>
      <c r="O44" s="11">
        <f t="shared" si="120"/>
        <v>1842.692924470706</v>
      </c>
      <c r="P44" s="12">
        <v>0.91</v>
      </c>
      <c r="Q44" s="11">
        <f t="shared" ref="Q44:Q46" si="121">H44*$P44/1000</f>
        <v>1.6768505612683424</v>
      </c>
      <c r="R44" s="11">
        <f t="shared" ref="R44:R46" si="122">I44*$P44/1000</f>
        <v>1.6768505612683424</v>
      </c>
      <c r="S44" s="11">
        <f t="shared" ref="S44:S46" si="123">J44*$P44/1000</f>
        <v>1.6768505612683424</v>
      </c>
      <c r="T44" s="11">
        <f t="shared" ref="T44:T46" si="124">K44*$P44/1000</f>
        <v>1.6768505612683424</v>
      </c>
      <c r="U44" s="11">
        <f t="shared" ref="U44:U46" si="125">L44*$P44/1000</f>
        <v>1.6768505612683424</v>
      </c>
      <c r="V44" s="11">
        <f t="shared" ref="V44:V46" si="126">M44*$P44/1000</f>
        <v>1.6768505612683424</v>
      </c>
      <c r="W44" s="11">
        <f t="shared" ref="W44:W46" si="127">N44*$P44/1000</f>
        <v>1.6768505612683424</v>
      </c>
      <c r="X44" s="11">
        <f t="shared" ref="X44:X46" si="128">O44*$P44/1000</f>
        <v>1.6768505612683424</v>
      </c>
      <c r="Y44" s="11">
        <f>[3]euref_det!AB44*Q44</f>
        <v>0</v>
      </c>
      <c r="Z44" s="11">
        <f>[3]euref_det!AC44*R44</f>
        <v>0</v>
      </c>
      <c r="AA44" s="11">
        <f>[3]euref_det!AD44*S44</f>
        <v>0</v>
      </c>
      <c r="AB44" s="11">
        <f>[3]euref_det!AE44*T44</f>
        <v>0</v>
      </c>
      <c r="AC44" s="11">
        <f>[3]euref_det!AF44*U44</f>
        <v>0</v>
      </c>
      <c r="AD44" s="11">
        <f>[3]euref_det!AG44*V44</f>
        <v>0</v>
      </c>
      <c r="AE44" s="11">
        <f>[3]euref_det!AH44*W44</f>
        <v>0</v>
      </c>
      <c r="AF44" s="11">
        <f>[3]euref_det!AI44*X44</f>
        <v>0</v>
      </c>
    </row>
    <row r="45" spans="1:32" x14ac:dyDescent="0.25">
      <c r="A45" s="2" t="s">
        <v>384</v>
      </c>
      <c r="B45" s="2" t="s">
        <v>378</v>
      </c>
      <c r="C45" s="2" t="s">
        <v>23</v>
      </c>
      <c r="D45" s="2" t="s">
        <v>517</v>
      </c>
      <c r="E45" s="2" t="s">
        <v>524</v>
      </c>
      <c r="F45" s="2" t="s">
        <v>448</v>
      </c>
      <c r="G45" s="2" t="s">
        <v>632</v>
      </c>
      <c r="H45" s="61">
        <f>SUM('[4]Figure 2.5'!$AD$12:$AL$12)/9</f>
        <v>2218.7777777777778</v>
      </c>
      <c r="I45" s="61">
        <f>H45*1350/(1400+2/7*(1350-1400))</f>
        <v>2161.5927835051543</v>
      </c>
      <c r="J45" s="61">
        <f t="shared" ref="J45:J53" si="129">(I45+K45)/2</f>
        <v>2121.5632875143183</v>
      </c>
      <c r="K45" s="61">
        <f>I45*1300/1350</f>
        <v>2081.5337915234818</v>
      </c>
      <c r="L45" s="61">
        <f t="shared" ref="L45:L53" si="130">(K45+M45)/2</f>
        <v>2001.4747995418095</v>
      </c>
      <c r="M45" s="61">
        <f>K45*1200/1300</f>
        <v>1921.4158075601372</v>
      </c>
      <c r="N45" s="61">
        <f t="shared" ref="N45:N53" si="131">(M45+O45)/2</f>
        <v>1841.3568155784646</v>
      </c>
      <c r="O45" s="61">
        <f>M45*1100/1200</f>
        <v>1761.2978235967923</v>
      </c>
      <c r="P45" s="12">
        <v>0.91</v>
      </c>
      <c r="Q45" s="11">
        <f t="shared" si="121"/>
        <v>2.019087777777778</v>
      </c>
      <c r="R45" s="11">
        <f t="shared" si="122"/>
        <v>1.9670494329896906</v>
      </c>
      <c r="S45" s="11">
        <f t="shared" si="123"/>
        <v>1.9306225916380297</v>
      </c>
      <c r="T45" s="11">
        <f t="shared" si="124"/>
        <v>1.8941957502863687</v>
      </c>
      <c r="U45" s="11">
        <f t="shared" si="125"/>
        <v>1.8213420675830467</v>
      </c>
      <c r="V45" s="11">
        <f t="shared" si="126"/>
        <v>1.7484883848797248</v>
      </c>
      <c r="W45" s="11">
        <f t="shared" si="127"/>
        <v>1.6756347021764029</v>
      </c>
      <c r="X45" s="11">
        <f t="shared" si="128"/>
        <v>1.6027810194730812</v>
      </c>
      <c r="Y45" s="11">
        <f>[3]euref_det!AB45*Q45</f>
        <v>37.100737916666674</v>
      </c>
      <c r="Z45" s="11">
        <f>[3]euref_det!AC45*R45</f>
        <v>42.259910182603775</v>
      </c>
      <c r="AA45" s="11">
        <f>[3]euref_det!AD45*S45</f>
        <v>17.733825686191281</v>
      </c>
      <c r="AB45" s="11">
        <f>[3]euref_det!AE45*T45</f>
        <v>22.265162430346859</v>
      </c>
      <c r="AC45" s="11">
        <f>[3]euref_det!AF45*U45</f>
        <v>16.673320653463751</v>
      </c>
      <c r="AD45" s="11">
        <f>[3]euref_det!AG45*V45</f>
        <v>16.006387827325199</v>
      </c>
      <c r="AE45" s="11">
        <f>[3]euref_det!AH45*W45</f>
        <v>15.681488244762102</v>
      </c>
      <c r="AF45" s="11">
        <f>[3]euref_det!AI45*X45</f>
        <v>86.600984260828298</v>
      </c>
    </row>
    <row r="46" spans="1:32" x14ac:dyDescent="0.25">
      <c r="A46" s="2" t="s">
        <v>385</v>
      </c>
      <c r="B46" s="2" t="s">
        <v>379</v>
      </c>
      <c r="C46" s="2" t="s">
        <v>23</v>
      </c>
      <c r="D46" s="2" t="s">
        <v>517</v>
      </c>
      <c r="E46" s="2" t="s">
        <v>527</v>
      </c>
      <c r="F46" s="2" t="s">
        <v>448</v>
      </c>
      <c r="G46" s="2" t="s">
        <v>633</v>
      </c>
      <c r="H46" s="12">
        <f>('[4]Table 4.1'!$D$11+'[4]Table 4.1'!$G$11)/2</f>
        <v>4376</v>
      </c>
      <c r="I46" s="12">
        <f>H46*2880/(3470+2/7*(2880-3470))</f>
        <v>3817.4019904803113</v>
      </c>
      <c r="J46" s="12">
        <f t="shared" si="129"/>
        <v>3618.5789701427948</v>
      </c>
      <c r="K46" s="12">
        <f>I46*2580/2880</f>
        <v>3419.7559498052788</v>
      </c>
      <c r="L46" s="12">
        <f t="shared" si="130"/>
        <v>3287.2072695802681</v>
      </c>
      <c r="M46" s="12">
        <f>K46*2380/2580</f>
        <v>3154.6585893552569</v>
      </c>
      <c r="N46" s="12">
        <f t="shared" si="131"/>
        <v>3032.3850006205571</v>
      </c>
      <c r="O46" s="12">
        <f>M46*2380/2580</f>
        <v>2910.1114118858573</v>
      </c>
      <c r="P46" s="12">
        <v>0.91</v>
      </c>
      <c r="Q46" s="11">
        <f t="shared" si="121"/>
        <v>3.9821600000000004</v>
      </c>
      <c r="R46" s="11">
        <f t="shared" si="122"/>
        <v>3.4738358113370831</v>
      </c>
      <c r="S46" s="11">
        <f t="shared" si="123"/>
        <v>3.2929068628299434</v>
      </c>
      <c r="T46" s="11">
        <f t="shared" si="124"/>
        <v>3.1119779143228037</v>
      </c>
      <c r="U46" s="11">
        <f t="shared" si="125"/>
        <v>2.991358615318044</v>
      </c>
      <c r="V46" s="11">
        <f t="shared" si="126"/>
        <v>2.8707393163132839</v>
      </c>
      <c r="W46" s="11">
        <f t="shared" si="127"/>
        <v>2.7594703505647074</v>
      </c>
      <c r="X46" s="11">
        <f t="shared" si="128"/>
        <v>2.6482013848161299</v>
      </c>
      <c r="Y46" s="11">
        <f>[3]euref_det!AB46*Q46</f>
        <v>0</v>
      </c>
      <c r="Z46" s="11">
        <f>[3]euref_det!AC46*R46</f>
        <v>0</v>
      </c>
      <c r="AA46" s="11">
        <f>[3]euref_det!AD46*S46</f>
        <v>0</v>
      </c>
      <c r="AB46" s="11">
        <f>[3]euref_det!AE46*T46</f>
        <v>0</v>
      </c>
      <c r="AC46" s="11">
        <f>[3]euref_det!AF46*U46</f>
        <v>0</v>
      </c>
      <c r="AD46" s="11">
        <f>[3]euref_det!AG46*V46</f>
        <v>0</v>
      </c>
      <c r="AE46" s="11">
        <f>[3]euref_det!AH46*W46</f>
        <v>0</v>
      </c>
      <c r="AF46" s="11">
        <f>[3]euref_det!AI46*X46</f>
        <v>0</v>
      </c>
    </row>
    <row r="47" spans="1:32" x14ac:dyDescent="0.25">
      <c r="A47" s="1" t="s">
        <v>40</v>
      </c>
      <c r="B47" s="1" t="s">
        <v>41</v>
      </c>
      <c r="C47" s="2" t="s">
        <v>23</v>
      </c>
      <c r="D47" s="2" t="s">
        <v>448</v>
      </c>
      <c r="E47" s="2" t="s">
        <v>516</v>
      </c>
      <c r="F47" s="2"/>
      <c r="G47" s="2"/>
      <c r="H47" s="12">
        <f>2500+2/7*(2300-2500)</f>
        <v>2442.8571428571427</v>
      </c>
      <c r="I47" s="12">
        <v>2300</v>
      </c>
      <c r="J47" s="12">
        <f t="shared" si="129"/>
        <v>2300</v>
      </c>
      <c r="K47" s="12">
        <v>2300</v>
      </c>
      <c r="L47" s="12">
        <f t="shared" si="130"/>
        <v>2300</v>
      </c>
      <c r="M47" s="12">
        <v>2300</v>
      </c>
      <c r="N47" s="12">
        <f t="shared" si="131"/>
        <v>2250</v>
      </c>
      <c r="O47" s="12">
        <v>2200</v>
      </c>
      <c r="P47" s="12"/>
      <c r="Q47" s="11">
        <f t="shared" ref="Q47:Q48" si="132">H47/1000</f>
        <v>2.4428571428571426</v>
      </c>
      <c r="R47" s="11">
        <f t="shared" ref="R47:R48" si="133">I47/1000</f>
        <v>2.2999999999999998</v>
      </c>
      <c r="S47" s="11">
        <f t="shared" ref="S47:S48" si="134">J47/1000</f>
        <v>2.2999999999999998</v>
      </c>
      <c r="T47" s="11">
        <f t="shared" ref="T47:T48" si="135">K47/1000</f>
        <v>2.2999999999999998</v>
      </c>
      <c r="U47" s="11">
        <f t="shared" ref="U47:U48" si="136">L47/1000</f>
        <v>2.2999999999999998</v>
      </c>
      <c r="V47" s="11">
        <f t="shared" ref="V47:V48" si="137">M47/1000</f>
        <v>2.2999999999999998</v>
      </c>
      <c r="W47" s="11">
        <f t="shared" ref="W47:W48" si="138">N47/1000</f>
        <v>2.25</v>
      </c>
      <c r="X47" s="11">
        <f t="shared" ref="X47:X48" si="139">O47/1000</f>
        <v>2.2000000000000002</v>
      </c>
      <c r="Y47" s="11">
        <f>[3]euref_det!AB47*Q47</f>
        <v>316.2994621714285</v>
      </c>
      <c r="Z47" s="11">
        <f>[3]euref_det!AC47*R47</f>
        <v>90.805703314285722</v>
      </c>
      <c r="AA47" s="11">
        <f>[3]euref_det!AD47*S47</f>
        <v>61.134570335059074</v>
      </c>
      <c r="AB47" s="11">
        <f>[3]euref_det!AE47*T47</f>
        <v>61.176144142990658</v>
      </c>
      <c r="AC47" s="11">
        <f>[3]euref_det!AF47*U47</f>
        <v>61.207937824715927</v>
      </c>
      <c r="AD47" s="11">
        <f>[3]euref_det!AG47*V47</f>
        <v>46.666880329907727</v>
      </c>
      <c r="AE47" s="11">
        <f>[3]euref_det!AH47*W47</f>
        <v>15.270948590946293</v>
      </c>
      <c r="AF47" s="11">
        <f>[3]euref_det!AI47*X47</f>
        <v>11.579101806786667</v>
      </c>
    </row>
    <row r="48" spans="1:32" x14ac:dyDescent="0.25">
      <c r="A48" s="2" t="s">
        <v>42</v>
      </c>
      <c r="B48" s="2" t="s">
        <v>43</v>
      </c>
      <c r="C48" s="2" t="s">
        <v>23</v>
      </c>
      <c r="D48" s="2" t="s">
        <v>448</v>
      </c>
      <c r="E48" s="2" t="s">
        <v>523</v>
      </c>
      <c r="F48" s="2"/>
      <c r="G48" s="2"/>
      <c r="H48" s="12">
        <f>2890+2/7*(2620-2890)</f>
        <v>2812.8571428571427</v>
      </c>
      <c r="I48" s="12">
        <v>2620</v>
      </c>
      <c r="J48" s="12">
        <f t="shared" si="129"/>
        <v>2495</v>
      </c>
      <c r="K48" s="12">
        <v>2370</v>
      </c>
      <c r="L48" s="12">
        <f t="shared" si="130"/>
        <v>2260</v>
      </c>
      <c r="M48" s="12">
        <v>2150</v>
      </c>
      <c r="N48" s="12">
        <f t="shared" si="131"/>
        <v>2050</v>
      </c>
      <c r="O48" s="12">
        <v>1950</v>
      </c>
      <c r="P48" s="12"/>
      <c r="Q48" s="11">
        <f t="shared" si="132"/>
        <v>2.8128571428571427</v>
      </c>
      <c r="R48" s="11">
        <f t="shared" si="133"/>
        <v>2.62</v>
      </c>
      <c r="S48" s="11">
        <f t="shared" si="134"/>
        <v>2.4950000000000001</v>
      </c>
      <c r="T48" s="11">
        <f t="shared" si="135"/>
        <v>2.37</v>
      </c>
      <c r="U48" s="11">
        <f t="shared" si="136"/>
        <v>2.2599999999999998</v>
      </c>
      <c r="V48" s="11">
        <f t="shared" si="137"/>
        <v>2.15</v>
      </c>
      <c r="W48" s="11">
        <f t="shared" si="138"/>
        <v>2.0499999999999998</v>
      </c>
      <c r="X48" s="11">
        <f t="shared" si="139"/>
        <v>1.95</v>
      </c>
      <c r="Y48" s="11">
        <f>[3]euref_det!AB48*Q48</f>
        <v>1.1701485714285715</v>
      </c>
      <c r="Z48" s="11">
        <f>[3]euref_det!AC48*R48</f>
        <v>1.1517583991176499</v>
      </c>
      <c r="AA48" s="11">
        <f>[3]euref_det!AD48*S48</f>
        <v>1.0480598131056933</v>
      </c>
      <c r="AB48" s="11">
        <f>[3]euref_det!AE48*T48</f>
        <v>0.9992061242561624</v>
      </c>
      <c r="AC48" s="11">
        <f>[3]euref_det!AF48*U48</f>
        <v>0.94979131251877502</v>
      </c>
      <c r="AD48" s="11">
        <f>[3]euref_det!AG48*V48</f>
        <v>0.91612678228759603</v>
      </c>
      <c r="AE48" s="11">
        <f>[3]euref_det!AH48*W48</f>
        <v>0.8657168796723328</v>
      </c>
      <c r="AF48" s="11">
        <f>[3]euref_det!AI48*X48</f>
        <v>0.90575909529551391</v>
      </c>
    </row>
    <row r="49" spans="1:32" x14ac:dyDescent="0.25">
      <c r="A49" s="2" t="s">
        <v>382</v>
      </c>
      <c r="B49" s="2" t="s">
        <v>380</v>
      </c>
      <c r="C49" s="2" t="s">
        <v>23</v>
      </c>
      <c r="D49" s="2" t="s">
        <v>517</v>
      </c>
      <c r="E49" s="2" t="s">
        <v>525</v>
      </c>
      <c r="F49" s="2" t="s">
        <v>448</v>
      </c>
      <c r="G49" s="2" t="s">
        <v>630</v>
      </c>
      <c r="H49" s="61">
        <f>SUM('[4]Figure 3.4'!$F$14:$N$14)/7</f>
        <v>2018.1247142857142</v>
      </c>
      <c r="I49" s="61">
        <f>H49*800/(980+2/7*(800-980))</f>
        <v>1738.6920615384615</v>
      </c>
      <c r="J49" s="61">
        <f t="shared" si="129"/>
        <v>1564.8228553846154</v>
      </c>
      <c r="K49" s="61">
        <f>I49*640/800</f>
        <v>1390.9536492307693</v>
      </c>
      <c r="L49" s="61">
        <f t="shared" si="130"/>
        <v>1325.7526969230771</v>
      </c>
      <c r="M49" s="61">
        <f>K49*580/640</f>
        <v>1260.5517446153847</v>
      </c>
      <c r="N49" s="61">
        <f t="shared" si="131"/>
        <v>1195.3507923076922</v>
      </c>
      <c r="O49" s="61">
        <f>M49*520/580</f>
        <v>1130.14984</v>
      </c>
      <c r="P49" s="12">
        <v>0.91</v>
      </c>
      <c r="Q49" s="11">
        <f t="shared" ref="Q49:Q51" si="140">H49*$P49/1000</f>
        <v>1.8364934899999998</v>
      </c>
      <c r="R49" s="11">
        <f t="shared" ref="R49:R51" si="141">I49*$P49/1000</f>
        <v>1.5822097760000002</v>
      </c>
      <c r="S49" s="11">
        <f t="shared" ref="S49:S51" si="142">J49*$P49/1000</f>
        <v>1.4239887984000001</v>
      </c>
      <c r="T49" s="11">
        <f t="shared" ref="T49:T51" si="143">K49*$P49/1000</f>
        <v>1.2657678208000003</v>
      </c>
      <c r="U49" s="11">
        <f t="shared" ref="U49:U51" si="144">L49*$P49/1000</f>
        <v>1.2064349542000001</v>
      </c>
      <c r="V49" s="11">
        <f t="shared" ref="V49:V51" si="145">M49*$P49/1000</f>
        <v>1.1471020876</v>
      </c>
      <c r="W49" s="11">
        <f t="shared" ref="W49:W51" si="146">N49*$P49/1000</f>
        <v>1.0877692210000001</v>
      </c>
      <c r="X49" s="11">
        <f t="shared" ref="X49:X51" si="147">O49*$P49/1000</f>
        <v>1.0284363543999999</v>
      </c>
      <c r="Y49" s="11">
        <f>[3]euref_det!AB49*Q49</f>
        <v>17.890610773480681</v>
      </c>
      <c r="Z49" s="11">
        <f>[3]euref_det!AC49*R49</f>
        <v>47.953797300170379</v>
      </c>
      <c r="AA49" s="11">
        <f>[3]euref_det!AD49*S49</f>
        <v>19.150620879204382</v>
      </c>
      <c r="AB49" s="11">
        <f>[3]euref_det!AE49*T49</f>
        <v>35.896059272802411</v>
      </c>
      <c r="AC49" s="11">
        <f>[3]euref_det!AF49*U49</f>
        <v>14.297407100400511</v>
      </c>
      <c r="AD49" s="11">
        <f>[3]euref_det!AG49*V49</f>
        <v>20.973106607163228</v>
      </c>
      <c r="AE49" s="11">
        <f>[3]euref_det!AH49*W49</f>
        <v>45.639122441830061</v>
      </c>
      <c r="AF49" s="11">
        <f>[3]euref_det!AI49*X49</f>
        <v>32.191528769654234</v>
      </c>
    </row>
    <row r="50" spans="1:32" x14ac:dyDescent="0.25">
      <c r="A50" s="2" t="s">
        <v>383</v>
      </c>
      <c r="B50" s="2" t="s">
        <v>381</v>
      </c>
      <c r="C50" s="2" t="s">
        <v>23</v>
      </c>
      <c r="D50" s="2" t="s">
        <v>517</v>
      </c>
      <c r="E50" s="2" t="s">
        <v>526</v>
      </c>
      <c r="F50" s="2" t="s">
        <v>448</v>
      </c>
      <c r="G50" s="2" t="s">
        <v>631</v>
      </c>
      <c r="H50" s="61">
        <f>SUM('[4]Table 3.1'!$F$12:$N$12)/9</f>
        <v>2742.6666666666665</v>
      </c>
      <c r="I50" s="61">
        <f>H50*1100/(1310+2/7*(1100-1310))</f>
        <v>2413.5466666666666</v>
      </c>
      <c r="J50" s="61">
        <f t="shared" si="129"/>
        <v>2292.8693333333331</v>
      </c>
      <c r="K50" s="61">
        <f>I50*990/1100</f>
        <v>2172.192</v>
      </c>
      <c r="L50" s="61">
        <f t="shared" si="130"/>
        <v>2106.3679999999999</v>
      </c>
      <c r="M50" s="61">
        <f>K50*930/990</f>
        <v>2040.5440000000001</v>
      </c>
      <c r="N50" s="61">
        <f t="shared" si="131"/>
        <v>1985.6906666666669</v>
      </c>
      <c r="O50" s="61">
        <f>M50*880/930</f>
        <v>1930.8373333333334</v>
      </c>
      <c r="P50" s="12">
        <v>0.91</v>
      </c>
      <c r="Q50" s="11">
        <f t="shared" si="140"/>
        <v>2.4958266666666669</v>
      </c>
      <c r="R50" s="11">
        <f t="shared" si="141"/>
        <v>2.1963274666666668</v>
      </c>
      <c r="S50" s="11">
        <f t="shared" si="142"/>
        <v>2.0865110933333328</v>
      </c>
      <c r="T50" s="11">
        <f t="shared" si="143"/>
        <v>1.97669472</v>
      </c>
      <c r="U50" s="11">
        <f t="shared" si="144"/>
        <v>1.9167948799999999</v>
      </c>
      <c r="V50" s="11">
        <f t="shared" si="145"/>
        <v>1.8568950400000002</v>
      </c>
      <c r="W50" s="11">
        <f t="shared" si="146"/>
        <v>1.8069785066666668</v>
      </c>
      <c r="X50" s="11">
        <f t="shared" si="147"/>
        <v>1.7570619733333335</v>
      </c>
      <c r="Y50" s="11">
        <f>[3]euref_det!AB50*Q50</f>
        <v>19.103719386303961</v>
      </c>
      <c r="Z50" s="11">
        <f>[3]euref_det!AC50*R50</f>
        <v>52.30265892710468</v>
      </c>
      <c r="AA50" s="11">
        <f>[3]euref_det!AD50*S50</f>
        <v>22.047772510107119</v>
      </c>
      <c r="AB50" s="11">
        <f>[3]euref_det!AE50*T50</f>
        <v>44.045349524104921</v>
      </c>
      <c r="AC50" s="11">
        <f>[3]euref_det!AF50*U50</f>
        <v>17.84829550819191</v>
      </c>
      <c r="AD50" s="11">
        <f>[3]euref_det!AG50*V50</f>
        <v>26.67569761721014</v>
      </c>
      <c r="AE50" s="11">
        <f>[3]euref_det!AH50*W50</f>
        <v>59.569127798611987</v>
      </c>
      <c r="AF50" s="11">
        <f>[3]euref_det!AI50*X50</f>
        <v>43.213455627319242</v>
      </c>
    </row>
    <row r="51" spans="1:32" x14ac:dyDescent="0.25">
      <c r="A51" s="2" t="s">
        <v>44</v>
      </c>
      <c r="B51" s="2" t="s">
        <v>45</v>
      </c>
      <c r="C51" s="2" t="s">
        <v>23</v>
      </c>
      <c r="D51" s="2" t="s">
        <v>448</v>
      </c>
      <c r="E51" s="2" t="s">
        <v>616</v>
      </c>
      <c r="F51" s="2"/>
      <c r="G51" s="2"/>
      <c r="H51" s="12">
        <f>5600+2/7*(4500-5600)</f>
        <v>5285.7142857142853</v>
      </c>
      <c r="I51" s="11">
        <v>4500</v>
      </c>
      <c r="J51" s="12">
        <f t="shared" si="129"/>
        <v>4150</v>
      </c>
      <c r="K51" s="12">
        <v>3800</v>
      </c>
      <c r="L51" s="12">
        <f t="shared" si="130"/>
        <v>3650</v>
      </c>
      <c r="M51" s="12">
        <v>3500</v>
      </c>
      <c r="N51" s="12">
        <f t="shared" si="131"/>
        <v>3450</v>
      </c>
      <c r="O51" s="11">
        <v>3400</v>
      </c>
      <c r="P51" s="12">
        <v>0.91</v>
      </c>
      <c r="Q51" s="11">
        <f t="shared" si="140"/>
        <v>4.8099999999999996</v>
      </c>
      <c r="R51" s="11">
        <f t="shared" si="141"/>
        <v>4.0949999999999998</v>
      </c>
      <c r="S51" s="11">
        <f t="shared" si="142"/>
        <v>3.7765</v>
      </c>
      <c r="T51" s="11">
        <f t="shared" si="143"/>
        <v>3.4580000000000002</v>
      </c>
      <c r="U51" s="11">
        <f t="shared" si="144"/>
        <v>3.3214999999999999</v>
      </c>
      <c r="V51" s="11">
        <f t="shared" si="145"/>
        <v>3.1850000000000001</v>
      </c>
      <c r="W51" s="11">
        <f t="shared" si="146"/>
        <v>3.1395</v>
      </c>
      <c r="X51" s="11">
        <f t="shared" si="147"/>
        <v>3.0939999999999999</v>
      </c>
      <c r="Y51" s="11">
        <f>[3]euref_det!AB51*Q51</f>
        <v>0</v>
      </c>
      <c r="Z51" s="11">
        <f>[3]euref_det!AC51*R51</f>
        <v>0</v>
      </c>
      <c r="AA51" s="11">
        <f>[3]euref_det!AD51*S51</f>
        <v>0</v>
      </c>
      <c r="AB51" s="11">
        <f>[3]euref_det!AE51*T51</f>
        <v>0</v>
      </c>
      <c r="AC51" s="11">
        <f>[3]euref_det!AF51*U51</f>
        <v>0</v>
      </c>
      <c r="AD51" s="11">
        <f>[3]euref_det!AG51*V51</f>
        <v>0</v>
      </c>
      <c r="AE51" s="11">
        <f>[3]euref_det!AH51*W51</f>
        <v>0</v>
      </c>
      <c r="AF51" s="11">
        <f>[3]euref_det!AI51*X51</f>
        <v>0</v>
      </c>
    </row>
    <row r="52" spans="1:32" x14ac:dyDescent="0.25">
      <c r="A52" s="2" t="s">
        <v>46</v>
      </c>
      <c r="B52" s="2" t="s">
        <v>47</v>
      </c>
      <c r="C52" s="2" t="s">
        <v>23</v>
      </c>
      <c r="D52" s="2" t="s">
        <v>448</v>
      </c>
      <c r="E52" s="2" t="s">
        <v>510</v>
      </c>
      <c r="F52" s="2"/>
      <c r="G52" s="2"/>
      <c r="H52" s="12">
        <f>9080+2/7*(5790-9080)</f>
        <v>8140</v>
      </c>
      <c r="I52" s="12">
        <v>5790</v>
      </c>
      <c r="J52" s="12">
        <f t="shared" si="129"/>
        <v>5135</v>
      </c>
      <c r="K52" s="12">
        <v>4480</v>
      </c>
      <c r="L52" s="12">
        <f t="shared" si="130"/>
        <v>3565</v>
      </c>
      <c r="M52" s="12">
        <v>2650</v>
      </c>
      <c r="N52" s="12">
        <f t="shared" si="131"/>
        <v>2475</v>
      </c>
      <c r="O52" s="12">
        <v>2300</v>
      </c>
      <c r="P52" s="12"/>
      <c r="Q52" s="11">
        <f t="shared" ref="Q52" si="148">H52/1000</f>
        <v>8.14</v>
      </c>
      <c r="R52" s="11">
        <f t="shared" ref="R52" si="149">I52/1000</f>
        <v>5.79</v>
      </c>
      <c r="S52" s="11">
        <f t="shared" ref="S52" si="150">J52/1000</f>
        <v>5.1349999999999998</v>
      </c>
      <c r="T52" s="11">
        <f t="shared" ref="T52" si="151">K52/1000</f>
        <v>4.4800000000000004</v>
      </c>
      <c r="U52" s="11">
        <f t="shared" ref="U52" si="152">L52/1000</f>
        <v>3.5649999999999999</v>
      </c>
      <c r="V52" s="11">
        <f t="shared" ref="V52" si="153">M52/1000</f>
        <v>2.65</v>
      </c>
      <c r="W52" s="11">
        <f t="shared" ref="W52" si="154">N52/1000</f>
        <v>2.4750000000000001</v>
      </c>
      <c r="X52" s="11">
        <f t="shared" ref="X52" si="155">O52/1000</f>
        <v>2.2999999999999998</v>
      </c>
      <c r="Y52" s="11">
        <f>[3]euref_det!AB52*Q52</f>
        <v>0</v>
      </c>
      <c r="Z52" s="11">
        <f>[3]euref_det!AC52*R52</f>
        <v>0</v>
      </c>
      <c r="AA52" s="11">
        <f>[3]euref_det!AD52*S52</f>
        <v>0</v>
      </c>
      <c r="AB52" s="11">
        <f>[3]euref_det!AE52*T52</f>
        <v>0</v>
      </c>
      <c r="AC52" s="11">
        <f>[3]euref_det!AF52*U52</f>
        <v>0</v>
      </c>
      <c r="AD52" s="11">
        <f>[3]euref_det!AG52*V52</f>
        <v>0</v>
      </c>
      <c r="AE52" s="11">
        <f>[3]euref_det!AH52*W52</f>
        <v>0</v>
      </c>
      <c r="AF52" s="11">
        <f>[3]euref_det!AI52*X52</f>
        <v>0</v>
      </c>
    </row>
    <row r="53" spans="1:32" x14ac:dyDescent="0.25">
      <c r="A53" s="2" t="s">
        <v>48</v>
      </c>
      <c r="B53" s="2" t="s">
        <v>49</v>
      </c>
      <c r="C53" s="2" t="s">
        <v>23</v>
      </c>
      <c r="D53" s="2" t="s">
        <v>448</v>
      </c>
      <c r="E53" s="2" t="s">
        <v>617</v>
      </c>
      <c r="F53" s="2"/>
      <c r="G53" s="2"/>
      <c r="H53" s="12">
        <f>5530+2/7*(4970-5530)</f>
        <v>5370</v>
      </c>
      <c r="I53" s="11">
        <v>4970</v>
      </c>
      <c r="J53" s="12">
        <f t="shared" si="129"/>
        <v>4720</v>
      </c>
      <c r="K53" s="12">
        <v>4470</v>
      </c>
      <c r="L53" s="12">
        <f t="shared" si="130"/>
        <v>4245</v>
      </c>
      <c r="M53" s="12">
        <v>4020</v>
      </c>
      <c r="N53" s="12">
        <f t="shared" si="131"/>
        <v>3815</v>
      </c>
      <c r="O53" s="11">
        <v>3610</v>
      </c>
      <c r="P53" s="12">
        <v>0.91</v>
      </c>
      <c r="Q53" s="11">
        <f t="shared" ref="Q53" si="156">H53*$P53/1000</f>
        <v>4.8866999999999994</v>
      </c>
      <c r="R53" s="11">
        <f t="shared" ref="R53" si="157">I53*$P53/1000</f>
        <v>4.5226999999999995</v>
      </c>
      <c r="S53" s="11">
        <f t="shared" ref="S53" si="158">J53*$P53/1000</f>
        <v>4.2951999999999995</v>
      </c>
      <c r="T53" s="11">
        <f t="shared" ref="T53" si="159">K53*$P53/1000</f>
        <v>4.0677000000000003</v>
      </c>
      <c r="U53" s="11">
        <f t="shared" ref="U53" si="160">L53*$P53/1000</f>
        <v>3.8629500000000001</v>
      </c>
      <c r="V53" s="11">
        <f t="shared" ref="V53" si="161">M53*$P53/1000</f>
        <v>3.6582000000000003</v>
      </c>
      <c r="W53" s="11">
        <f t="shared" ref="W53" si="162">N53*$P53/1000</f>
        <v>3.4716499999999999</v>
      </c>
      <c r="X53" s="11">
        <f t="shared" ref="X53" si="163">O53*$P53/1000</f>
        <v>3.2850999999999999</v>
      </c>
      <c r="Y53" s="11">
        <f>[3]euref_det!AB53*Q53</f>
        <v>0</v>
      </c>
      <c r="Z53" s="11">
        <f>[3]euref_det!AC53*R53</f>
        <v>0</v>
      </c>
      <c r="AA53" s="11">
        <f>[3]euref_det!AD53*S53</f>
        <v>0</v>
      </c>
      <c r="AB53" s="11">
        <f>[3]euref_det!AE53*T53</f>
        <v>0</v>
      </c>
      <c r="AC53" s="11">
        <f>[3]euref_det!AF53*U53</f>
        <v>0</v>
      </c>
      <c r="AD53" s="11">
        <f>[3]euref_det!AG53*V53</f>
        <v>0</v>
      </c>
      <c r="AE53" s="11">
        <f>[3]euref_det!AH53*W53</f>
        <v>0</v>
      </c>
      <c r="AF53" s="11">
        <f>[3]euref_det!AI53*X53</f>
        <v>0</v>
      </c>
    </row>
    <row r="54" spans="1:32" x14ac:dyDescent="0.25">
      <c r="A54" s="2" t="s">
        <v>32</v>
      </c>
      <c r="B54" s="2" t="s">
        <v>33</v>
      </c>
      <c r="C54" s="2" t="s">
        <v>22</v>
      </c>
      <c r="D54" s="2" t="s">
        <v>448</v>
      </c>
      <c r="E54" s="2" t="s">
        <v>558</v>
      </c>
      <c r="F54" s="2"/>
      <c r="G54" s="2"/>
      <c r="H54" s="12">
        <f>[2]CZ!$B$8/([2]CZ!$B$8+[2]CZ!$B$11)*(2000+2/7*(2000-2000))+[2]CZ!$B$11/([2]CZ!$B$8+[2]CZ!$B$11)*(1600+2/7*(1600-1600))</f>
        <v>1961.7021276595747</v>
      </c>
      <c r="I54" s="12">
        <f>$H54</f>
        <v>1961.7021276595747</v>
      </c>
      <c r="J54" s="12">
        <f t="shared" ref="J54:O55" si="164">$H54</f>
        <v>1961.7021276595747</v>
      </c>
      <c r="K54" s="12">
        <f t="shared" si="164"/>
        <v>1961.7021276595747</v>
      </c>
      <c r="L54" s="12">
        <f t="shared" si="164"/>
        <v>1961.7021276595747</v>
      </c>
      <c r="M54" s="12">
        <f t="shared" si="164"/>
        <v>1961.7021276595747</v>
      </c>
      <c r="N54" s="12">
        <f t="shared" si="164"/>
        <v>1961.7021276595747</v>
      </c>
      <c r="O54" s="12">
        <f t="shared" si="164"/>
        <v>1961.7021276595747</v>
      </c>
      <c r="P54" s="12"/>
      <c r="Q54" s="11">
        <f t="shared" ref="Q54:Q56" si="165">H54/1000</f>
        <v>1.9617021276595747</v>
      </c>
      <c r="R54" s="11">
        <f t="shared" ref="R54:R56" si="166">I54/1000</f>
        <v>1.9617021276595747</v>
      </c>
      <c r="S54" s="11">
        <f t="shared" ref="S54:S56" si="167">J54/1000</f>
        <v>1.9617021276595747</v>
      </c>
      <c r="T54" s="11">
        <f t="shared" ref="T54:T56" si="168">K54/1000</f>
        <v>1.9617021276595747</v>
      </c>
      <c r="U54" s="11">
        <f t="shared" ref="U54:U56" si="169">L54/1000</f>
        <v>1.9617021276595747</v>
      </c>
      <c r="V54" s="11">
        <f t="shared" ref="V54:V56" si="170">M54/1000</f>
        <v>1.9617021276595747</v>
      </c>
      <c r="W54" s="11">
        <f t="shared" ref="W54:W56" si="171">N54/1000</f>
        <v>1.9617021276595747</v>
      </c>
      <c r="X54" s="11">
        <f t="shared" ref="X54:X56" si="172">O54/1000</f>
        <v>1.9617021276595747</v>
      </c>
      <c r="Y54" s="11">
        <f>[3]euref_det!AB54*Q54</f>
        <v>473.57458665425543</v>
      </c>
      <c r="Z54" s="11">
        <f>[3]euref_det!AC54*R54</f>
        <v>465.24877952659585</v>
      </c>
      <c r="AA54" s="11">
        <f>[3]euref_det!AD54*S54</f>
        <v>461.6843667606384</v>
      </c>
      <c r="AB54" s="11">
        <f>[3]euref_det!AE54*T54</f>
        <v>431.44080505851082</v>
      </c>
      <c r="AC54" s="11">
        <f>[3]euref_det!AF54*U54</f>
        <v>263.05036394922087</v>
      </c>
      <c r="AD54" s="11">
        <f>[3]euref_det!AG54*V54</f>
        <v>112.96753973275247</v>
      </c>
      <c r="AE54" s="11">
        <f>[3]euref_det!AH54*W54</f>
        <v>92.234529988712254</v>
      </c>
      <c r="AF54" s="11">
        <f>[3]euref_det!AI54*X54</f>
        <v>629.36851476875199</v>
      </c>
    </row>
    <row r="55" spans="1:32" x14ac:dyDescent="0.25">
      <c r="A55" s="2" t="s">
        <v>34</v>
      </c>
      <c r="B55" s="2" t="s">
        <v>35</v>
      </c>
      <c r="C55" s="2" t="s">
        <v>22</v>
      </c>
      <c r="D55" s="2" t="s">
        <v>448</v>
      </c>
      <c r="E55" s="2" t="s">
        <v>515</v>
      </c>
      <c r="F55" s="2"/>
      <c r="G55" s="2"/>
      <c r="H55" s="12">
        <f>850+2/7*(850-850)</f>
        <v>850</v>
      </c>
      <c r="I55" s="12">
        <f>$H55</f>
        <v>850</v>
      </c>
      <c r="J55" s="12">
        <f t="shared" si="164"/>
        <v>850</v>
      </c>
      <c r="K55" s="12">
        <f t="shared" si="164"/>
        <v>850</v>
      </c>
      <c r="L55" s="12">
        <f t="shared" si="164"/>
        <v>850</v>
      </c>
      <c r="M55" s="12">
        <f t="shared" si="164"/>
        <v>850</v>
      </c>
      <c r="N55" s="12">
        <f t="shared" si="164"/>
        <v>850</v>
      </c>
      <c r="O55" s="12">
        <f t="shared" si="164"/>
        <v>850</v>
      </c>
      <c r="P55" s="12"/>
      <c r="Q55" s="11">
        <f t="shared" si="165"/>
        <v>0.85</v>
      </c>
      <c r="R55" s="11">
        <f t="shared" si="166"/>
        <v>0.85</v>
      </c>
      <c r="S55" s="11">
        <f t="shared" si="167"/>
        <v>0.85</v>
      </c>
      <c r="T55" s="11">
        <f t="shared" si="168"/>
        <v>0.85</v>
      </c>
      <c r="U55" s="11">
        <f t="shared" si="169"/>
        <v>0.85</v>
      </c>
      <c r="V55" s="11">
        <f t="shared" si="170"/>
        <v>0.85</v>
      </c>
      <c r="W55" s="11">
        <f t="shared" si="171"/>
        <v>0.85</v>
      </c>
      <c r="X55" s="11">
        <f t="shared" si="172"/>
        <v>0.85</v>
      </c>
      <c r="Y55" s="11">
        <f>[3]euref_det!AB55*Q55</f>
        <v>485.08027970000001</v>
      </c>
      <c r="Z55" s="11">
        <f>[3]euref_det!AC55*R55</f>
        <v>26.426936179748843</v>
      </c>
      <c r="AA55" s="11">
        <f>[3]euref_det!AD55*S55</f>
        <v>122.83081317468439</v>
      </c>
      <c r="AB55" s="11">
        <f>[3]euref_det!AE55*T55</f>
        <v>112.3659391880322</v>
      </c>
      <c r="AC55" s="11">
        <f>[3]euref_det!AF55*U55</f>
        <v>85.960990418877259</v>
      </c>
      <c r="AD55" s="11">
        <f>[3]euref_det!AG55*V55</f>
        <v>211.69564022101969</v>
      </c>
      <c r="AE55" s="11">
        <f>[3]euref_det!AH55*W55</f>
        <v>160.92912522539723</v>
      </c>
      <c r="AF55" s="11">
        <f>[3]euref_det!AI55*X55</f>
        <v>89.333912392187514</v>
      </c>
    </row>
    <row r="56" spans="1:32" x14ac:dyDescent="0.25">
      <c r="A56" s="2" t="s">
        <v>36</v>
      </c>
      <c r="B56" s="2" t="s">
        <v>37</v>
      </c>
      <c r="C56" s="2" t="s">
        <v>22</v>
      </c>
      <c r="D56" s="2" t="s">
        <v>448</v>
      </c>
      <c r="E56" s="2" t="s">
        <v>503</v>
      </c>
      <c r="F56" s="2"/>
      <c r="G56" s="2"/>
      <c r="H56" s="12">
        <f>4500+2/7*(4350-4500)</f>
        <v>4457.1428571428569</v>
      </c>
      <c r="I56" s="12">
        <f>4350</f>
        <v>4350</v>
      </c>
      <c r="J56" s="12">
        <f>(I56+K56)/2</f>
        <v>4225</v>
      </c>
      <c r="K56" s="12">
        <v>4100</v>
      </c>
      <c r="L56" s="12">
        <f>(K56+M56)/2</f>
        <v>3950</v>
      </c>
      <c r="M56" s="12">
        <v>3800</v>
      </c>
      <c r="N56" s="12">
        <f>(M56+O56)/2</f>
        <v>3775</v>
      </c>
      <c r="O56" s="12">
        <v>3750</v>
      </c>
      <c r="P56" s="12"/>
      <c r="Q56" s="11">
        <f t="shared" si="165"/>
        <v>4.4571428571428573</v>
      </c>
      <c r="R56" s="11">
        <f t="shared" si="166"/>
        <v>4.3499999999999996</v>
      </c>
      <c r="S56" s="11">
        <f t="shared" si="167"/>
        <v>4.2249999999999996</v>
      </c>
      <c r="T56" s="11">
        <f t="shared" si="168"/>
        <v>4.0999999999999996</v>
      </c>
      <c r="U56" s="11">
        <f t="shared" si="169"/>
        <v>3.95</v>
      </c>
      <c r="V56" s="11">
        <f t="shared" si="170"/>
        <v>3.8</v>
      </c>
      <c r="W56" s="11">
        <f t="shared" si="171"/>
        <v>3.7749999999999999</v>
      </c>
      <c r="X56" s="11">
        <f t="shared" si="172"/>
        <v>3.75</v>
      </c>
      <c r="Y56" s="11">
        <f>[3]euref_det!AB56*Q56</f>
        <v>297.5945142857143</v>
      </c>
      <c r="Z56" s="11">
        <f>[3]euref_det!AC56*R56</f>
        <v>290.44079999999997</v>
      </c>
      <c r="AA56" s="11">
        <f>[3]euref_det!AD56*S56</f>
        <v>282.09479999999996</v>
      </c>
      <c r="AB56" s="11">
        <f>[3]euref_det!AE56*T56</f>
        <v>273.74879999999996</v>
      </c>
      <c r="AC56" s="11">
        <f>[3]euref_det!AF56*U56</f>
        <v>1290.7336000000003</v>
      </c>
      <c r="AD56" s="11">
        <f>[3]euref_det!AG56*V56</f>
        <v>1317.7183999999993</v>
      </c>
      <c r="AE56" s="11">
        <f>[3]euref_det!AH56*W56</f>
        <v>984.09720000000038</v>
      </c>
      <c r="AF56" s="11">
        <f>[3]euref_det!AI56*X56</f>
        <v>427.97999999999996</v>
      </c>
    </row>
    <row r="57" spans="1:32" x14ac:dyDescent="0.25">
      <c r="A57" s="2" t="s">
        <v>38</v>
      </c>
      <c r="B57" s="2" t="s">
        <v>39</v>
      </c>
      <c r="C57" s="2" t="s">
        <v>22</v>
      </c>
      <c r="D57" s="2" t="s">
        <v>517</v>
      </c>
      <c r="E57" s="2" t="s">
        <v>518</v>
      </c>
      <c r="F57" s="2" t="s">
        <v>448</v>
      </c>
      <c r="G57" s="2" t="s">
        <v>637</v>
      </c>
      <c r="H57" s="11">
        <f>'[4]Figure 5.5'!$E$23</f>
        <v>1842.692924470706</v>
      </c>
      <c r="I57" s="11">
        <f>$H57</f>
        <v>1842.692924470706</v>
      </c>
      <c r="J57" s="11">
        <f t="shared" ref="J57:O57" si="173">$H57</f>
        <v>1842.692924470706</v>
      </c>
      <c r="K57" s="11">
        <f t="shared" si="173"/>
        <v>1842.692924470706</v>
      </c>
      <c r="L57" s="11">
        <f t="shared" si="173"/>
        <v>1842.692924470706</v>
      </c>
      <c r="M57" s="11">
        <f t="shared" si="173"/>
        <v>1842.692924470706</v>
      </c>
      <c r="N57" s="11">
        <f t="shared" si="173"/>
        <v>1842.692924470706</v>
      </c>
      <c r="O57" s="11">
        <f t="shared" si="173"/>
        <v>1842.692924470706</v>
      </c>
      <c r="P57" s="12">
        <v>0.91</v>
      </c>
      <c r="Q57" s="11">
        <f t="shared" ref="Q57:Q59" si="174">H57*$P57/1000</f>
        <v>1.6768505612683424</v>
      </c>
      <c r="R57" s="11">
        <f t="shared" ref="R57:R59" si="175">I57*$P57/1000</f>
        <v>1.6768505612683424</v>
      </c>
      <c r="S57" s="11">
        <f t="shared" ref="S57:S59" si="176">J57*$P57/1000</f>
        <v>1.6768505612683424</v>
      </c>
      <c r="T57" s="11">
        <f t="shared" ref="T57:T59" si="177">K57*$P57/1000</f>
        <v>1.6768505612683424</v>
      </c>
      <c r="U57" s="11">
        <f t="shared" ref="U57:U59" si="178">L57*$P57/1000</f>
        <v>1.6768505612683424</v>
      </c>
      <c r="V57" s="11">
        <f t="shared" ref="V57:V59" si="179">M57*$P57/1000</f>
        <v>1.6768505612683424</v>
      </c>
      <c r="W57" s="11">
        <f t="shared" ref="W57:W59" si="180">N57*$P57/1000</f>
        <v>1.6768505612683424</v>
      </c>
      <c r="X57" s="11">
        <f t="shared" ref="X57:X59" si="181">O57*$P57/1000</f>
        <v>1.6768505612683424</v>
      </c>
      <c r="Y57" s="11">
        <f>[3]euref_det!AB57*Q57</f>
        <v>43.598114592976906</v>
      </c>
      <c r="Z57" s="11">
        <f>[3]euref_det!AC57*R57</f>
        <v>30.183310102830163</v>
      </c>
      <c r="AA57" s="11">
        <f>[3]euref_det!AD57*S57</f>
        <v>33.641773486786036</v>
      </c>
      <c r="AB57" s="11">
        <f>[3]euref_det!AE57*T57</f>
        <v>37.37175054351416</v>
      </c>
      <c r="AC57" s="11">
        <f>[3]euref_det!AF57*U57</f>
        <v>43.014771498467368</v>
      </c>
      <c r="AD57" s="11">
        <f>[3]euref_det!AG57*V57</f>
        <v>49.467102377219213</v>
      </c>
      <c r="AE57" s="11">
        <f>[3]euref_det!AH57*W57</f>
        <v>73.223129631282816</v>
      </c>
      <c r="AF57" s="11">
        <f>[3]euref_det!AI57*X57</f>
        <v>70.033512574084398</v>
      </c>
    </row>
    <row r="58" spans="1:32" x14ac:dyDescent="0.25">
      <c r="A58" s="2" t="s">
        <v>384</v>
      </c>
      <c r="B58" s="2" t="s">
        <v>378</v>
      </c>
      <c r="C58" s="2" t="s">
        <v>22</v>
      </c>
      <c r="D58" s="2" t="s">
        <v>517</v>
      </c>
      <c r="E58" s="2" t="s">
        <v>519</v>
      </c>
      <c r="F58" s="2" t="s">
        <v>448</v>
      </c>
      <c r="G58" s="2" t="s">
        <v>632</v>
      </c>
      <c r="H58" s="61">
        <f>SUM('[4]Figure 2.5'!$AD$10:$AL$10)/9</f>
        <v>1988.1111111111111</v>
      </c>
      <c r="I58" s="61">
        <f>H58*1350/(1400+2/7*(1350-1400))</f>
        <v>1936.8711340206185</v>
      </c>
      <c r="J58" s="61">
        <f t="shared" ref="J58:J66" si="182">(I58+K58)/2</f>
        <v>1901.0031500572736</v>
      </c>
      <c r="K58" s="61">
        <f>I58*1300/1350</f>
        <v>1865.1351660939288</v>
      </c>
      <c r="L58" s="61">
        <f t="shared" ref="L58:L66" si="183">(K58+M58)/2</f>
        <v>1793.3991981672393</v>
      </c>
      <c r="M58" s="61">
        <f>K58*1200/1300</f>
        <v>1721.6632302405496</v>
      </c>
      <c r="N58" s="61">
        <f t="shared" ref="N58:N66" si="184">(M58+O58)/2</f>
        <v>1649.92726231386</v>
      </c>
      <c r="O58" s="61">
        <f>M58*1100/1200</f>
        <v>1578.1912943871705</v>
      </c>
      <c r="P58" s="12">
        <v>0.91</v>
      </c>
      <c r="Q58" s="11">
        <f t="shared" si="174"/>
        <v>1.8091811111111114</v>
      </c>
      <c r="R58" s="11">
        <f t="shared" si="175"/>
        <v>1.7625527319587628</v>
      </c>
      <c r="S58" s="11">
        <f t="shared" si="176"/>
        <v>1.7299128665521191</v>
      </c>
      <c r="T58" s="11">
        <f t="shared" si="177"/>
        <v>1.6972730011454753</v>
      </c>
      <c r="U58" s="11">
        <f t="shared" si="178"/>
        <v>1.6319932703321878</v>
      </c>
      <c r="V58" s="11">
        <f t="shared" si="179"/>
        <v>1.5667135395189002</v>
      </c>
      <c r="W58" s="11">
        <f t="shared" si="180"/>
        <v>1.5014338087056125</v>
      </c>
      <c r="X58" s="11">
        <f t="shared" si="181"/>
        <v>1.4361540778923252</v>
      </c>
      <c r="Y58" s="11">
        <f>[3]euref_det!AB58*Q58</f>
        <v>30.891767472222224</v>
      </c>
      <c r="Z58" s="11">
        <f>[3]euref_det!AC58*R58</f>
        <v>77.381422311159781</v>
      </c>
      <c r="AA58" s="11">
        <f>[3]euref_det!AD58*S58</f>
        <v>48.513721009775793</v>
      </c>
      <c r="AB58" s="11">
        <f>[3]euref_det!AE58*T58</f>
        <v>45.217491423090578</v>
      </c>
      <c r="AC58" s="11">
        <f>[3]euref_det!AF58*U58</f>
        <v>42.231800204274322</v>
      </c>
      <c r="AD58" s="11">
        <f>[3]euref_det!AG58*V58</f>
        <v>44.366063385758778</v>
      </c>
      <c r="AE58" s="11">
        <f>[3]euref_det!AH58*W58</f>
        <v>120.08144437915918</v>
      </c>
      <c r="AF58" s="11">
        <f>[3]euref_det!AI58*X58</f>
        <v>62.224401745839231</v>
      </c>
    </row>
    <row r="59" spans="1:32" x14ac:dyDescent="0.25">
      <c r="A59" s="2" t="s">
        <v>385</v>
      </c>
      <c r="B59" s="2" t="s">
        <v>379</v>
      </c>
      <c r="C59" s="2" t="s">
        <v>22</v>
      </c>
      <c r="D59" s="2" t="s">
        <v>517</v>
      </c>
      <c r="E59" s="2" t="s">
        <v>527</v>
      </c>
      <c r="F59" s="2" t="s">
        <v>448</v>
      </c>
      <c r="G59" s="2" t="s">
        <v>633</v>
      </c>
      <c r="H59" s="12">
        <f>('[4]Table 4.1'!$D$11+'[4]Table 4.1'!$G$11)/2</f>
        <v>4376</v>
      </c>
      <c r="I59" s="12">
        <f>H59*2880/(3470+2/7*(2880-3470))</f>
        <v>3817.4019904803113</v>
      </c>
      <c r="J59" s="12">
        <f t="shared" si="182"/>
        <v>3618.5789701427948</v>
      </c>
      <c r="K59" s="12">
        <f>I59*2580/2880</f>
        <v>3419.7559498052788</v>
      </c>
      <c r="L59" s="12">
        <f t="shared" si="183"/>
        <v>3287.2072695802681</v>
      </c>
      <c r="M59" s="12">
        <f>K59*2380/2580</f>
        <v>3154.6585893552569</v>
      </c>
      <c r="N59" s="12">
        <f t="shared" si="184"/>
        <v>3032.3850006205571</v>
      </c>
      <c r="O59" s="12">
        <f>M59*2380/2580</f>
        <v>2910.1114118858573</v>
      </c>
      <c r="P59" s="12">
        <v>0.91</v>
      </c>
      <c r="Q59" s="11">
        <f t="shared" si="174"/>
        <v>3.9821600000000004</v>
      </c>
      <c r="R59" s="11">
        <f t="shared" si="175"/>
        <v>3.4738358113370831</v>
      </c>
      <c r="S59" s="11">
        <f t="shared" si="176"/>
        <v>3.2929068628299434</v>
      </c>
      <c r="T59" s="11">
        <f t="shared" si="177"/>
        <v>3.1119779143228037</v>
      </c>
      <c r="U59" s="11">
        <f t="shared" si="178"/>
        <v>2.991358615318044</v>
      </c>
      <c r="V59" s="11">
        <f t="shared" si="179"/>
        <v>2.8707393163132839</v>
      </c>
      <c r="W59" s="11">
        <f t="shared" si="180"/>
        <v>2.7594703505647074</v>
      </c>
      <c r="X59" s="11">
        <f t="shared" si="181"/>
        <v>2.6482013848161299</v>
      </c>
      <c r="Y59" s="11">
        <f>[3]euref_det!AB59*Q59</f>
        <v>0</v>
      </c>
      <c r="Z59" s="11">
        <f>[3]euref_det!AC59*R59</f>
        <v>0</v>
      </c>
      <c r="AA59" s="11">
        <f>[3]euref_det!AD59*S59</f>
        <v>0</v>
      </c>
      <c r="AB59" s="11">
        <f>[3]euref_det!AE59*T59</f>
        <v>0</v>
      </c>
      <c r="AC59" s="11">
        <f>[3]euref_det!AF59*U59</f>
        <v>0</v>
      </c>
      <c r="AD59" s="11">
        <f>[3]euref_det!AG59*V59</f>
        <v>0</v>
      </c>
      <c r="AE59" s="11">
        <f>[3]euref_det!AH59*W59</f>
        <v>0</v>
      </c>
      <c r="AF59" s="11">
        <f>[3]euref_det!AI59*X59</f>
        <v>0</v>
      </c>
    </row>
    <row r="60" spans="1:32" x14ac:dyDescent="0.25">
      <c r="A60" s="1" t="s">
        <v>40</v>
      </c>
      <c r="B60" s="1" t="s">
        <v>41</v>
      </c>
      <c r="C60" s="2" t="s">
        <v>22</v>
      </c>
      <c r="D60" s="2" t="s">
        <v>448</v>
      </c>
      <c r="E60" s="2" t="s">
        <v>516</v>
      </c>
      <c r="F60" s="2"/>
      <c r="G60" s="2"/>
      <c r="H60" s="12">
        <f>2500+2/7*(2300-2500)</f>
        <v>2442.8571428571427</v>
      </c>
      <c r="I60" s="12">
        <v>2300</v>
      </c>
      <c r="J60" s="12">
        <f t="shared" si="182"/>
        <v>2300</v>
      </c>
      <c r="K60" s="12">
        <v>2300</v>
      </c>
      <c r="L60" s="12">
        <f t="shared" si="183"/>
        <v>2300</v>
      </c>
      <c r="M60" s="12">
        <v>2300</v>
      </c>
      <c r="N60" s="12">
        <f t="shared" si="184"/>
        <v>2250</v>
      </c>
      <c r="O60" s="12">
        <v>2200</v>
      </c>
      <c r="P60" s="12"/>
      <c r="Q60" s="11">
        <f t="shared" ref="Q60:Q61" si="185">H60/1000</f>
        <v>2.4428571428571426</v>
      </c>
      <c r="R60" s="11">
        <f t="shared" ref="R60:R61" si="186">I60/1000</f>
        <v>2.2999999999999998</v>
      </c>
      <c r="S60" s="11">
        <f t="shared" ref="S60:S61" si="187">J60/1000</f>
        <v>2.2999999999999998</v>
      </c>
      <c r="T60" s="11">
        <f t="shared" ref="T60:T61" si="188">K60/1000</f>
        <v>2.2999999999999998</v>
      </c>
      <c r="U60" s="11">
        <f t="shared" ref="U60:U61" si="189">L60/1000</f>
        <v>2.2999999999999998</v>
      </c>
      <c r="V60" s="11">
        <f t="shared" ref="V60:V61" si="190">M60/1000</f>
        <v>2.2999999999999998</v>
      </c>
      <c r="W60" s="11">
        <f t="shared" ref="W60:W61" si="191">N60/1000</f>
        <v>2.25</v>
      </c>
      <c r="X60" s="11">
        <f t="shared" ref="X60:X61" si="192">O60/1000</f>
        <v>2.2000000000000002</v>
      </c>
      <c r="Y60" s="11">
        <f>[3]euref_det!AB60*Q60</f>
        <v>9.3477757224489775</v>
      </c>
      <c r="Z60" s="11">
        <f>[3]euref_det!AC60*R60</f>
        <v>4.7215793142857132</v>
      </c>
      <c r="AA60" s="11">
        <f>[3]euref_det!AD60*S60</f>
        <v>4.1861393142857137</v>
      </c>
      <c r="AB60" s="11">
        <f>[3]euref_det!AE60*T60</f>
        <v>4.1861393142857137</v>
      </c>
      <c r="AC60" s="11">
        <f>[3]euref_det!AF60*U60</f>
        <v>1.8138535999999998</v>
      </c>
      <c r="AD60" s="11">
        <f>[3]euref_det!AG60*V60</f>
        <v>1.5640197142857142</v>
      </c>
      <c r="AE60" s="11">
        <f>[3]euref_det!AH60*W60</f>
        <v>1.5300192857142856</v>
      </c>
      <c r="AF60" s="11">
        <f>[3]euref_det!AI60*X60</f>
        <v>1.4960188571428572</v>
      </c>
    </row>
    <row r="61" spans="1:32" x14ac:dyDescent="0.25">
      <c r="A61" s="2" t="s">
        <v>42</v>
      </c>
      <c r="B61" s="2" t="s">
        <v>43</v>
      </c>
      <c r="C61" s="2" t="s">
        <v>22</v>
      </c>
      <c r="D61" s="2" t="s">
        <v>448</v>
      </c>
      <c r="E61" s="2" t="s">
        <v>523</v>
      </c>
      <c r="F61" s="2"/>
      <c r="G61" s="2"/>
      <c r="H61" s="12">
        <f>2890+2/7*(2620-2890)</f>
        <v>2812.8571428571427</v>
      </c>
      <c r="I61" s="12">
        <v>2620</v>
      </c>
      <c r="J61" s="12">
        <f t="shared" si="182"/>
        <v>2495</v>
      </c>
      <c r="K61" s="12">
        <v>2370</v>
      </c>
      <c r="L61" s="12">
        <f t="shared" si="183"/>
        <v>2260</v>
      </c>
      <c r="M61" s="12">
        <v>2150</v>
      </c>
      <c r="N61" s="12">
        <f t="shared" si="184"/>
        <v>2050</v>
      </c>
      <c r="O61" s="12">
        <v>1950</v>
      </c>
      <c r="P61" s="12"/>
      <c r="Q61" s="11">
        <f t="shared" si="185"/>
        <v>2.8128571428571427</v>
      </c>
      <c r="R61" s="11">
        <f t="shared" si="186"/>
        <v>2.62</v>
      </c>
      <c r="S61" s="11">
        <f t="shared" si="187"/>
        <v>2.4950000000000001</v>
      </c>
      <c r="T61" s="11">
        <f t="shared" si="188"/>
        <v>2.37</v>
      </c>
      <c r="U61" s="11">
        <f t="shared" si="189"/>
        <v>2.2599999999999998</v>
      </c>
      <c r="V61" s="11">
        <f t="shared" si="190"/>
        <v>2.15</v>
      </c>
      <c r="W61" s="11">
        <f t="shared" si="191"/>
        <v>2.0499999999999998</v>
      </c>
      <c r="X61" s="11">
        <f t="shared" si="192"/>
        <v>1.95</v>
      </c>
      <c r="Y61" s="11">
        <f>[3]euref_det!AB61*Q61</f>
        <v>95.239185454285717</v>
      </c>
      <c r="Z61" s="11">
        <f>[3]euref_det!AC61*R61</f>
        <v>72.092397946447193</v>
      </c>
      <c r="AA61" s="11">
        <f>[3]euref_det!AD61*S61</f>
        <v>29.064984903218718</v>
      </c>
      <c r="AB61" s="11">
        <f>[3]euref_det!AE61*T61</f>
        <v>30.921452286486524</v>
      </c>
      <c r="AC61" s="11">
        <f>[3]euref_det!AF61*U61</f>
        <v>27.533889917736495</v>
      </c>
      <c r="AD61" s="11">
        <f>[3]euref_det!AG61*V61</f>
        <v>139.72610097131451</v>
      </c>
      <c r="AE61" s="11">
        <f>[3]euref_det!AH61*W61</f>
        <v>107.41162440197901</v>
      </c>
      <c r="AF61" s="11">
        <f>[3]euref_det!AI61*X61</f>
        <v>51.47111294466076</v>
      </c>
    </row>
    <row r="62" spans="1:32" x14ac:dyDescent="0.25">
      <c r="A62" s="2" t="s">
        <v>382</v>
      </c>
      <c r="B62" s="2" t="s">
        <v>380</v>
      </c>
      <c r="C62" s="2" t="s">
        <v>22</v>
      </c>
      <c r="D62" s="2" t="s">
        <v>517</v>
      </c>
      <c r="E62" s="2" t="s">
        <v>521</v>
      </c>
      <c r="F62" s="2" t="s">
        <v>448</v>
      </c>
      <c r="G62" s="2" t="s">
        <v>630</v>
      </c>
      <c r="H62" s="61">
        <f>SUM('[4]Figure 3.4'!$F$10:$N$10)/9</f>
        <v>1608.2725555555553</v>
      </c>
      <c r="I62" s="61">
        <f>H62*800/(980+2/7*(800-980))</f>
        <v>1385.588663247863</v>
      </c>
      <c r="J62" s="61">
        <f t="shared" si="182"/>
        <v>1247.0297969230767</v>
      </c>
      <c r="K62" s="61">
        <f>I62*640/800</f>
        <v>1108.4709305982904</v>
      </c>
      <c r="L62" s="61">
        <f t="shared" si="183"/>
        <v>1056.5113557264956</v>
      </c>
      <c r="M62" s="61">
        <f>K62*580/640</f>
        <v>1004.5517808547007</v>
      </c>
      <c r="N62" s="61">
        <f t="shared" si="184"/>
        <v>952.59220598290585</v>
      </c>
      <c r="O62" s="61">
        <f>M62*520/580</f>
        <v>900.63263111111098</v>
      </c>
      <c r="P62" s="12">
        <v>0.91</v>
      </c>
      <c r="Q62" s="11">
        <f t="shared" ref="Q62:Q64" si="193">H62*$P62/1000</f>
        <v>1.4635280255555554</v>
      </c>
      <c r="R62" s="11">
        <f t="shared" ref="R62:R64" si="194">I62*$P62/1000</f>
        <v>1.2608856835555553</v>
      </c>
      <c r="S62" s="11">
        <f t="shared" ref="S62:S64" si="195">J62*$P62/1000</f>
        <v>1.1347971151999998</v>
      </c>
      <c r="T62" s="11">
        <f t="shared" ref="T62:T64" si="196">K62*$P62/1000</f>
        <v>1.0087085468444443</v>
      </c>
      <c r="U62" s="11">
        <f t="shared" ref="U62:U64" si="197">L62*$P62/1000</f>
        <v>0.96142533371111105</v>
      </c>
      <c r="V62" s="11">
        <f t="shared" ref="V62:V64" si="198">M62*$P62/1000</f>
        <v>0.91414212057777777</v>
      </c>
      <c r="W62" s="11">
        <f t="shared" ref="W62:W64" si="199">N62*$P62/1000</f>
        <v>0.86685890744444438</v>
      </c>
      <c r="X62" s="11">
        <f t="shared" ref="X62:X64" si="200">O62*$P62/1000</f>
        <v>0.81957569431111099</v>
      </c>
      <c r="Y62" s="11">
        <f>[3]euref_det!AB62*Q62</f>
        <v>92.04298397470059</v>
      </c>
      <c r="Z62" s="11">
        <f>[3]euref_det!AC62*R62</f>
        <v>85.166461863889225</v>
      </c>
      <c r="AA62" s="11">
        <f>[3]euref_det!AD62*S62</f>
        <v>74.295105610326544</v>
      </c>
      <c r="AB62" s="11">
        <f>[3]euref_det!AE62*T62</f>
        <v>65.108340802688318</v>
      </c>
      <c r="AC62" s="11">
        <f>[3]euref_det!AF62*U62</f>
        <v>62.063429725846653</v>
      </c>
      <c r="AD62" s="11">
        <f>[3]euref_det!AG62*V62</f>
        <v>60.438462225374842</v>
      </c>
      <c r="AE62" s="11">
        <f>[3]euref_det!AH62*W62</f>
        <v>58.146441206075998</v>
      </c>
      <c r="AF62" s="11">
        <f>[3]euref_det!AI62*X62</f>
        <v>129.99784399876501</v>
      </c>
    </row>
    <row r="63" spans="1:32" x14ac:dyDescent="0.25">
      <c r="A63" s="2" t="s">
        <v>383</v>
      </c>
      <c r="B63" s="2" t="s">
        <v>381</v>
      </c>
      <c r="C63" s="2" t="s">
        <v>22</v>
      </c>
      <c r="D63" s="2" t="s">
        <v>517</v>
      </c>
      <c r="E63" s="2" t="s">
        <v>522</v>
      </c>
      <c r="F63" s="2" t="s">
        <v>448</v>
      </c>
      <c r="G63" s="2" t="s">
        <v>631</v>
      </c>
      <c r="H63" s="61">
        <f>SUM('[4]Table 3.1'!$F$10:$N$10)/9</f>
        <v>2164.4444444444443</v>
      </c>
      <c r="I63" s="61">
        <f>H63*1100/(1310+2/7*(1100-1310))</f>
        <v>1904.7111111111112</v>
      </c>
      <c r="J63" s="61">
        <f t="shared" si="182"/>
        <v>1809.4755555555557</v>
      </c>
      <c r="K63" s="61">
        <f>I63*990/1100</f>
        <v>1714.24</v>
      </c>
      <c r="L63" s="61">
        <f t="shared" si="183"/>
        <v>1662.2933333333333</v>
      </c>
      <c r="M63" s="61">
        <f>K63*930/990</f>
        <v>1610.3466666666666</v>
      </c>
      <c r="N63" s="61">
        <f t="shared" si="184"/>
        <v>1567.0577777777776</v>
      </c>
      <c r="O63" s="61">
        <f>M63*880/930</f>
        <v>1523.7688888888888</v>
      </c>
      <c r="P63" s="12">
        <v>0.91</v>
      </c>
      <c r="Q63" s="11">
        <f t="shared" si="193"/>
        <v>1.9696444444444443</v>
      </c>
      <c r="R63" s="11">
        <f t="shared" si="194"/>
        <v>1.7332871111111112</v>
      </c>
      <c r="S63" s="11">
        <f t="shared" si="195"/>
        <v>1.6466227555555559</v>
      </c>
      <c r="T63" s="11">
        <f t="shared" si="196"/>
        <v>1.5599584</v>
      </c>
      <c r="U63" s="11">
        <f t="shared" si="197"/>
        <v>1.5126869333333335</v>
      </c>
      <c r="V63" s="11">
        <f t="shared" si="198"/>
        <v>1.4654154666666666</v>
      </c>
      <c r="W63" s="11">
        <f t="shared" si="199"/>
        <v>1.4260225777777775</v>
      </c>
      <c r="X63" s="11">
        <f t="shared" si="200"/>
        <v>1.3866296888888889</v>
      </c>
      <c r="Y63" s="11">
        <f>[3]euref_det!AB63*Q63</f>
        <v>69.427670096459309</v>
      </c>
      <c r="Z63" s="11">
        <f>[3]euref_det!AC63*R63</f>
        <v>65.617323015760334</v>
      </c>
      <c r="AA63" s="11">
        <f>[3]euref_det!AD63*S63</f>
        <v>60.421458358655293</v>
      </c>
      <c r="AB63" s="11">
        <f>[3]euref_det!AE63*T63</f>
        <v>56.433768680390031</v>
      </c>
      <c r="AC63" s="11">
        <f>[3]euref_det!AF63*U63</f>
        <v>54.729864729420548</v>
      </c>
      <c r="AD63" s="11">
        <f>[3]euref_det!AG63*V63</f>
        <v>54.30196753329205</v>
      </c>
      <c r="AE63" s="11">
        <f>[3]euref_det!AH63*W63</f>
        <v>53.611287115219376</v>
      </c>
      <c r="AF63" s="11">
        <f>[3]euref_det!AI63*X63</f>
        <v>123.27150071245335</v>
      </c>
    </row>
    <row r="64" spans="1:32" x14ac:dyDescent="0.25">
      <c r="A64" s="2" t="s">
        <v>44</v>
      </c>
      <c r="B64" s="2" t="s">
        <v>45</v>
      </c>
      <c r="C64" s="2" t="s">
        <v>22</v>
      </c>
      <c r="D64" s="2" t="s">
        <v>448</v>
      </c>
      <c r="E64" s="2" t="s">
        <v>616</v>
      </c>
      <c r="F64" s="2"/>
      <c r="G64" s="2"/>
      <c r="H64" s="12">
        <f>5600+2/7*(4500-5600)</f>
        <v>5285.7142857142853</v>
      </c>
      <c r="I64" s="11">
        <v>4500</v>
      </c>
      <c r="J64" s="12">
        <f t="shared" si="182"/>
        <v>4150</v>
      </c>
      <c r="K64" s="12">
        <v>3800</v>
      </c>
      <c r="L64" s="12">
        <f t="shared" si="183"/>
        <v>3650</v>
      </c>
      <c r="M64" s="12">
        <v>3500</v>
      </c>
      <c r="N64" s="12">
        <f t="shared" si="184"/>
        <v>3450</v>
      </c>
      <c r="O64" s="11">
        <v>3400</v>
      </c>
      <c r="P64" s="12">
        <v>0.91</v>
      </c>
      <c r="Q64" s="11">
        <f t="shared" si="193"/>
        <v>4.8099999999999996</v>
      </c>
      <c r="R64" s="11">
        <f t="shared" si="194"/>
        <v>4.0949999999999998</v>
      </c>
      <c r="S64" s="11">
        <f t="shared" si="195"/>
        <v>3.7765</v>
      </c>
      <c r="T64" s="11">
        <f t="shared" si="196"/>
        <v>3.4580000000000002</v>
      </c>
      <c r="U64" s="11">
        <f t="shared" si="197"/>
        <v>3.3214999999999999</v>
      </c>
      <c r="V64" s="11">
        <f t="shared" si="198"/>
        <v>3.1850000000000001</v>
      </c>
      <c r="W64" s="11">
        <f t="shared" si="199"/>
        <v>3.1395</v>
      </c>
      <c r="X64" s="11">
        <f t="shared" si="200"/>
        <v>3.0939999999999999</v>
      </c>
      <c r="Y64" s="11">
        <f>[3]euref_det!AB64*Q64</f>
        <v>0</v>
      </c>
      <c r="Z64" s="11">
        <f>[3]euref_det!AC64*R64</f>
        <v>0</v>
      </c>
      <c r="AA64" s="11">
        <f>[3]euref_det!AD64*S64</f>
        <v>0</v>
      </c>
      <c r="AB64" s="11">
        <f>[3]euref_det!AE64*T64</f>
        <v>0</v>
      </c>
      <c r="AC64" s="11">
        <f>[3]euref_det!AF64*U64</f>
        <v>0</v>
      </c>
      <c r="AD64" s="11">
        <f>[3]euref_det!AG64*V64</f>
        <v>0</v>
      </c>
      <c r="AE64" s="11">
        <f>[3]euref_det!AH64*W64</f>
        <v>0</v>
      </c>
      <c r="AF64" s="11">
        <f>[3]euref_det!AI64*X64</f>
        <v>0</v>
      </c>
    </row>
    <row r="65" spans="1:32" x14ac:dyDescent="0.25">
      <c r="A65" s="2" t="s">
        <v>46</v>
      </c>
      <c r="B65" s="2" t="s">
        <v>47</v>
      </c>
      <c r="C65" s="2" t="s">
        <v>22</v>
      </c>
      <c r="D65" s="2" t="s">
        <v>448</v>
      </c>
      <c r="E65" s="2" t="s">
        <v>510</v>
      </c>
      <c r="F65" s="2"/>
      <c r="G65" s="2"/>
      <c r="H65" s="12">
        <f>9080+2/7*(5790-9080)</f>
        <v>8140</v>
      </c>
      <c r="I65" s="12">
        <v>5790</v>
      </c>
      <c r="J65" s="12">
        <f t="shared" si="182"/>
        <v>5135</v>
      </c>
      <c r="K65" s="12">
        <v>4480</v>
      </c>
      <c r="L65" s="12">
        <f t="shared" si="183"/>
        <v>3565</v>
      </c>
      <c r="M65" s="12">
        <v>2650</v>
      </c>
      <c r="N65" s="12">
        <f t="shared" si="184"/>
        <v>2475</v>
      </c>
      <c r="O65" s="12">
        <v>2300</v>
      </c>
      <c r="P65" s="12"/>
      <c r="Q65" s="11">
        <f t="shared" ref="Q65" si="201">H65/1000</f>
        <v>8.14</v>
      </c>
      <c r="R65" s="11">
        <f t="shared" ref="R65" si="202">I65/1000</f>
        <v>5.79</v>
      </c>
      <c r="S65" s="11">
        <f t="shared" ref="S65" si="203">J65/1000</f>
        <v>5.1349999999999998</v>
      </c>
      <c r="T65" s="11">
        <f t="shared" ref="T65" si="204">K65/1000</f>
        <v>4.4800000000000004</v>
      </c>
      <c r="U65" s="11">
        <f t="shared" ref="U65" si="205">L65/1000</f>
        <v>3.5649999999999999</v>
      </c>
      <c r="V65" s="11">
        <f t="shared" ref="V65" si="206">M65/1000</f>
        <v>2.65</v>
      </c>
      <c r="W65" s="11">
        <f t="shared" ref="W65" si="207">N65/1000</f>
        <v>2.4750000000000001</v>
      </c>
      <c r="X65" s="11">
        <f t="shared" ref="X65" si="208">O65/1000</f>
        <v>2.2999999999999998</v>
      </c>
      <c r="Y65" s="11">
        <f>[3]euref_det!AB65*Q65</f>
        <v>0</v>
      </c>
      <c r="Z65" s="11">
        <f>[3]euref_det!AC65*R65</f>
        <v>0</v>
      </c>
      <c r="AA65" s="11">
        <f>[3]euref_det!AD65*S65</f>
        <v>0</v>
      </c>
      <c r="AB65" s="11">
        <f>[3]euref_det!AE65*T65</f>
        <v>0</v>
      </c>
      <c r="AC65" s="11">
        <f>[3]euref_det!AF65*U65</f>
        <v>0</v>
      </c>
      <c r="AD65" s="11">
        <f>[3]euref_det!AG65*V65</f>
        <v>0</v>
      </c>
      <c r="AE65" s="11">
        <f>[3]euref_det!AH65*W65</f>
        <v>0</v>
      </c>
      <c r="AF65" s="11">
        <f>[3]euref_det!AI65*X65</f>
        <v>0</v>
      </c>
    </row>
    <row r="66" spans="1:32" x14ac:dyDescent="0.25">
      <c r="A66" s="2" t="s">
        <v>48</v>
      </c>
      <c r="B66" s="2" t="s">
        <v>49</v>
      </c>
      <c r="C66" s="2" t="s">
        <v>22</v>
      </c>
      <c r="D66" s="2" t="s">
        <v>448</v>
      </c>
      <c r="E66" s="2" t="s">
        <v>617</v>
      </c>
      <c r="F66" s="2"/>
      <c r="G66" s="2"/>
      <c r="H66" s="12">
        <f>5530+2/7*(4970-5530)</f>
        <v>5370</v>
      </c>
      <c r="I66" s="11">
        <v>4970</v>
      </c>
      <c r="J66" s="12">
        <f t="shared" si="182"/>
        <v>4720</v>
      </c>
      <c r="K66" s="12">
        <v>4470</v>
      </c>
      <c r="L66" s="12">
        <f t="shared" si="183"/>
        <v>4245</v>
      </c>
      <c r="M66" s="12">
        <v>4020</v>
      </c>
      <c r="N66" s="12">
        <f t="shared" si="184"/>
        <v>3815</v>
      </c>
      <c r="O66" s="11">
        <v>3610</v>
      </c>
      <c r="P66" s="12">
        <v>0.91</v>
      </c>
      <c r="Q66" s="11">
        <f t="shared" ref="Q66" si="209">H66*$P66/1000</f>
        <v>4.8866999999999994</v>
      </c>
      <c r="R66" s="11">
        <f t="shared" ref="R66" si="210">I66*$P66/1000</f>
        <v>4.5226999999999995</v>
      </c>
      <c r="S66" s="11">
        <f t="shared" ref="S66" si="211">J66*$P66/1000</f>
        <v>4.2951999999999995</v>
      </c>
      <c r="T66" s="11">
        <f t="shared" ref="T66" si="212">K66*$P66/1000</f>
        <v>4.0677000000000003</v>
      </c>
      <c r="U66" s="11">
        <f t="shared" ref="U66" si="213">L66*$P66/1000</f>
        <v>3.8629500000000001</v>
      </c>
      <c r="V66" s="11">
        <f t="shared" ref="V66" si="214">M66*$P66/1000</f>
        <v>3.6582000000000003</v>
      </c>
      <c r="W66" s="11">
        <f t="shared" ref="W66" si="215">N66*$P66/1000</f>
        <v>3.4716499999999999</v>
      </c>
      <c r="X66" s="11">
        <f t="shared" ref="X66" si="216">O66*$P66/1000</f>
        <v>3.2850999999999999</v>
      </c>
      <c r="Y66" s="11">
        <f>[3]euref_det!AB66*Q66</f>
        <v>0</v>
      </c>
      <c r="Z66" s="11">
        <f>[3]euref_det!AC66*R66</f>
        <v>0.38728790095555343</v>
      </c>
      <c r="AA66" s="11">
        <f>[3]euref_det!AD66*S66</f>
        <v>5.2543802601615751E-2</v>
      </c>
      <c r="AB66" s="11">
        <f>[3]euref_det!AE66*T66</f>
        <v>4.9760762209581033E-2</v>
      </c>
      <c r="AC66" s="11">
        <f>[3]euref_det!AF66*U66</f>
        <v>4.7256025856749768E-2</v>
      </c>
      <c r="AD66" s="11">
        <f>[3]euref_det!AG66*V66</f>
        <v>4.4751289503918511E-2</v>
      </c>
      <c r="AE66" s="11">
        <f>[3]euref_det!AH66*W66</f>
        <v>4.2469196382450024E-2</v>
      </c>
      <c r="AF66" s="11">
        <f>[3]euref_det!AI66*X66</f>
        <v>4.0187103260981544E-2</v>
      </c>
    </row>
    <row r="67" spans="1:32" x14ac:dyDescent="0.25">
      <c r="A67" s="2" t="s">
        <v>32</v>
      </c>
      <c r="B67" s="2" t="s">
        <v>33</v>
      </c>
      <c r="C67" s="2" t="s">
        <v>21</v>
      </c>
      <c r="D67" s="2" t="s">
        <v>448</v>
      </c>
      <c r="E67" s="2" t="s">
        <v>558</v>
      </c>
      <c r="F67" s="2"/>
      <c r="G67" s="2"/>
      <c r="H67" s="12">
        <f>[2]DE!$B$8/([2]DE!$B$8+[2]DE!$B$11)*(2000+2/7*(2000-2000))+[2]DE!$B$11/([2]DE!$B$8+[2]DE!$B$11)*(1600+2/7*(1600-1600))</f>
        <v>1778.7539598732842</v>
      </c>
      <c r="I67" s="12">
        <f>$H67</f>
        <v>1778.7539598732842</v>
      </c>
      <c r="J67" s="12">
        <f t="shared" ref="J67:O68" si="217">$H67</f>
        <v>1778.7539598732842</v>
      </c>
      <c r="K67" s="12">
        <f t="shared" si="217"/>
        <v>1778.7539598732842</v>
      </c>
      <c r="L67" s="12">
        <f t="shared" si="217"/>
        <v>1778.7539598732842</v>
      </c>
      <c r="M67" s="12">
        <f t="shared" si="217"/>
        <v>1778.7539598732842</v>
      </c>
      <c r="N67" s="12">
        <f t="shared" si="217"/>
        <v>1778.7539598732842</v>
      </c>
      <c r="O67" s="12">
        <f t="shared" si="217"/>
        <v>1778.7539598732842</v>
      </c>
      <c r="P67" s="12"/>
      <c r="Q67" s="11">
        <f t="shared" ref="Q67:Q69" si="218">H67/1000</f>
        <v>1.7787539598732842</v>
      </c>
      <c r="R67" s="11">
        <f t="shared" ref="R67:R69" si="219">I67/1000</f>
        <v>1.7787539598732842</v>
      </c>
      <c r="S67" s="11">
        <f t="shared" ref="S67:S69" si="220">J67/1000</f>
        <v>1.7787539598732842</v>
      </c>
      <c r="T67" s="11">
        <f t="shared" ref="T67:T69" si="221">K67/1000</f>
        <v>1.7787539598732842</v>
      </c>
      <c r="U67" s="11">
        <f t="shared" ref="U67:U69" si="222">L67/1000</f>
        <v>1.7787539598732842</v>
      </c>
      <c r="V67" s="11">
        <f t="shared" ref="V67:V69" si="223">M67/1000</f>
        <v>1.7787539598732842</v>
      </c>
      <c r="W67" s="11">
        <f t="shared" ref="W67:W69" si="224">N67/1000</f>
        <v>1.7787539598732842</v>
      </c>
      <c r="X67" s="11">
        <f t="shared" ref="X67:X69" si="225">O67/1000</f>
        <v>1.7787539598732842</v>
      </c>
      <c r="Y67" s="11">
        <f>[3]euref_det!AB67*Q67</f>
        <v>2348.8187600517008</v>
      </c>
      <c r="Z67" s="11">
        <f>[3]euref_det!AC67*R67</f>
        <v>2186.5326019272584</v>
      </c>
      <c r="AA67" s="11">
        <f>[3]euref_det!AD67*S67</f>
        <v>1957.33775287974</v>
      </c>
      <c r="AB67" s="11">
        <f>[3]euref_det!AE67*T67</f>
        <v>1635.3370385397182</v>
      </c>
      <c r="AC67" s="11">
        <f>[3]euref_det!AF67*U67</f>
        <v>1144.3391405849134</v>
      </c>
      <c r="AD67" s="11">
        <f>[3]euref_det!AG67*V67</f>
        <v>1001.5899196581976</v>
      </c>
      <c r="AE67" s="11">
        <f>[3]euref_det!AH67*W67</f>
        <v>868.01250111543106</v>
      </c>
      <c r="AF67" s="11">
        <f>[3]euref_det!AI67*X67</f>
        <v>2684.1162380497622</v>
      </c>
    </row>
    <row r="68" spans="1:32" x14ac:dyDescent="0.25">
      <c r="A68" s="2" t="s">
        <v>34</v>
      </c>
      <c r="B68" s="2" t="s">
        <v>35</v>
      </c>
      <c r="C68" s="2" t="s">
        <v>21</v>
      </c>
      <c r="D68" s="2" t="s">
        <v>448</v>
      </c>
      <c r="E68" s="2" t="s">
        <v>515</v>
      </c>
      <c r="F68" s="2"/>
      <c r="G68" s="2"/>
      <c r="H68" s="12">
        <f>850+2/7*(850-850)</f>
        <v>850</v>
      </c>
      <c r="I68" s="12">
        <f>$H68</f>
        <v>850</v>
      </c>
      <c r="J68" s="12">
        <f t="shared" si="217"/>
        <v>850</v>
      </c>
      <c r="K68" s="12">
        <f t="shared" si="217"/>
        <v>850</v>
      </c>
      <c r="L68" s="12">
        <f t="shared" si="217"/>
        <v>850</v>
      </c>
      <c r="M68" s="12">
        <f t="shared" si="217"/>
        <v>850</v>
      </c>
      <c r="N68" s="12">
        <f t="shared" si="217"/>
        <v>850</v>
      </c>
      <c r="O68" s="12">
        <f t="shared" si="217"/>
        <v>850</v>
      </c>
      <c r="P68" s="12"/>
      <c r="Q68" s="11">
        <f t="shared" si="218"/>
        <v>0.85</v>
      </c>
      <c r="R68" s="11">
        <f t="shared" si="219"/>
        <v>0.85</v>
      </c>
      <c r="S68" s="11">
        <f t="shared" si="220"/>
        <v>0.85</v>
      </c>
      <c r="T68" s="11">
        <f t="shared" si="221"/>
        <v>0.85</v>
      </c>
      <c r="U68" s="11">
        <f t="shared" si="222"/>
        <v>0.85</v>
      </c>
      <c r="V68" s="11">
        <f t="shared" si="223"/>
        <v>0.85</v>
      </c>
      <c r="W68" s="11">
        <f t="shared" si="224"/>
        <v>0.85</v>
      </c>
      <c r="X68" s="11">
        <f t="shared" si="225"/>
        <v>0.85</v>
      </c>
      <c r="Y68" s="11">
        <f>[3]euref_det!AB68*Q68</f>
        <v>3496.2700853999995</v>
      </c>
      <c r="Z68" s="11">
        <f>[3]euref_det!AC68*R68</f>
        <v>620.25159090000022</v>
      </c>
      <c r="AA68" s="11">
        <f>[3]euref_det!AD68*S68</f>
        <v>855.64193107522863</v>
      </c>
      <c r="AB68" s="11">
        <f>[3]euref_det!AE68*T68</f>
        <v>1427.3607865328875</v>
      </c>
      <c r="AC68" s="11">
        <f>[3]euref_det!AF68*U68</f>
        <v>3165.8610901836018</v>
      </c>
      <c r="AD68" s="11">
        <f>[3]euref_det!AG68*V68</f>
        <v>1689.299117535626</v>
      </c>
      <c r="AE68" s="11">
        <f>[3]euref_det!AH68*W68</f>
        <v>1443.1063661110713</v>
      </c>
      <c r="AF68" s="11">
        <f>[3]euref_det!AI68*X68</f>
        <v>1173.7367359359255</v>
      </c>
    </row>
    <row r="69" spans="1:32" x14ac:dyDescent="0.25">
      <c r="A69" s="2" t="s">
        <v>36</v>
      </c>
      <c r="B69" s="2" t="s">
        <v>37</v>
      </c>
      <c r="C69" s="2" t="s">
        <v>21</v>
      </c>
      <c r="D69" s="2" t="s">
        <v>448</v>
      </c>
      <c r="E69" s="2" t="s">
        <v>503</v>
      </c>
      <c r="F69" s="2"/>
      <c r="G69" s="2"/>
      <c r="H69" s="12">
        <f>4500+2/7*(4350-4500)</f>
        <v>4457.1428571428569</v>
      </c>
      <c r="I69" s="12">
        <f>4350</f>
        <v>4350</v>
      </c>
      <c r="J69" s="12">
        <f>(I69+K69)/2</f>
        <v>4225</v>
      </c>
      <c r="K69" s="12">
        <v>4100</v>
      </c>
      <c r="L69" s="12">
        <f>(K69+M69)/2</f>
        <v>3950</v>
      </c>
      <c r="M69" s="12">
        <v>3800</v>
      </c>
      <c r="N69" s="12">
        <f>(M69+O69)/2</f>
        <v>3775</v>
      </c>
      <c r="O69" s="12">
        <v>3750</v>
      </c>
      <c r="P69" s="12"/>
      <c r="Q69" s="11">
        <f t="shared" si="218"/>
        <v>4.4571428571428573</v>
      </c>
      <c r="R69" s="11">
        <f t="shared" si="219"/>
        <v>4.3499999999999996</v>
      </c>
      <c r="S69" s="11">
        <f t="shared" si="220"/>
        <v>4.2249999999999996</v>
      </c>
      <c r="T69" s="11">
        <f t="shared" si="221"/>
        <v>4.0999999999999996</v>
      </c>
      <c r="U69" s="11">
        <f t="shared" si="222"/>
        <v>3.95</v>
      </c>
      <c r="V69" s="11">
        <f t="shared" si="223"/>
        <v>3.8</v>
      </c>
      <c r="W69" s="11">
        <f t="shared" si="224"/>
        <v>3.7749999999999999</v>
      </c>
      <c r="X69" s="11">
        <f t="shared" si="225"/>
        <v>3.75</v>
      </c>
      <c r="Y69" s="11">
        <f>[3]euref_det!AB69*Q69</f>
        <v>905.4061714285715</v>
      </c>
      <c r="Z69" s="11">
        <f>[3]euref_det!AC69*R69</f>
        <v>500.77200000000005</v>
      </c>
      <c r="AA69" s="11">
        <f>[3]euref_det!AD69*S69</f>
        <v>0</v>
      </c>
      <c r="AB69" s="11">
        <f>[3]euref_det!AE69*T69</f>
        <v>0</v>
      </c>
      <c r="AC69" s="11">
        <f>[3]euref_det!AF69*U69</f>
        <v>0</v>
      </c>
      <c r="AD69" s="11">
        <f>[3]euref_det!AG69*V69</f>
        <v>0</v>
      </c>
      <c r="AE69" s="11">
        <f>[3]euref_det!AH69*W69</f>
        <v>0</v>
      </c>
      <c r="AF69" s="11">
        <f>[3]euref_det!AI69*X69</f>
        <v>0</v>
      </c>
    </row>
    <row r="70" spans="1:32" x14ac:dyDescent="0.25">
      <c r="A70" s="2" t="s">
        <v>38</v>
      </c>
      <c r="B70" s="2" t="s">
        <v>39</v>
      </c>
      <c r="C70" s="2" t="s">
        <v>21</v>
      </c>
      <c r="D70" s="2" t="s">
        <v>517</v>
      </c>
      <c r="E70" s="2" t="s">
        <v>518</v>
      </c>
      <c r="F70" s="2" t="s">
        <v>448</v>
      </c>
      <c r="G70" s="2" t="s">
        <v>637</v>
      </c>
      <c r="H70" s="11">
        <f>'[4]Figure 5.5'!$E$23</f>
        <v>1842.692924470706</v>
      </c>
      <c r="I70" s="11">
        <f>$H70</f>
        <v>1842.692924470706</v>
      </c>
      <c r="J70" s="11">
        <f t="shared" ref="J70:O70" si="226">$H70</f>
        <v>1842.692924470706</v>
      </c>
      <c r="K70" s="11">
        <f t="shared" si="226"/>
        <v>1842.692924470706</v>
      </c>
      <c r="L70" s="11">
        <f t="shared" si="226"/>
        <v>1842.692924470706</v>
      </c>
      <c r="M70" s="11">
        <f t="shared" si="226"/>
        <v>1842.692924470706</v>
      </c>
      <c r="N70" s="11">
        <f t="shared" si="226"/>
        <v>1842.692924470706</v>
      </c>
      <c r="O70" s="11">
        <f t="shared" si="226"/>
        <v>1842.692924470706</v>
      </c>
      <c r="P70" s="12">
        <v>0.91</v>
      </c>
      <c r="Q70" s="11">
        <f t="shared" ref="Q70:Q72" si="227">H70*$P70/1000</f>
        <v>1.6768505612683424</v>
      </c>
      <c r="R70" s="11">
        <f t="shared" ref="R70:R72" si="228">I70*$P70/1000</f>
        <v>1.6768505612683424</v>
      </c>
      <c r="S70" s="11">
        <f t="shared" ref="S70:S72" si="229">J70*$P70/1000</f>
        <v>1.6768505612683424</v>
      </c>
      <c r="T70" s="11">
        <f t="shared" ref="T70:T72" si="230">K70*$P70/1000</f>
        <v>1.6768505612683424</v>
      </c>
      <c r="U70" s="11">
        <f t="shared" ref="U70:U72" si="231">L70*$P70/1000</f>
        <v>1.6768505612683424</v>
      </c>
      <c r="V70" s="11">
        <f t="shared" ref="V70:V72" si="232">M70*$P70/1000</f>
        <v>1.6768505612683424</v>
      </c>
      <c r="W70" s="11">
        <f t="shared" ref="W70:W72" si="233">N70*$P70/1000</f>
        <v>1.6768505612683424</v>
      </c>
      <c r="X70" s="11">
        <f t="shared" ref="X70:X72" si="234">O70*$P70/1000</f>
        <v>1.6768505612683424</v>
      </c>
      <c r="Y70" s="11">
        <f>[3]euref_det!AB70*Q70</f>
        <v>191.44043907813577</v>
      </c>
      <c r="Z70" s="11">
        <f>[3]euref_det!AC70*R70</f>
        <v>156.80685824632081</v>
      </c>
      <c r="AA70" s="11">
        <f>[3]euref_det!AD70*S70</f>
        <v>194.93995740116799</v>
      </c>
      <c r="AB70" s="11">
        <f>[3]euref_det!AE70*T70</f>
        <v>217.17233566743829</v>
      </c>
      <c r="AC70" s="11">
        <f>[3]euref_det!AF70*U70</f>
        <v>301.47192047492922</v>
      </c>
      <c r="AD70" s="11">
        <f>[3]euref_det!AG70*V70</f>
        <v>290.88040426839865</v>
      </c>
      <c r="AE70" s="11">
        <f>[3]euref_det!AH70*W70</f>
        <v>326.11855455223508</v>
      </c>
      <c r="AF70" s="11">
        <f>[3]euref_det!AI70*X70</f>
        <v>273.94459927280343</v>
      </c>
    </row>
    <row r="71" spans="1:32" x14ac:dyDescent="0.25">
      <c r="A71" s="2" t="s">
        <v>384</v>
      </c>
      <c r="B71" s="2" t="s">
        <v>378</v>
      </c>
      <c r="C71" s="2" t="s">
        <v>21</v>
      </c>
      <c r="D71" s="2" t="s">
        <v>517</v>
      </c>
      <c r="E71" s="2" t="s">
        <v>519</v>
      </c>
      <c r="F71" s="2" t="s">
        <v>448</v>
      </c>
      <c r="G71" s="2" t="s">
        <v>632</v>
      </c>
      <c r="H71" s="12">
        <f>SUM('[4]Figure 2.5'!$AD$10:$AL$10)/9</f>
        <v>1988.1111111111111</v>
      </c>
      <c r="I71" s="12">
        <f>H71*1350/(1400+2/7*(1350-1400))</f>
        <v>1936.8711340206185</v>
      </c>
      <c r="J71" s="12">
        <f t="shared" ref="J71:J79" si="235">(I71+K71)/2</f>
        <v>1901.0031500572736</v>
      </c>
      <c r="K71" s="12">
        <f>I71*1300/1350</f>
        <v>1865.1351660939288</v>
      </c>
      <c r="L71" s="12">
        <f t="shared" ref="L71:L79" si="236">(K71+M71)/2</f>
        <v>1793.3991981672393</v>
      </c>
      <c r="M71" s="12">
        <f>K71*1200/1300</f>
        <v>1721.6632302405496</v>
      </c>
      <c r="N71" s="12">
        <f t="shared" ref="N71:N79" si="237">(M71+O71)/2</f>
        <v>1649.92726231386</v>
      </c>
      <c r="O71" s="12">
        <f>M71*1100/1200</f>
        <v>1578.1912943871705</v>
      </c>
      <c r="P71" s="12">
        <v>0.91</v>
      </c>
      <c r="Q71" s="11">
        <f t="shared" si="227"/>
        <v>1.8091811111111114</v>
      </c>
      <c r="R71" s="11">
        <f t="shared" si="228"/>
        <v>1.7625527319587628</v>
      </c>
      <c r="S71" s="11">
        <f t="shared" si="229"/>
        <v>1.7299128665521191</v>
      </c>
      <c r="T71" s="11">
        <f t="shared" si="230"/>
        <v>1.6972730011454753</v>
      </c>
      <c r="U71" s="11">
        <f t="shared" si="231"/>
        <v>1.6319932703321878</v>
      </c>
      <c r="V71" s="11">
        <f t="shared" si="232"/>
        <v>1.5667135395189002</v>
      </c>
      <c r="W71" s="11">
        <f t="shared" si="233"/>
        <v>1.5014338087056125</v>
      </c>
      <c r="X71" s="11">
        <f t="shared" si="234"/>
        <v>1.4361540778923252</v>
      </c>
      <c r="Y71" s="11">
        <f>[3]euref_det!AB71*Q71</f>
        <v>10418.733166813754</v>
      </c>
      <c r="Z71" s="11">
        <f>[3]euref_det!AC71*R71</f>
        <v>10102.98739476525</v>
      </c>
      <c r="AA71" s="11">
        <f>[3]euref_det!AD71*S71</f>
        <v>4284.3954787426619</v>
      </c>
      <c r="AB71" s="11">
        <f>[3]euref_det!AE71*T71</f>
        <v>5864.6031986842663</v>
      </c>
      <c r="AC71" s="11">
        <f>[3]euref_det!AF71*U71</f>
        <v>4064.5851462702881</v>
      </c>
      <c r="AD71" s="11">
        <f>[3]euref_det!AG71*V71</f>
        <v>4664.9768364651636</v>
      </c>
      <c r="AE71" s="11">
        <f>[3]euref_det!AH71*W71</f>
        <v>7812.6478121893051</v>
      </c>
      <c r="AF71" s="11">
        <f>[3]euref_det!AI71*X71</f>
        <v>6017.9108671667764</v>
      </c>
    </row>
    <row r="72" spans="1:32" x14ac:dyDescent="0.25">
      <c r="A72" s="2" t="s">
        <v>385</v>
      </c>
      <c r="B72" s="2" t="s">
        <v>379</v>
      </c>
      <c r="C72" s="2" t="s">
        <v>21</v>
      </c>
      <c r="D72" s="2" t="s">
        <v>517</v>
      </c>
      <c r="E72" s="2" t="s">
        <v>520</v>
      </c>
      <c r="F72" s="2" t="s">
        <v>448</v>
      </c>
      <c r="G72" s="2" t="s">
        <v>633</v>
      </c>
      <c r="H72" s="12">
        <f>('[4]Table 4.1'!$D$14+'[4]Table 4.1'!$G$14)/2</f>
        <v>5252.5</v>
      </c>
      <c r="I72" s="12">
        <f>H72*2880/(3470+2/7*(2880-3470))</f>
        <v>4582.0164430982259</v>
      </c>
      <c r="J72" s="12">
        <f t="shared" si="235"/>
        <v>4343.3697533535269</v>
      </c>
      <c r="K72" s="12">
        <f>I72*2580/2880</f>
        <v>4104.723063608827</v>
      </c>
      <c r="L72" s="12">
        <f t="shared" si="236"/>
        <v>3945.6252704456942</v>
      </c>
      <c r="M72" s="12">
        <f>K72*2380/2580</f>
        <v>3786.5274772825614</v>
      </c>
      <c r="N72" s="12">
        <f t="shared" si="237"/>
        <v>3639.7628463801366</v>
      </c>
      <c r="O72" s="12">
        <f>M72*2380/2580</f>
        <v>3492.9982154777113</v>
      </c>
      <c r="P72" s="12">
        <v>0.91</v>
      </c>
      <c r="Q72" s="11">
        <f t="shared" si="227"/>
        <v>4.7797750000000008</v>
      </c>
      <c r="R72" s="11">
        <f t="shared" si="228"/>
        <v>4.1696349632193863</v>
      </c>
      <c r="S72" s="11">
        <f t="shared" si="229"/>
        <v>3.9524664755517098</v>
      </c>
      <c r="T72" s="11">
        <f t="shared" si="230"/>
        <v>3.7352979878840329</v>
      </c>
      <c r="U72" s="11">
        <f t="shared" si="231"/>
        <v>3.5905189961055815</v>
      </c>
      <c r="V72" s="11">
        <f t="shared" si="232"/>
        <v>3.4457400043271309</v>
      </c>
      <c r="W72" s="11">
        <f t="shared" si="233"/>
        <v>3.3121841902059246</v>
      </c>
      <c r="X72" s="11">
        <f t="shared" si="234"/>
        <v>3.1786283760847174</v>
      </c>
      <c r="Y72" s="11">
        <f>[3]euref_det!AB72*Q72</f>
        <v>11731.950096078641</v>
      </c>
      <c r="Z72" s="11">
        <f>[3]euref_det!AC72*R72</f>
        <v>1796.4576818039445</v>
      </c>
      <c r="AA72" s="11">
        <f>[3]euref_det!AD72*S72</f>
        <v>666.47905835687141</v>
      </c>
      <c r="AB72" s="11">
        <f>[3]euref_det!AE72*T72</f>
        <v>902.78004946889916</v>
      </c>
      <c r="AC72" s="11">
        <f>[3]euref_det!AF72*U72</f>
        <v>592.4152421821799</v>
      </c>
      <c r="AD72" s="11">
        <f>[3]euref_det!AG72*V72</f>
        <v>698.22192161208511</v>
      </c>
      <c r="AE72" s="11">
        <f>[3]euref_det!AH72*W72</f>
        <v>1238.0118562281718</v>
      </c>
      <c r="AF72" s="11">
        <f>[3]euref_det!AI72*X72</f>
        <v>923.79142911473878</v>
      </c>
    </row>
    <row r="73" spans="1:32" x14ac:dyDescent="0.25">
      <c r="A73" s="1" t="s">
        <v>40</v>
      </c>
      <c r="B73" s="1" t="s">
        <v>41</v>
      </c>
      <c r="C73" s="2" t="s">
        <v>21</v>
      </c>
      <c r="D73" s="2" t="s">
        <v>448</v>
      </c>
      <c r="E73" s="2" t="s">
        <v>516</v>
      </c>
      <c r="F73" s="2"/>
      <c r="G73" s="2"/>
      <c r="H73" s="12">
        <f>2500+2/7*(2300-2500)</f>
        <v>2442.8571428571427</v>
      </c>
      <c r="I73" s="12">
        <v>2300</v>
      </c>
      <c r="J73" s="12">
        <f t="shared" si="235"/>
        <v>2300</v>
      </c>
      <c r="K73" s="12">
        <v>2300</v>
      </c>
      <c r="L73" s="12">
        <f t="shared" si="236"/>
        <v>2300</v>
      </c>
      <c r="M73" s="12">
        <v>2300</v>
      </c>
      <c r="N73" s="12">
        <f t="shared" si="237"/>
        <v>2250</v>
      </c>
      <c r="O73" s="12">
        <v>2200</v>
      </c>
      <c r="P73" s="12"/>
      <c r="Q73" s="11">
        <f t="shared" ref="Q73:Q74" si="238">H73/1000</f>
        <v>2.4428571428571426</v>
      </c>
      <c r="R73" s="11">
        <f t="shared" ref="R73:R74" si="239">I73/1000</f>
        <v>2.2999999999999998</v>
      </c>
      <c r="S73" s="11">
        <f t="shared" ref="S73:S74" si="240">J73/1000</f>
        <v>2.2999999999999998</v>
      </c>
      <c r="T73" s="11">
        <f t="shared" ref="T73:T74" si="241">K73/1000</f>
        <v>2.2999999999999998</v>
      </c>
      <c r="U73" s="11">
        <f t="shared" ref="U73:U74" si="242">L73/1000</f>
        <v>2.2999999999999998</v>
      </c>
      <c r="V73" s="11">
        <f t="shared" ref="V73:V74" si="243">M73/1000</f>
        <v>2.2999999999999998</v>
      </c>
      <c r="W73" s="11">
        <f t="shared" ref="W73:W74" si="244">N73/1000</f>
        <v>2.25</v>
      </c>
      <c r="X73" s="11">
        <f t="shared" ref="X73:X74" si="245">O73/1000</f>
        <v>2.2000000000000002</v>
      </c>
      <c r="Y73" s="11">
        <f>[3]euref_det!AB73*Q73</f>
        <v>2994.1318997632652</v>
      </c>
      <c r="Z73" s="11">
        <f>[3]euref_det!AC73*R73</f>
        <v>109.99485171428573</v>
      </c>
      <c r="AA73" s="11">
        <f>[3]euref_det!AD73*S73</f>
        <v>95.821978500049909</v>
      </c>
      <c r="AB73" s="11">
        <f>[3]euref_det!AE73*T73</f>
        <v>82.018857071478465</v>
      </c>
      <c r="AC73" s="11">
        <f>[3]euref_det!AF73*U73</f>
        <v>69.721070528621325</v>
      </c>
      <c r="AD73" s="11">
        <f>[3]euref_det!AG73*V73</f>
        <v>56.701795671478486</v>
      </c>
      <c r="AE73" s="11">
        <f>[3]euref_det!AH73*W73</f>
        <v>53.574211439489829</v>
      </c>
      <c r="AF73" s="11">
        <f>[3]euref_det!AI73*X73</f>
        <v>42.37485197892974</v>
      </c>
    </row>
    <row r="74" spans="1:32" x14ac:dyDescent="0.25">
      <c r="A74" s="2" t="s">
        <v>42</v>
      </c>
      <c r="B74" s="2" t="s">
        <v>43</v>
      </c>
      <c r="C74" s="2" t="s">
        <v>21</v>
      </c>
      <c r="D74" s="2" t="s">
        <v>448</v>
      </c>
      <c r="E74" s="2" t="s">
        <v>523</v>
      </c>
      <c r="F74" s="2"/>
      <c r="G74" s="2"/>
      <c r="H74" s="12">
        <f>2890+2/7*(2620-2890)</f>
        <v>2812.8571428571427</v>
      </c>
      <c r="I74" s="12">
        <v>2620</v>
      </c>
      <c r="J74" s="12">
        <f t="shared" si="235"/>
        <v>2495</v>
      </c>
      <c r="K74" s="12">
        <v>2370</v>
      </c>
      <c r="L74" s="12">
        <f t="shared" si="236"/>
        <v>2260</v>
      </c>
      <c r="M74" s="12">
        <v>2150</v>
      </c>
      <c r="N74" s="12">
        <f t="shared" si="237"/>
        <v>2050</v>
      </c>
      <c r="O74" s="12">
        <v>1950</v>
      </c>
      <c r="P74" s="12"/>
      <c r="Q74" s="11">
        <f t="shared" si="238"/>
        <v>2.8128571428571427</v>
      </c>
      <c r="R74" s="11">
        <f t="shared" si="239"/>
        <v>2.62</v>
      </c>
      <c r="S74" s="11">
        <f t="shared" si="240"/>
        <v>2.4950000000000001</v>
      </c>
      <c r="T74" s="11">
        <f t="shared" si="241"/>
        <v>2.37</v>
      </c>
      <c r="U74" s="11">
        <f t="shared" si="242"/>
        <v>2.2599999999999998</v>
      </c>
      <c r="V74" s="11">
        <f t="shared" si="243"/>
        <v>2.15</v>
      </c>
      <c r="W74" s="11">
        <f t="shared" si="244"/>
        <v>2.0499999999999998</v>
      </c>
      <c r="X74" s="11">
        <f t="shared" si="245"/>
        <v>1.95</v>
      </c>
      <c r="Y74" s="11">
        <f>[3]euref_det!AB74*Q74</f>
        <v>1083.0086233182856</v>
      </c>
      <c r="Z74" s="11">
        <f>[3]euref_det!AC74*R74</f>
        <v>2630.333073758467</v>
      </c>
      <c r="AA74" s="11">
        <f>[3]euref_det!AD74*S74</f>
        <v>708.09751992803911</v>
      </c>
      <c r="AB74" s="11">
        <f>[3]euref_det!AE74*T74</f>
        <v>653.57895557633367</v>
      </c>
      <c r="AC74" s="11">
        <f>[3]euref_det!AF74*U74</f>
        <v>610.11516234283272</v>
      </c>
      <c r="AD74" s="11">
        <f>[3]euref_det!AG74*V74</f>
        <v>844.82691201387786</v>
      </c>
      <c r="AE74" s="11">
        <f>[3]euref_det!AH74*W74</f>
        <v>627.37944765829207</v>
      </c>
      <c r="AF74" s="11">
        <f>[3]euref_det!AI74*X74</f>
        <v>513.68248933554594</v>
      </c>
    </row>
    <row r="75" spans="1:32" x14ac:dyDescent="0.25">
      <c r="A75" s="2" t="s">
        <v>382</v>
      </c>
      <c r="B75" s="2" t="s">
        <v>380</v>
      </c>
      <c r="C75" s="2" t="s">
        <v>21</v>
      </c>
      <c r="D75" s="2" t="s">
        <v>517</v>
      </c>
      <c r="E75" s="2" t="s">
        <v>521</v>
      </c>
      <c r="F75" s="2" t="s">
        <v>448</v>
      </c>
      <c r="G75" s="2" t="s">
        <v>630</v>
      </c>
      <c r="H75" s="12">
        <f>SUM('[4]Figure 3.4'!$F$10:$N$10)/9</f>
        <v>1608.2725555555553</v>
      </c>
      <c r="I75" s="12">
        <f>H75*800/(980+2/7*(800-980))</f>
        <v>1385.588663247863</v>
      </c>
      <c r="J75" s="12">
        <f t="shared" si="235"/>
        <v>1247.0297969230767</v>
      </c>
      <c r="K75" s="12">
        <f>I75*640/800</f>
        <v>1108.4709305982904</v>
      </c>
      <c r="L75" s="12">
        <f t="shared" si="236"/>
        <v>1056.5113557264956</v>
      </c>
      <c r="M75" s="12">
        <f>K75*580/640</f>
        <v>1004.5517808547007</v>
      </c>
      <c r="N75" s="12">
        <f t="shared" si="237"/>
        <v>952.59220598290585</v>
      </c>
      <c r="O75" s="12">
        <f>M75*520/580</f>
        <v>900.63263111111098</v>
      </c>
      <c r="P75" s="12">
        <v>0.91</v>
      </c>
      <c r="Q75" s="11">
        <f t="shared" ref="Q75:Q77" si="246">H75*$P75/1000</f>
        <v>1.4635280255555554</v>
      </c>
      <c r="R75" s="11">
        <f t="shared" ref="R75:R77" si="247">I75*$P75/1000</f>
        <v>1.2608856835555553</v>
      </c>
      <c r="S75" s="11">
        <f t="shared" ref="S75:S77" si="248">J75*$P75/1000</f>
        <v>1.1347971151999998</v>
      </c>
      <c r="T75" s="11">
        <f t="shared" ref="T75:T77" si="249">K75*$P75/1000</f>
        <v>1.0087085468444443</v>
      </c>
      <c r="U75" s="11">
        <f t="shared" ref="U75:U77" si="250">L75*$P75/1000</f>
        <v>0.96142533371111105</v>
      </c>
      <c r="V75" s="11">
        <f t="shared" ref="V75:V77" si="251">M75*$P75/1000</f>
        <v>0.91414212057777777</v>
      </c>
      <c r="W75" s="11">
        <f t="shared" ref="W75:W77" si="252">N75*$P75/1000</f>
        <v>0.86685890744444438</v>
      </c>
      <c r="X75" s="11">
        <f t="shared" ref="X75:X77" si="253">O75*$P75/1000</f>
        <v>0.81957569431111099</v>
      </c>
      <c r="Y75" s="11">
        <f>[3]euref_det!AB75*Q75</f>
        <v>1497.1228913613566</v>
      </c>
      <c r="Z75" s="11">
        <f>[3]euref_det!AC75*R75</f>
        <v>1590.8009354747076</v>
      </c>
      <c r="AA75" s="11">
        <f>[3]euref_det!AD75*S75</f>
        <v>865.94458389352314</v>
      </c>
      <c r="AB75" s="11">
        <f>[3]euref_det!AE75*T75</f>
        <v>1124.0447699230569</v>
      </c>
      <c r="AC75" s="11">
        <f>[3]euref_det!AF75*U75</f>
        <v>657.28301938346067</v>
      </c>
      <c r="AD75" s="11">
        <f>[3]euref_det!AG75*V75</f>
        <v>742.03317544074798</v>
      </c>
      <c r="AE75" s="11">
        <f>[3]euref_det!AH75*W75</f>
        <v>865.45375098932141</v>
      </c>
      <c r="AF75" s="11">
        <f>[3]euref_det!AI75*X75</f>
        <v>1438.3707617932755</v>
      </c>
    </row>
    <row r="76" spans="1:32" x14ac:dyDescent="0.25">
      <c r="A76" s="2" t="s">
        <v>383</v>
      </c>
      <c r="B76" s="2" t="s">
        <v>381</v>
      </c>
      <c r="C76" s="2" t="s">
        <v>21</v>
      </c>
      <c r="D76" s="2" t="s">
        <v>517</v>
      </c>
      <c r="E76" s="2" t="s">
        <v>522</v>
      </c>
      <c r="F76" s="2" t="s">
        <v>448</v>
      </c>
      <c r="G76" s="2" t="s">
        <v>631</v>
      </c>
      <c r="H76" s="12">
        <f>SUM('[4]Table 3.1'!$F$10:$N$10)/9</f>
        <v>2164.4444444444443</v>
      </c>
      <c r="I76" s="12">
        <f>H76*1100/(1310+2/7*(1100-1310))</f>
        <v>1904.7111111111112</v>
      </c>
      <c r="J76" s="12">
        <f t="shared" si="235"/>
        <v>1809.4755555555557</v>
      </c>
      <c r="K76" s="12">
        <f>I76*990/1100</f>
        <v>1714.24</v>
      </c>
      <c r="L76" s="12">
        <f t="shared" si="236"/>
        <v>1662.2933333333333</v>
      </c>
      <c r="M76" s="12">
        <f>K76*930/990</f>
        <v>1610.3466666666666</v>
      </c>
      <c r="N76" s="12">
        <f t="shared" si="237"/>
        <v>1567.0577777777776</v>
      </c>
      <c r="O76" s="12">
        <f>M76*880/930</f>
        <v>1523.7688888888888</v>
      </c>
      <c r="P76" s="12">
        <v>0.91</v>
      </c>
      <c r="Q76" s="11">
        <f t="shared" si="246"/>
        <v>1.9696444444444443</v>
      </c>
      <c r="R76" s="11">
        <f t="shared" si="247"/>
        <v>1.7332871111111112</v>
      </c>
      <c r="S76" s="11">
        <f t="shared" si="248"/>
        <v>1.6466227555555559</v>
      </c>
      <c r="T76" s="11">
        <f t="shared" si="249"/>
        <v>1.5599584</v>
      </c>
      <c r="U76" s="11">
        <f t="shared" si="250"/>
        <v>1.5126869333333335</v>
      </c>
      <c r="V76" s="11">
        <f t="shared" si="251"/>
        <v>1.4654154666666666</v>
      </c>
      <c r="W76" s="11">
        <f t="shared" si="252"/>
        <v>1.4260225777777775</v>
      </c>
      <c r="X76" s="11">
        <f t="shared" si="253"/>
        <v>1.3866296888888889</v>
      </c>
      <c r="Y76" s="11">
        <f>[3]euref_det!AB76*Q76</f>
        <v>3725.2099812810761</v>
      </c>
      <c r="Z76" s="11">
        <f>[3]euref_det!AC76*R76</f>
        <v>5996.6649641560334</v>
      </c>
      <c r="AA76" s="11">
        <f>[3]euref_det!AD76*S76</f>
        <v>3445.6022607994823</v>
      </c>
      <c r="AB76" s="11">
        <f>[3]euref_det!AE76*T76</f>
        <v>4766.8345592970845</v>
      </c>
      <c r="AC76" s="11">
        <f>[3]euref_det!AF76*U76</f>
        <v>2835.8617839582603</v>
      </c>
      <c r="AD76" s="11">
        <f>[3]euref_det!AG76*V76</f>
        <v>3261.8916195422644</v>
      </c>
      <c r="AE76" s="11">
        <f>[3]euref_det!AH76*W76</f>
        <v>3904.1006339810397</v>
      </c>
      <c r="AF76" s="11">
        <f>[3]euref_det!AI76*X76</f>
        <v>6673.3119131209196</v>
      </c>
    </row>
    <row r="77" spans="1:32" x14ac:dyDescent="0.25">
      <c r="A77" s="2" t="s">
        <v>44</v>
      </c>
      <c r="B77" s="2" t="s">
        <v>45</v>
      </c>
      <c r="C77" s="2" t="s">
        <v>21</v>
      </c>
      <c r="D77" s="2" t="s">
        <v>448</v>
      </c>
      <c r="E77" s="2" t="s">
        <v>616</v>
      </c>
      <c r="F77" s="2"/>
      <c r="G77" s="2"/>
      <c r="H77" s="12">
        <f>5600+2/7*(4500-5600)</f>
        <v>5285.7142857142853</v>
      </c>
      <c r="I77" s="11">
        <v>4500</v>
      </c>
      <c r="J77" s="12">
        <f t="shared" si="235"/>
        <v>4150</v>
      </c>
      <c r="K77" s="12">
        <v>3800</v>
      </c>
      <c r="L77" s="12">
        <f t="shared" si="236"/>
        <v>3650</v>
      </c>
      <c r="M77" s="12">
        <v>3500</v>
      </c>
      <c r="N77" s="12">
        <f t="shared" si="237"/>
        <v>3450</v>
      </c>
      <c r="O77" s="11">
        <v>3400</v>
      </c>
      <c r="P77" s="12">
        <v>0.91</v>
      </c>
      <c r="Q77" s="11">
        <f t="shared" si="246"/>
        <v>4.8099999999999996</v>
      </c>
      <c r="R77" s="11">
        <f t="shared" si="247"/>
        <v>4.0949999999999998</v>
      </c>
      <c r="S77" s="11">
        <f t="shared" si="248"/>
        <v>3.7765</v>
      </c>
      <c r="T77" s="11">
        <f t="shared" si="249"/>
        <v>3.4580000000000002</v>
      </c>
      <c r="U77" s="11">
        <f t="shared" si="250"/>
        <v>3.3214999999999999</v>
      </c>
      <c r="V77" s="11">
        <f t="shared" si="251"/>
        <v>3.1850000000000001</v>
      </c>
      <c r="W77" s="11">
        <f t="shared" si="252"/>
        <v>3.1395</v>
      </c>
      <c r="X77" s="11">
        <f t="shared" si="253"/>
        <v>3.0939999999999999</v>
      </c>
      <c r="Y77" s="11">
        <f>[3]euref_det!AB77*Q77</f>
        <v>0</v>
      </c>
      <c r="Z77" s="11">
        <f>[3]euref_det!AC77*R77</f>
        <v>0</v>
      </c>
      <c r="AA77" s="11">
        <f>[3]euref_det!AD77*S77</f>
        <v>0</v>
      </c>
      <c r="AB77" s="11">
        <f>[3]euref_det!AE77*T77</f>
        <v>0</v>
      </c>
      <c r="AC77" s="11">
        <f>[3]euref_det!AF77*U77</f>
        <v>0</v>
      </c>
      <c r="AD77" s="11">
        <f>[3]euref_det!AG77*V77</f>
        <v>0</v>
      </c>
      <c r="AE77" s="11">
        <f>[3]euref_det!AH77*W77</f>
        <v>0</v>
      </c>
      <c r="AF77" s="11">
        <f>[3]euref_det!AI77*X77</f>
        <v>0</v>
      </c>
    </row>
    <row r="78" spans="1:32" x14ac:dyDescent="0.25">
      <c r="A78" s="2" t="s">
        <v>46</v>
      </c>
      <c r="B78" s="2" t="s">
        <v>47</v>
      </c>
      <c r="C78" s="2" t="s">
        <v>21</v>
      </c>
      <c r="D78" s="2" t="s">
        <v>448</v>
      </c>
      <c r="E78" s="2" t="s">
        <v>510</v>
      </c>
      <c r="F78" s="2"/>
      <c r="G78" s="2"/>
      <c r="H78" s="12">
        <f>9080+2/7*(5790-9080)</f>
        <v>8140</v>
      </c>
      <c r="I78" s="12">
        <v>5790</v>
      </c>
      <c r="J78" s="12">
        <f t="shared" si="235"/>
        <v>5135</v>
      </c>
      <c r="K78" s="12">
        <v>4480</v>
      </c>
      <c r="L78" s="12">
        <f t="shared" si="236"/>
        <v>3565</v>
      </c>
      <c r="M78" s="12">
        <v>2650</v>
      </c>
      <c r="N78" s="12">
        <f t="shared" si="237"/>
        <v>2475</v>
      </c>
      <c r="O78" s="12">
        <v>2300</v>
      </c>
      <c r="P78" s="12"/>
      <c r="Q78" s="11">
        <f t="shared" ref="Q78" si="254">H78/1000</f>
        <v>8.14</v>
      </c>
      <c r="R78" s="11">
        <f t="shared" ref="R78" si="255">I78/1000</f>
        <v>5.79</v>
      </c>
      <c r="S78" s="11">
        <f t="shared" ref="S78" si="256">J78/1000</f>
        <v>5.1349999999999998</v>
      </c>
      <c r="T78" s="11">
        <f t="shared" ref="T78" si="257">K78/1000</f>
        <v>4.4800000000000004</v>
      </c>
      <c r="U78" s="11">
        <f t="shared" ref="U78" si="258">L78/1000</f>
        <v>3.5649999999999999</v>
      </c>
      <c r="V78" s="11">
        <f t="shared" ref="V78" si="259">M78/1000</f>
        <v>2.65</v>
      </c>
      <c r="W78" s="11">
        <f t="shared" ref="W78" si="260">N78/1000</f>
        <v>2.4750000000000001</v>
      </c>
      <c r="X78" s="11">
        <f t="shared" ref="X78" si="261">O78/1000</f>
        <v>2.2999999999999998</v>
      </c>
      <c r="Y78" s="11">
        <f>[3]euref_det!AB78*Q78</f>
        <v>0</v>
      </c>
      <c r="Z78" s="11">
        <f>[3]euref_det!AC78*R78</f>
        <v>0</v>
      </c>
      <c r="AA78" s="11">
        <f>[3]euref_det!AD78*S78</f>
        <v>0</v>
      </c>
      <c r="AB78" s="11">
        <f>[3]euref_det!AE78*T78</f>
        <v>0</v>
      </c>
      <c r="AC78" s="11">
        <f>[3]euref_det!AF78*U78</f>
        <v>0</v>
      </c>
      <c r="AD78" s="11">
        <f>[3]euref_det!AG78*V78</f>
        <v>0</v>
      </c>
      <c r="AE78" s="11">
        <f>[3]euref_det!AH78*W78</f>
        <v>0</v>
      </c>
      <c r="AF78" s="11">
        <f>[3]euref_det!AI78*X78</f>
        <v>0</v>
      </c>
    </row>
    <row r="79" spans="1:32" x14ac:dyDescent="0.25">
      <c r="A79" s="2" t="s">
        <v>48</v>
      </c>
      <c r="B79" s="2" t="s">
        <v>49</v>
      </c>
      <c r="C79" s="2" t="s">
        <v>21</v>
      </c>
      <c r="D79" s="2" t="s">
        <v>448</v>
      </c>
      <c r="E79" s="2" t="s">
        <v>617</v>
      </c>
      <c r="F79" s="2"/>
      <c r="G79" s="2"/>
      <c r="H79" s="12">
        <f>5530+2/7*(4970-5530)</f>
        <v>5370</v>
      </c>
      <c r="I79" s="11">
        <v>4970</v>
      </c>
      <c r="J79" s="12">
        <f t="shared" si="235"/>
        <v>4720</v>
      </c>
      <c r="K79" s="12">
        <v>4470</v>
      </c>
      <c r="L79" s="12">
        <f t="shared" si="236"/>
        <v>4245</v>
      </c>
      <c r="M79" s="12">
        <v>4020</v>
      </c>
      <c r="N79" s="12">
        <f t="shared" si="237"/>
        <v>3815</v>
      </c>
      <c r="O79" s="11">
        <v>3610</v>
      </c>
      <c r="P79" s="12">
        <v>0.91</v>
      </c>
      <c r="Q79" s="11">
        <f t="shared" ref="Q79" si="262">H79*$P79/1000</f>
        <v>4.8866999999999994</v>
      </c>
      <c r="R79" s="11">
        <f t="shared" ref="R79" si="263">I79*$P79/1000</f>
        <v>4.5226999999999995</v>
      </c>
      <c r="S79" s="11">
        <f t="shared" ref="S79" si="264">J79*$P79/1000</f>
        <v>4.2951999999999995</v>
      </c>
      <c r="T79" s="11">
        <f t="shared" ref="T79" si="265">K79*$P79/1000</f>
        <v>4.0677000000000003</v>
      </c>
      <c r="U79" s="11">
        <f t="shared" ref="U79" si="266">L79*$P79/1000</f>
        <v>3.8629500000000001</v>
      </c>
      <c r="V79" s="11">
        <f t="shared" ref="V79" si="267">M79*$P79/1000</f>
        <v>3.6582000000000003</v>
      </c>
      <c r="W79" s="11">
        <f t="shared" ref="W79" si="268">N79*$P79/1000</f>
        <v>3.4716499999999999</v>
      </c>
      <c r="X79" s="11">
        <f t="shared" ref="X79" si="269">O79*$P79/1000</f>
        <v>3.2850999999999999</v>
      </c>
      <c r="Y79" s="11">
        <f>[3]euref_det!AB79*Q79</f>
        <v>3.9093599999999995</v>
      </c>
      <c r="Z79" s="11">
        <f>[3]euref_det!AC79*R79</f>
        <v>157.9682397742624</v>
      </c>
      <c r="AA79" s="11">
        <f>[3]euref_det!AD79*S79</f>
        <v>24.377015893490043</v>
      </c>
      <c r="AB79" s="11">
        <f>[3]euref_det!AE79*T79</f>
        <v>23.085860390656887</v>
      </c>
      <c r="AC79" s="11">
        <f>[3]euref_det!AF79*U79</f>
        <v>21.923820438107043</v>
      </c>
      <c r="AD79" s="11">
        <f>[3]euref_det!AG79*V79</f>
        <v>20.7617804855572</v>
      </c>
      <c r="AE79" s="11">
        <f>[3]euref_det!AH79*W79</f>
        <v>19.703032973234009</v>
      </c>
      <c r="AF79" s="11">
        <f>[3]euref_det!AI79*X79</f>
        <v>18.644285460910837</v>
      </c>
    </row>
    <row r="80" spans="1:32" x14ac:dyDescent="0.25">
      <c r="A80" s="2" t="s">
        <v>32</v>
      </c>
      <c r="B80" s="2" t="s">
        <v>33</v>
      </c>
      <c r="C80" s="2" t="s">
        <v>20</v>
      </c>
      <c r="D80" s="2" t="s">
        <v>448</v>
      </c>
      <c r="E80" s="2" t="s">
        <v>558</v>
      </c>
      <c r="F80" s="2"/>
      <c r="G80" s="2"/>
      <c r="H80" s="12">
        <f>[2]DK!$B$8/([2]DK!$B$8+[2]DK!$B$11)*(2000+2/7*(2000-2000))+[2]DK!$B$11/([2]DK!$B$8+[2]DK!$B$11)*(1600+2/7*(1600-1600))</f>
        <v>1600</v>
      </c>
      <c r="I80" s="12">
        <f>$H80</f>
        <v>1600</v>
      </c>
      <c r="J80" s="12">
        <f t="shared" ref="J80:O81" si="270">$H80</f>
        <v>1600</v>
      </c>
      <c r="K80" s="12">
        <f t="shared" si="270"/>
        <v>1600</v>
      </c>
      <c r="L80" s="12">
        <f t="shared" si="270"/>
        <v>1600</v>
      </c>
      <c r="M80" s="12">
        <f t="shared" si="270"/>
        <v>1600</v>
      </c>
      <c r="N80" s="12">
        <f t="shared" si="270"/>
        <v>1600</v>
      </c>
      <c r="O80" s="12">
        <f t="shared" si="270"/>
        <v>1600</v>
      </c>
      <c r="P80" s="12"/>
      <c r="Q80" s="11">
        <f t="shared" ref="Q80:Q82" si="271">H80/1000</f>
        <v>1.6</v>
      </c>
      <c r="R80" s="11">
        <f t="shared" ref="R80:R82" si="272">I80/1000</f>
        <v>1.6</v>
      </c>
      <c r="S80" s="11">
        <f t="shared" ref="S80:S82" si="273">J80/1000</f>
        <v>1.6</v>
      </c>
      <c r="T80" s="11">
        <f t="shared" ref="T80:T82" si="274">K80/1000</f>
        <v>1.6</v>
      </c>
      <c r="U80" s="11">
        <f t="shared" ref="U80:U82" si="275">L80/1000</f>
        <v>1.6</v>
      </c>
      <c r="V80" s="11">
        <f t="shared" ref="V80:V82" si="276">M80/1000</f>
        <v>1.6</v>
      </c>
      <c r="W80" s="11">
        <f t="shared" ref="W80:W82" si="277">N80/1000</f>
        <v>1.6</v>
      </c>
      <c r="X80" s="11">
        <f t="shared" ref="X80:X82" si="278">O80/1000</f>
        <v>1.6</v>
      </c>
      <c r="Y80" s="11">
        <f>[3]euref_det!AB80*Q80</f>
        <v>169.01160000000002</v>
      </c>
      <c r="Z80" s="11">
        <f>[3]euref_det!AC80*R80</f>
        <v>94.635600000000011</v>
      </c>
      <c r="AA80" s="11">
        <f>[3]euref_det!AD80*S80</f>
        <v>83.59559999999999</v>
      </c>
      <c r="AB80" s="11">
        <f>[3]euref_det!AE80*T80</f>
        <v>58.866</v>
      </c>
      <c r="AC80" s="11">
        <f>[3]euref_det!AF80*U80</f>
        <v>48.872</v>
      </c>
      <c r="AD80" s="11">
        <f>[3]euref_det!AG80*V80</f>
        <v>16.192000000000004</v>
      </c>
      <c r="AE80" s="11">
        <f>[3]euref_det!AH80*W80</f>
        <v>1.3791204343879353</v>
      </c>
      <c r="AF80" s="11">
        <f>[3]euref_det!AI80*X80</f>
        <v>1.3791204343879353</v>
      </c>
    </row>
    <row r="81" spans="1:32" x14ac:dyDescent="0.25">
      <c r="A81" s="2" t="s">
        <v>34</v>
      </c>
      <c r="B81" s="2" t="s">
        <v>35</v>
      </c>
      <c r="C81" s="2" t="s">
        <v>20</v>
      </c>
      <c r="D81" s="2" t="s">
        <v>448</v>
      </c>
      <c r="E81" s="2" t="s">
        <v>515</v>
      </c>
      <c r="F81" s="2"/>
      <c r="G81" s="2"/>
      <c r="H81" s="12">
        <f>850+2/7*(850-850)</f>
        <v>850</v>
      </c>
      <c r="I81" s="12">
        <f>$H81</f>
        <v>850</v>
      </c>
      <c r="J81" s="12">
        <f t="shared" si="270"/>
        <v>850</v>
      </c>
      <c r="K81" s="12">
        <f t="shared" si="270"/>
        <v>850</v>
      </c>
      <c r="L81" s="12">
        <f t="shared" si="270"/>
        <v>850</v>
      </c>
      <c r="M81" s="12">
        <f t="shared" si="270"/>
        <v>850</v>
      </c>
      <c r="N81" s="12">
        <f t="shared" si="270"/>
        <v>850</v>
      </c>
      <c r="O81" s="12">
        <f t="shared" si="270"/>
        <v>850</v>
      </c>
      <c r="P81" s="12"/>
      <c r="Q81" s="11">
        <f t="shared" si="271"/>
        <v>0.85</v>
      </c>
      <c r="R81" s="11">
        <f t="shared" si="272"/>
        <v>0.85</v>
      </c>
      <c r="S81" s="11">
        <f t="shared" si="273"/>
        <v>0.85</v>
      </c>
      <c r="T81" s="11">
        <f t="shared" si="274"/>
        <v>0.85</v>
      </c>
      <c r="U81" s="11">
        <f t="shared" si="275"/>
        <v>0.85</v>
      </c>
      <c r="V81" s="11">
        <f t="shared" si="276"/>
        <v>0.85</v>
      </c>
      <c r="W81" s="11">
        <f t="shared" si="277"/>
        <v>0.85</v>
      </c>
      <c r="X81" s="11">
        <f t="shared" si="278"/>
        <v>0.85</v>
      </c>
      <c r="Y81" s="11">
        <f>[3]euref_det!AB81*Q81</f>
        <v>64.425583683333329</v>
      </c>
      <c r="Z81" s="11">
        <f>[3]euref_det!AC81*R81</f>
        <v>32.150623844953756</v>
      </c>
      <c r="AA81" s="11">
        <f>[3]euref_det!AD81*S81</f>
        <v>29.446051344953759</v>
      </c>
      <c r="AB81" s="11">
        <f>[3]euref_det!AE81*T81</f>
        <v>28.298908237661578</v>
      </c>
      <c r="AC81" s="11">
        <f>[3]euref_det!AF81*U81</f>
        <v>37.986510742405471</v>
      </c>
      <c r="AD81" s="11">
        <f>[3]euref_det!AG81*V81</f>
        <v>351.85593428442849</v>
      </c>
      <c r="AE81" s="11">
        <f>[3]euref_det!AH81*W81</f>
        <v>392.62376577602754</v>
      </c>
      <c r="AF81" s="11">
        <f>[3]euref_det!AI81*X81</f>
        <v>126.58005728108833</v>
      </c>
    </row>
    <row r="82" spans="1:32" x14ac:dyDescent="0.25">
      <c r="A82" s="2" t="s">
        <v>36</v>
      </c>
      <c r="B82" s="2" t="s">
        <v>37</v>
      </c>
      <c r="C82" s="2" t="s">
        <v>20</v>
      </c>
      <c r="D82" s="2" t="s">
        <v>448</v>
      </c>
      <c r="E82" s="2" t="s">
        <v>503</v>
      </c>
      <c r="F82" s="2"/>
      <c r="G82" s="2"/>
      <c r="H82" s="12">
        <f>4500+2/7*(4350-4500)</f>
        <v>4457.1428571428569</v>
      </c>
      <c r="I82" s="12">
        <f>4350</f>
        <v>4350</v>
      </c>
      <c r="J82" s="12">
        <f>(I82+K82)/2</f>
        <v>4225</v>
      </c>
      <c r="K82" s="12">
        <v>4100</v>
      </c>
      <c r="L82" s="12">
        <f>(K82+M82)/2</f>
        <v>3950</v>
      </c>
      <c r="M82" s="12">
        <v>3800</v>
      </c>
      <c r="N82" s="12">
        <f>(M82+O82)/2</f>
        <v>3775</v>
      </c>
      <c r="O82" s="12">
        <v>3750</v>
      </c>
      <c r="P82" s="12"/>
      <c r="Q82" s="11">
        <f t="shared" si="271"/>
        <v>4.4571428571428573</v>
      </c>
      <c r="R82" s="11">
        <f t="shared" si="272"/>
        <v>4.3499999999999996</v>
      </c>
      <c r="S82" s="11">
        <f t="shared" si="273"/>
        <v>4.2249999999999996</v>
      </c>
      <c r="T82" s="11">
        <f t="shared" si="274"/>
        <v>4.0999999999999996</v>
      </c>
      <c r="U82" s="11">
        <f t="shared" si="275"/>
        <v>3.95</v>
      </c>
      <c r="V82" s="11">
        <f t="shared" si="276"/>
        <v>3.8</v>
      </c>
      <c r="W82" s="11">
        <f t="shared" si="277"/>
        <v>3.7749999999999999</v>
      </c>
      <c r="X82" s="11">
        <f t="shared" si="278"/>
        <v>3.75</v>
      </c>
      <c r="Y82" s="11">
        <f>[3]euref_det!AB82*Q82</f>
        <v>0</v>
      </c>
      <c r="Z82" s="11">
        <f>[3]euref_det!AC82*R82</f>
        <v>0</v>
      </c>
      <c r="AA82" s="11">
        <f>[3]euref_det!AD82*S82</f>
        <v>0</v>
      </c>
      <c r="AB82" s="11">
        <f>[3]euref_det!AE82*T82</f>
        <v>0</v>
      </c>
      <c r="AC82" s="11">
        <f>[3]euref_det!AF82*U82</f>
        <v>0</v>
      </c>
      <c r="AD82" s="11">
        <f>[3]euref_det!AG82*V82</f>
        <v>0</v>
      </c>
      <c r="AE82" s="11">
        <f>[3]euref_det!AH82*W82</f>
        <v>0</v>
      </c>
      <c r="AF82" s="11">
        <f>[3]euref_det!AI82*X82</f>
        <v>0</v>
      </c>
    </row>
    <row r="83" spans="1:32" x14ac:dyDescent="0.25">
      <c r="A83" s="2" t="s">
        <v>38</v>
      </c>
      <c r="B83" s="2" t="s">
        <v>39</v>
      </c>
      <c r="C83" s="2" t="s">
        <v>20</v>
      </c>
      <c r="D83" s="2" t="s">
        <v>517</v>
      </c>
      <c r="E83" s="2" t="s">
        <v>518</v>
      </c>
      <c r="F83" s="2" t="s">
        <v>448</v>
      </c>
      <c r="G83" s="2" t="s">
        <v>637</v>
      </c>
      <c r="H83" s="11">
        <f>'[4]Figure 5.5'!$E$23</f>
        <v>1842.692924470706</v>
      </c>
      <c r="I83" s="11">
        <f>$H83</f>
        <v>1842.692924470706</v>
      </c>
      <c r="J83" s="11">
        <f t="shared" ref="J83:O83" si="279">$H83</f>
        <v>1842.692924470706</v>
      </c>
      <c r="K83" s="11">
        <f t="shared" si="279"/>
        <v>1842.692924470706</v>
      </c>
      <c r="L83" s="11">
        <f t="shared" si="279"/>
        <v>1842.692924470706</v>
      </c>
      <c r="M83" s="11">
        <f t="shared" si="279"/>
        <v>1842.692924470706</v>
      </c>
      <c r="N83" s="11">
        <f t="shared" si="279"/>
        <v>1842.692924470706</v>
      </c>
      <c r="O83" s="11">
        <f t="shared" si="279"/>
        <v>1842.692924470706</v>
      </c>
      <c r="P83" s="12">
        <v>0.91</v>
      </c>
      <c r="Q83" s="11">
        <f t="shared" ref="Q83:Q85" si="280">H83*$P83/1000</f>
        <v>1.6768505612683424</v>
      </c>
      <c r="R83" s="11">
        <f t="shared" ref="R83:R85" si="281">I83*$P83/1000</f>
        <v>1.6768505612683424</v>
      </c>
      <c r="S83" s="11">
        <f t="shared" ref="S83:S85" si="282">J83*$P83/1000</f>
        <v>1.6768505612683424</v>
      </c>
      <c r="T83" s="11">
        <f t="shared" ref="T83:T85" si="283">K83*$P83/1000</f>
        <v>1.6768505612683424</v>
      </c>
      <c r="U83" s="11">
        <f t="shared" ref="U83:U85" si="284">L83*$P83/1000</f>
        <v>1.6768505612683424</v>
      </c>
      <c r="V83" s="11">
        <f t="shared" ref="V83:V85" si="285">M83*$P83/1000</f>
        <v>1.6768505612683424</v>
      </c>
      <c r="W83" s="11">
        <f t="shared" ref="W83:W85" si="286">N83*$P83/1000</f>
        <v>1.6768505612683424</v>
      </c>
      <c r="X83" s="11">
        <f t="shared" ref="X83:X85" si="287">O83*$P83/1000</f>
        <v>1.6768505612683424</v>
      </c>
      <c r="Y83" s="11">
        <f>[3]euref_det!AB83*Q83</f>
        <v>0.2515275841902514</v>
      </c>
      <c r="Z83" s="11">
        <f>[3]euref_det!AC83*R83</f>
        <v>0.2515275841902514</v>
      </c>
      <c r="AA83" s="11">
        <f>[3]euref_det!AD83*S83</f>
        <v>0.2515275841902514</v>
      </c>
      <c r="AB83" s="11">
        <f>[3]euref_det!AE83*T83</f>
        <v>0.6148452057983923</v>
      </c>
      <c r="AC83" s="11">
        <f>[3]euref_det!AF83*U83</f>
        <v>0.27947509354472377</v>
      </c>
      <c r="AD83" s="11">
        <f>[3]euref_det!AG83*V83</f>
        <v>0.27947509354472377</v>
      </c>
      <c r="AE83" s="11">
        <f>[3]euref_det!AH83*W83</f>
        <v>0.27947509354472377</v>
      </c>
      <c r="AF83" s="11">
        <f>[3]euref_det!AI83*X83</f>
        <v>0.27947509354472377</v>
      </c>
    </row>
    <row r="84" spans="1:32" x14ac:dyDescent="0.25">
      <c r="A84" s="2" t="s">
        <v>384</v>
      </c>
      <c r="B84" s="2" t="s">
        <v>378</v>
      </c>
      <c r="C84" s="2" t="s">
        <v>20</v>
      </c>
      <c r="D84" s="2" t="s">
        <v>517</v>
      </c>
      <c r="E84" s="2" t="s">
        <v>529</v>
      </c>
      <c r="F84" s="2" t="s">
        <v>448</v>
      </c>
      <c r="G84" s="2" t="s">
        <v>632</v>
      </c>
      <c r="H84" s="12">
        <f>SUM('[4]Figure 2.5'!$AD$8:$AL$8)/9</f>
        <v>1801.3333333333333</v>
      </c>
      <c r="I84" s="12">
        <f>H84*1350/(1400+2/7*(1350-1400))</f>
        <v>1754.9072164948452</v>
      </c>
      <c r="J84" s="12">
        <f t="shared" ref="J84:J92" si="288">(I84+K84)/2</f>
        <v>1722.4089347079037</v>
      </c>
      <c r="K84" s="12">
        <f>I84*1300/1350</f>
        <v>1689.9106529209621</v>
      </c>
      <c r="L84" s="12">
        <f t="shared" ref="L84:L92" si="289">(K84+M84)/2</f>
        <v>1624.914089347079</v>
      </c>
      <c r="M84" s="12">
        <f>K84*1200/1300</f>
        <v>1559.9175257731958</v>
      </c>
      <c r="N84" s="12">
        <f t="shared" ref="N84:N92" si="290">(M84+O84)/2</f>
        <v>1494.9209621993127</v>
      </c>
      <c r="O84" s="12">
        <f>M84*1100/1200</f>
        <v>1429.9243986254296</v>
      </c>
      <c r="P84" s="12">
        <v>0.91</v>
      </c>
      <c r="Q84" s="11">
        <f t="shared" si="280"/>
        <v>1.6392133333333334</v>
      </c>
      <c r="R84" s="11">
        <f t="shared" si="281"/>
        <v>1.5969655670103093</v>
      </c>
      <c r="S84" s="11">
        <f t="shared" si="282"/>
        <v>1.5673921305841922</v>
      </c>
      <c r="T84" s="11">
        <f t="shared" si="283"/>
        <v>1.5378186941580754</v>
      </c>
      <c r="U84" s="11">
        <f t="shared" si="284"/>
        <v>1.4786718213058418</v>
      </c>
      <c r="V84" s="11">
        <f t="shared" si="285"/>
        <v>1.4195249484536081</v>
      </c>
      <c r="W84" s="11">
        <f t="shared" si="286"/>
        <v>1.3603780756013746</v>
      </c>
      <c r="X84" s="11">
        <f t="shared" si="287"/>
        <v>1.3012312027491411</v>
      </c>
      <c r="Y84" s="11">
        <f>[3]euref_det!AB84*Q84</f>
        <v>623.50295893088241</v>
      </c>
      <c r="Z84" s="11">
        <f>[3]euref_det!AC84*R84</f>
        <v>439.97278864435128</v>
      </c>
      <c r="AA84" s="11">
        <f>[3]euref_det!AD84*S84</f>
        <v>263.39130052688341</v>
      </c>
      <c r="AB84" s="11">
        <f>[3]euref_det!AE84*T84</f>
        <v>505.79510824772797</v>
      </c>
      <c r="AC84" s="11">
        <f>[3]euref_det!AF84*U84</f>
        <v>233.5734174483683</v>
      </c>
      <c r="AD84" s="11">
        <f>[3]euref_det!AG84*V84</f>
        <v>479.19463894441236</v>
      </c>
      <c r="AE84" s="11">
        <f>[3]euref_det!AH84*W84</f>
        <v>216.54005316159805</v>
      </c>
      <c r="AF84" s="11">
        <f>[3]euref_det!AI84*X84</f>
        <v>584.70354235983791</v>
      </c>
    </row>
    <row r="85" spans="1:32" x14ac:dyDescent="0.25">
      <c r="A85" s="2" t="s">
        <v>385</v>
      </c>
      <c r="B85" s="2" t="s">
        <v>379</v>
      </c>
      <c r="C85" s="2" t="s">
        <v>20</v>
      </c>
      <c r="D85" s="2" t="s">
        <v>517</v>
      </c>
      <c r="E85" s="2" t="s">
        <v>528</v>
      </c>
      <c r="F85" s="2" t="s">
        <v>448</v>
      </c>
      <c r="G85" s="2" t="s">
        <v>633</v>
      </c>
      <c r="H85" s="12">
        <f>('[4]Table 4.1'!$D$13+'[4]Table 4.1'!$G$13)/2</f>
        <v>3096.5</v>
      </c>
      <c r="I85" s="12">
        <f>H85*2880/(3470+2/7*(2880-3470))</f>
        <v>2701.2306360882735</v>
      </c>
      <c r="J85" s="12">
        <f t="shared" si="288"/>
        <v>2560.5415404586756</v>
      </c>
      <c r="K85" s="12">
        <f>I85*2580/2880</f>
        <v>2419.8524448290782</v>
      </c>
      <c r="L85" s="12">
        <f t="shared" si="289"/>
        <v>2326.0597144093463</v>
      </c>
      <c r="M85" s="12">
        <f>K85*2380/2580</f>
        <v>2232.2669839896148</v>
      </c>
      <c r="N85" s="12">
        <f t="shared" si="290"/>
        <v>2145.7450078659863</v>
      </c>
      <c r="O85" s="12">
        <f>M85*2380/2580</f>
        <v>2059.2230317423578</v>
      </c>
      <c r="P85" s="12">
        <v>0.91</v>
      </c>
      <c r="Q85" s="11">
        <f t="shared" si="280"/>
        <v>2.817815</v>
      </c>
      <c r="R85" s="11">
        <f t="shared" si="281"/>
        <v>2.4581198788403289</v>
      </c>
      <c r="S85" s="11">
        <f t="shared" si="282"/>
        <v>2.3300928018173948</v>
      </c>
      <c r="T85" s="11">
        <f t="shared" si="283"/>
        <v>2.2020657247944615</v>
      </c>
      <c r="U85" s="11">
        <f t="shared" si="284"/>
        <v>2.1167143401125053</v>
      </c>
      <c r="V85" s="11">
        <f t="shared" si="285"/>
        <v>2.0313629554305495</v>
      </c>
      <c r="W85" s="11">
        <f t="shared" si="286"/>
        <v>1.9526279571580476</v>
      </c>
      <c r="X85" s="11">
        <f t="shared" si="287"/>
        <v>1.8738929588855455</v>
      </c>
      <c r="Y85" s="11">
        <f>[3]euref_det!AB85*Q85</f>
        <v>178.6165487572168</v>
      </c>
      <c r="Z85" s="11">
        <f>[3]euref_det!AC85*R85</f>
        <v>207.29457897851523</v>
      </c>
      <c r="AA85" s="11">
        <f>[3]euref_det!AD85*S85</f>
        <v>111.74692662721014</v>
      </c>
      <c r="AB85" s="11">
        <f>[3]euref_det!AE85*T85</f>
        <v>219.028466121279</v>
      </c>
      <c r="AC85" s="11">
        <f>[3]euref_det!AF85*U85</f>
        <v>93.054217289080938</v>
      </c>
      <c r="AD85" s="11">
        <f>[3]euref_det!AG85*V85</f>
        <v>207.76772748438034</v>
      </c>
      <c r="AE85" s="11">
        <f>[3]euref_det!AH85*W85</f>
        <v>86.500836694137021</v>
      </c>
      <c r="AF85" s="11">
        <f>[3]euref_det!AI85*X85</f>
        <v>259.56231652544096</v>
      </c>
    </row>
    <row r="86" spans="1:32" x14ac:dyDescent="0.25">
      <c r="A86" s="1" t="s">
        <v>40</v>
      </c>
      <c r="B86" s="1" t="s">
        <v>41</v>
      </c>
      <c r="C86" s="2" t="s">
        <v>20</v>
      </c>
      <c r="D86" s="2" t="s">
        <v>448</v>
      </c>
      <c r="E86" s="2" t="s">
        <v>516</v>
      </c>
      <c r="F86" s="2"/>
      <c r="G86" s="2"/>
      <c r="H86" s="12">
        <f>2500+2/7*(2300-2500)</f>
        <v>2442.8571428571427</v>
      </c>
      <c r="I86" s="12">
        <v>2300</v>
      </c>
      <c r="J86" s="12">
        <f t="shared" si="288"/>
        <v>2300</v>
      </c>
      <c r="K86" s="12">
        <v>2300</v>
      </c>
      <c r="L86" s="12">
        <f t="shared" si="289"/>
        <v>2300</v>
      </c>
      <c r="M86" s="12">
        <v>2300</v>
      </c>
      <c r="N86" s="12">
        <f t="shared" si="290"/>
        <v>2250</v>
      </c>
      <c r="O86" s="12">
        <v>2200</v>
      </c>
      <c r="P86" s="12"/>
      <c r="Q86" s="11">
        <f t="shared" ref="Q86:Q87" si="291">H86/1000</f>
        <v>2.4428571428571426</v>
      </c>
      <c r="R86" s="11">
        <f t="shared" ref="R86:R87" si="292">I86/1000</f>
        <v>2.2999999999999998</v>
      </c>
      <c r="S86" s="11">
        <f t="shared" ref="S86:S87" si="293">J86/1000</f>
        <v>2.2999999999999998</v>
      </c>
      <c r="T86" s="11">
        <f t="shared" ref="T86:T87" si="294">K86/1000</f>
        <v>2.2999999999999998</v>
      </c>
      <c r="U86" s="11">
        <f t="shared" ref="U86:U87" si="295">L86/1000</f>
        <v>2.2999999999999998</v>
      </c>
      <c r="V86" s="11">
        <f t="shared" ref="V86:V87" si="296">M86/1000</f>
        <v>2.2999999999999998</v>
      </c>
      <c r="W86" s="11">
        <f t="shared" ref="W86:W87" si="297">N86/1000</f>
        <v>2.25</v>
      </c>
      <c r="X86" s="11">
        <f t="shared" ref="X86:X87" si="298">O86/1000</f>
        <v>2.2000000000000002</v>
      </c>
      <c r="Y86" s="11">
        <f>[3]euref_det!AB86*Q86</f>
        <v>1589.222411742857</v>
      </c>
      <c r="Z86" s="11">
        <f>[3]euref_det!AC86*R86</f>
        <v>32.345745742857133</v>
      </c>
      <c r="AA86" s="11">
        <f>[3]euref_det!AD86*S86</f>
        <v>14.64901526452023</v>
      </c>
      <c r="AB86" s="11">
        <f>[3]euref_det!AE86*T86</f>
        <v>14.281310978805942</v>
      </c>
      <c r="AC86" s="11">
        <f>[3]euref_det!AF86*U86</f>
        <v>14.273661835948801</v>
      </c>
      <c r="AD86" s="11">
        <f>[3]euref_det!AG86*V86</f>
        <v>14.128696896443289</v>
      </c>
      <c r="AE86" s="11">
        <f>[3]euref_det!AH86*W86</f>
        <v>13.747569554601899</v>
      </c>
      <c r="AF86" s="11">
        <f>[3]euref_det!AI86*X86</f>
        <v>3.6189895022672189</v>
      </c>
    </row>
    <row r="87" spans="1:32" x14ac:dyDescent="0.25">
      <c r="A87" s="2" t="s">
        <v>42</v>
      </c>
      <c r="B87" s="2" t="s">
        <v>43</v>
      </c>
      <c r="C87" s="2" t="s">
        <v>20</v>
      </c>
      <c r="D87" s="2" t="s">
        <v>448</v>
      </c>
      <c r="E87" s="2" t="s">
        <v>523</v>
      </c>
      <c r="F87" s="2"/>
      <c r="G87" s="2"/>
      <c r="H87" s="12">
        <f>2890+2/7*(2620-2890)</f>
        <v>2812.8571428571427</v>
      </c>
      <c r="I87" s="12">
        <v>2620</v>
      </c>
      <c r="J87" s="12">
        <f t="shared" si="288"/>
        <v>2495</v>
      </c>
      <c r="K87" s="12">
        <v>2370</v>
      </c>
      <c r="L87" s="12">
        <f t="shared" si="289"/>
        <v>2260</v>
      </c>
      <c r="M87" s="12">
        <v>2150</v>
      </c>
      <c r="N87" s="12">
        <f t="shared" si="290"/>
        <v>2050</v>
      </c>
      <c r="O87" s="12">
        <v>1950</v>
      </c>
      <c r="P87" s="12"/>
      <c r="Q87" s="11">
        <f t="shared" si="291"/>
        <v>2.8128571428571427</v>
      </c>
      <c r="R87" s="11">
        <f t="shared" si="292"/>
        <v>2.62</v>
      </c>
      <c r="S87" s="11">
        <f t="shared" si="293"/>
        <v>2.4950000000000001</v>
      </c>
      <c r="T87" s="11">
        <f t="shared" si="294"/>
        <v>2.37</v>
      </c>
      <c r="U87" s="11">
        <f t="shared" si="295"/>
        <v>2.2599999999999998</v>
      </c>
      <c r="V87" s="11">
        <f t="shared" si="296"/>
        <v>2.15</v>
      </c>
      <c r="W87" s="11">
        <f t="shared" si="297"/>
        <v>2.0499999999999998</v>
      </c>
      <c r="X87" s="11">
        <f t="shared" si="298"/>
        <v>1.95</v>
      </c>
      <c r="Y87" s="11">
        <f>[3]euref_det!AB87*Q87</f>
        <v>200.41996217257145</v>
      </c>
      <c r="Z87" s="11">
        <f>[3]euref_det!AC87*R87</f>
        <v>1069.9446960659857</v>
      </c>
      <c r="AA87" s="11">
        <f>[3]euref_det!AD87*S87</f>
        <v>310.65668243197416</v>
      </c>
      <c r="AB87" s="11">
        <f>[3]euref_det!AE87*T87</f>
        <v>272.09040383028417</v>
      </c>
      <c r="AC87" s="11">
        <f>[3]euref_det!AF87*U87</f>
        <v>250.10181983718624</v>
      </c>
      <c r="AD87" s="11">
        <f>[3]euref_det!AG87*V87</f>
        <v>228.97612977300827</v>
      </c>
      <c r="AE87" s="11">
        <f>[3]euref_det!AH87*W87</f>
        <v>214.52677032995786</v>
      </c>
      <c r="AF87" s="11">
        <f>[3]euref_det!AI87*X87</f>
        <v>203.12812485647709</v>
      </c>
    </row>
    <row r="88" spans="1:32" x14ac:dyDescent="0.25">
      <c r="A88" s="2" t="s">
        <v>382</v>
      </c>
      <c r="B88" s="2" t="s">
        <v>380</v>
      </c>
      <c r="C88" s="2" t="s">
        <v>20</v>
      </c>
      <c r="D88" s="2" t="s">
        <v>517</v>
      </c>
      <c r="E88" s="2" t="s">
        <v>521</v>
      </c>
      <c r="F88" s="2" t="s">
        <v>448</v>
      </c>
      <c r="G88" s="2" t="s">
        <v>630</v>
      </c>
      <c r="H88" s="61">
        <f>SUM('[4]Figure 3.4'!$F$10:$N$10)/9</f>
        <v>1608.2725555555553</v>
      </c>
      <c r="I88" s="61">
        <f>H88*800/(980+2/7*(800-980))</f>
        <v>1385.588663247863</v>
      </c>
      <c r="J88" s="61">
        <f t="shared" si="288"/>
        <v>1247.0297969230767</v>
      </c>
      <c r="K88" s="61">
        <f>I88*640/800</f>
        <v>1108.4709305982904</v>
      </c>
      <c r="L88" s="61">
        <f t="shared" si="289"/>
        <v>1056.5113557264956</v>
      </c>
      <c r="M88" s="61">
        <f>K88*580/640</f>
        <v>1004.5517808547007</v>
      </c>
      <c r="N88" s="61">
        <f t="shared" si="290"/>
        <v>952.59220598290585</v>
      </c>
      <c r="O88" s="61">
        <f>M88*520/580</f>
        <v>900.63263111111098</v>
      </c>
      <c r="P88" s="12">
        <v>0.91</v>
      </c>
      <c r="Q88" s="11">
        <f t="shared" ref="Q88:Q90" si="299">H88*$P88/1000</f>
        <v>1.4635280255555554</v>
      </c>
      <c r="R88" s="11">
        <f t="shared" ref="R88:R90" si="300">I88*$P88/1000</f>
        <v>1.2608856835555553</v>
      </c>
      <c r="S88" s="11">
        <f t="shared" ref="S88:S90" si="301">J88*$P88/1000</f>
        <v>1.1347971151999998</v>
      </c>
      <c r="T88" s="11">
        <f t="shared" ref="T88:T90" si="302">K88*$P88/1000</f>
        <v>1.0087085468444443</v>
      </c>
      <c r="U88" s="11">
        <f t="shared" ref="U88:U90" si="303">L88*$P88/1000</f>
        <v>0.96142533371111105</v>
      </c>
      <c r="V88" s="11">
        <f t="shared" ref="V88:V90" si="304">M88*$P88/1000</f>
        <v>0.91414212057777777</v>
      </c>
      <c r="W88" s="11">
        <f t="shared" ref="W88:W90" si="305">N88*$P88/1000</f>
        <v>0.86685890744444438</v>
      </c>
      <c r="X88" s="11">
        <f t="shared" ref="X88:X90" si="306">O88*$P88/1000</f>
        <v>0.81957569431111099</v>
      </c>
      <c r="Y88" s="11">
        <f>[3]euref_det!AB88*Q88</f>
        <v>1.9777307859346553</v>
      </c>
      <c r="Z88" s="11">
        <f>[3]euref_det!AC88*R88</f>
        <v>0.27484774087854252</v>
      </c>
      <c r="AA88" s="11">
        <f>[3]euref_det!AD88*S88</f>
        <v>0.24634301866690589</v>
      </c>
      <c r="AB88" s="11">
        <f>[3]euref_det!AE88*T88</f>
        <v>0.2189715721483608</v>
      </c>
      <c r="AC88" s="11">
        <f>[3]euref_det!AF88*U88</f>
        <v>0.2087072797039064</v>
      </c>
      <c r="AD88" s="11">
        <f>[3]euref_det!AG88*V88</f>
        <v>0.198442987259452</v>
      </c>
      <c r="AE88" s="11">
        <f>[3]euref_det!AH88*W88</f>
        <v>0.19087436319359527</v>
      </c>
      <c r="AF88" s="11">
        <f>[3]euref_det!AI88*X88</f>
        <v>0.18343643820064065</v>
      </c>
    </row>
    <row r="89" spans="1:32" x14ac:dyDescent="0.25">
      <c r="A89" s="2" t="s">
        <v>383</v>
      </c>
      <c r="B89" s="2" t="s">
        <v>381</v>
      </c>
      <c r="C89" s="2" t="s">
        <v>20</v>
      </c>
      <c r="D89" s="2" t="s">
        <v>517</v>
      </c>
      <c r="E89" s="2" t="s">
        <v>522</v>
      </c>
      <c r="F89" s="2" t="s">
        <v>448</v>
      </c>
      <c r="G89" s="2" t="s">
        <v>631</v>
      </c>
      <c r="H89" s="61">
        <f>SUM('[4]Table 3.1'!$F$10:$N$10)/9</f>
        <v>2164.4444444444443</v>
      </c>
      <c r="I89" s="61">
        <f>H89*1100/(1310+2/7*(1100-1310))</f>
        <v>1904.7111111111112</v>
      </c>
      <c r="J89" s="61">
        <f t="shared" si="288"/>
        <v>1809.4755555555557</v>
      </c>
      <c r="K89" s="61">
        <f>I89*990/1100</f>
        <v>1714.24</v>
      </c>
      <c r="L89" s="61">
        <f t="shared" si="289"/>
        <v>1662.2933333333333</v>
      </c>
      <c r="M89" s="61">
        <f>K89*930/990</f>
        <v>1610.3466666666666</v>
      </c>
      <c r="N89" s="61">
        <f t="shared" si="290"/>
        <v>1567.0577777777776</v>
      </c>
      <c r="O89" s="61">
        <f>M89*880/930</f>
        <v>1523.7688888888888</v>
      </c>
      <c r="P89" s="12">
        <v>0.91</v>
      </c>
      <c r="Q89" s="11">
        <f t="shared" si="299"/>
        <v>1.9696444444444443</v>
      </c>
      <c r="R89" s="11">
        <f t="shared" si="300"/>
        <v>1.7332871111111112</v>
      </c>
      <c r="S89" s="11">
        <f t="shared" si="301"/>
        <v>1.6466227555555559</v>
      </c>
      <c r="T89" s="11">
        <f t="shared" si="302"/>
        <v>1.5599584</v>
      </c>
      <c r="U89" s="11">
        <f t="shared" si="303"/>
        <v>1.5126869333333335</v>
      </c>
      <c r="V89" s="11">
        <f t="shared" si="304"/>
        <v>1.4654154666666666</v>
      </c>
      <c r="W89" s="11">
        <f t="shared" si="305"/>
        <v>1.4260225777777775</v>
      </c>
      <c r="X89" s="11">
        <f t="shared" si="306"/>
        <v>1.3866296888888889</v>
      </c>
      <c r="Y89" s="11">
        <f>[3]euref_det!AB89*Q89</f>
        <v>408.1825268705112</v>
      </c>
      <c r="Z89" s="11">
        <f>[3]euref_det!AC89*R89</f>
        <v>57.941189839991836</v>
      </c>
      <c r="AA89" s="11">
        <f>[3]euref_det!AD89*S89</f>
        <v>54.817167685787574</v>
      </c>
      <c r="AB89" s="11">
        <f>[3]euref_det!AE89*T89</f>
        <v>51.932053597061895</v>
      </c>
      <c r="AC89" s="11">
        <f>[3]euref_det!AF89*U89</f>
        <v>50.358355003211543</v>
      </c>
      <c r="AD89" s="11">
        <f>[3]euref_det!AG89*V89</f>
        <v>48.784656409361176</v>
      </c>
      <c r="AE89" s="11">
        <f>[3]euref_det!AH89*W89</f>
        <v>48.153297253959067</v>
      </c>
      <c r="AF89" s="11">
        <f>[3]euref_det!AI89*X89</f>
        <v>47.594577633896762</v>
      </c>
    </row>
    <row r="90" spans="1:32" x14ac:dyDescent="0.25">
      <c r="A90" s="2" t="s">
        <v>44</v>
      </c>
      <c r="B90" s="2" t="s">
        <v>45</v>
      </c>
      <c r="C90" s="2" t="s">
        <v>20</v>
      </c>
      <c r="D90" s="2" t="s">
        <v>448</v>
      </c>
      <c r="E90" s="2" t="s">
        <v>616</v>
      </c>
      <c r="F90" s="2"/>
      <c r="G90" s="2"/>
      <c r="H90" s="12">
        <f>5600+2/7*(4500-5600)</f>
        <v>5285.7142857142853</v>
      </c>
      <c r="I90" s="11">
        <v>4500</v>
      </c>
      <c r="J90" s="12">
        <f t="shared" si="288"/>
        <v>4150</v>
      </c>
      <c r="K90" s="12">
        <v>3800</v>
      </c>
      <c r="L90" s="12">
        <f t="shared" si="289"/>
        <v>3650</v>
      </c>
      <c r="M90" s="12">
        <v>3500</v>
      </c>
      <c r="N90" s="12">
        <f t="shared" si="290"/>
        <v>3450</v>
      </c>
      <c r="O90" s="11">
        <v>3400</v>
      </c>
      <c r="P90" s="12">
        <v>0.91</v>
      </c>
      <c r="Q90" s="11">
        <f t="shared" si="299"/>
        <v>4.8099999999999996</v>
      </c>
      <c r="R90" s="11">
        <f t="shared" si="300"/>
        <v>4.0949999999999998</v>
      </c>
      <c r="S90" s="11">
        <f t="shared" si="301"/>
        <v>3.7765</v>
      </c>
      <c r="T90" s="11">
        <f t="shared" si="302"/>
        <v>3.4580000000000002</v>
      </c>
      <c r="U90" s="11">
        <f t="shared" si="303"/>
        <v>3.3214999999999999</v>
      </c>
      <c r="V90" s="11">
        <f t="shared" si="304"/>
        <v>3.1850000000000001</v>
      </c>
      <c r="W90" s="11">
        <f t="shared" si="305"/>
        <v>3.1395</v>
      </c>
      <c r="X90" s="11">
        <f t="shared" si="306"/>
        <v>3.0939999999999999</v>
      </c>
      <c r="Y90" s="11">
        <f>[3]euref_det!AB90*Q90</f>
        <v>0</v>
      </c>
      <c r="Z90" s="11">
        <f>[3]euref_det!AC90*R90</f>
        <v>0</v>
      </c>
      <c r="AA90" s="11">
        <f>[3]euref_det!AD90*S90</f>
        <v>0</v>
      </c>
      <c r="AB90" s="11">
        <f>[3]euref_det!AE90*T90</f>
        <v>0</v>
      </c>
      <c r="AC90" s="11">
        <f>[3]euref_det!AF90*U90</f>
        <v>0</v>
      </c>
      <c r="AD90" s="11">
        <f>[3]euref_det!AG90*V90</f>
        <v>0</v>
      </c>
      <c r="AE90" s="11">
        <f>[3]euref_det!AH90*W90</f>
        <v>0</v>
      </c>
      <c r="AF90" s="11">
        <f>[3]euref_det!AI90*X90</f>
        <v>0</v>
      </c>
    </row>
    <row r="91" spans="1:32" x14ac:dyDescent="0.25">
      <c r="A91" s="2" t="s">
        <v>46</v>
      </c>
      <c r="B91" s="2" t="s">
        <v>47</v>
      </c>
      <c r="C91" s="2" t="s">
        <v>20</v>
      </c>
      <c r="D91" s="2" t="s">
        <v>448</v>
      </c>
      <c r="E91" s="2" t="s">
        <v>510</v>
      </c>
      <c r="F91" s="2"/>
      <c r="G91" s="2"/>
      <c r="H91" s="12">
        <f>9080+2/7*(5790-9080)</f>
        <v>8140</v>
      </c>
      <c r="I91" s="12">
        <v>5790</v>
      </c>
      <c r="J91" s="12">
        <f t="shared" si="288"/>
        <v>5135</v>
      </c>
      <c r="K91" s="12">
        <v>4480</v>
      </c>
      <c r="L91" s="12">
        <f t="shared" si="289"/>
        <v>3565</v>
      </c>
      <c r="M91" s="12">
        <v>2650</v>
      </c>
      <c r="N91" s="12">
        <f t="shared" si="290"/>
        <v>2475</v>
      </c>
      <c r="O91" s="12">
        <v>2300</v>
      </c>
      <c r="P91" s="12"/>
      <c r="Q91" s="11">
        <f t="shared" ref="Q91" si="307">H91/1000</f>
        <v>8.14</v>
      </c>
      <c r="R91" s="11">
        <f t="shared" ref="R91" si="308">I91/1000</f>
        <v>5.79</v>
      </c>
      <c r="S91" s="11">
        <f t="shared" ref="S91" si="309">J91/1000</f>
        <v>5.1349999999999998</v>
      </c>
      <c r="T91" s="11">
        <f t="shared" ref="T91" si="310">K91/1000</f>
        <v>4.4800000000000004</v>
      </c>
      <c r="U91" s="11">
        <f t="shared" ref="U91" si="311">L91/1000</f>
        <v>3.5649999999999999</v>
      </c>
      <c r="V91" s="11">
        <f t="shared" ref="V91" si="312">M91/1000</f>
        <v>2.65</v>
      </c>
      <c r="W91" s="11">
        <f t="shared" ref="W91" si="313">N91/1000</f>
        <v>2.4750000000000001</v>
      </c>
      <c r="X91" s="11">
        <f t="shared" ref="X91" si="314">O91/1000</f>
        <v>2.2999999999999998</v>
      </c>
      <c r="Y91" s="11">
        <f>[3]euref_det!AB91*Q91</f>
        <v>0</v>
      </c>
      <c r="Z91" s="11">
        <f>[3]euref_det!AC91*R91</f>
        <v>0</v>
      </c>
      <c r="AA91" s="11">
        <f>[3]euref_det!AD91*S91</f>
        <v>0</v>
      </c>
      <c r="AB91" s="11">
        <f>[3]euref_det!AE91*T91</f>
        <v>0</v>
      </c>
      <c r="AC91" s="11">
        <f>[3]euref_det!AF91*U91</f>
        <v>0</v>
      </c>
      <c r="AD91" s="11">
        <f>[3]euref_det!AG91*V91</f>
        <v>0</v>
      </c>
      <c r="AE91" s="11">
        <f>[3]euref_det!AH91*W91</f>
        <v>0</v>
      </c>
      <c r="AF91" s="11">
        <f>[3]euref_det!AI91*X91</f>
        <v>0</v>
      </c>
    </row>
    <row r="92" spans="1:32" x14ac:dyDescent="0.25">
      <c r="A92" s="2" t="s">
        <v>48</v>
      </c>
      <c r="B92" s="2" t="s">
        <v>49</v>
      </c>
      <c r="C92" s="2" t="s">
        <v>20</v>
      </c>
      <c r="D92" s="2" t="s">
        <v>448</v>
      </c>
      <c r="E92" s="2" t="s">
        <v>617</v>
      </c>
      <c r="F92" s="2"/>
      <c r="G92" s="2"/>
      <c r="H92" s="12">
        <f>5530+2/7*(4970-5530)</f>
        <v>5370</v>
      </c>
      <c r="I92" s="11">
        <v>4970</v>
      </c>
      <c r="J92" s="12">
        <f t="shared" si="288"/>
        <v>4720</v>
      </c>
      <c r="K92" s="12">
        <v>4470</v>
      </c>
      <c r="L92" s="12">
        <f t="shared" si="289"/>
        <v>4245</v>
      </c>
      <c r="M92" s="12">
        <v>4020</v>
      </c>
      <c r="N92" s="12">
        <f t="shared" si="290"/>
        <v>3815</v>
      </c>
      <c r="O92" s="11">
        <v>3610</v>
      </c>
      <c r="P92" s="12">
        <v>0.91</v>
      </c>
      <c r="Q92" s="11">
        <f t="shared" ref="Q92" si="315">H92*$P92/1000</f>
        <v>4.8866999999999994</v>
      </c>
      <c r="R92" s="11">
        <f t="shared" ref="R92" si="316">I92*$P92/1000</f>
        <v>4.5226999999999995</v>
      </c>
      <c r="S92" s="11">
        <f t="shared" ref="S92" si="317">J92*$P92/1000</f>
        <v>4.2951999999999995</v>
      </c>
      <c r="T92" s="11">
        <f t="shared" ref="T92" si="318">K92*$P92/1000</f>
        <v>4.0677000000000003</v>
      </c>
      <c r="U92" s="11">
        <f t="shared" ref="U92" si="319">L92*$P92/1000</f>
        <v>3.8629500000000001</v>
      </c>
      <c r="V92" s="11">
        <f t="shared" ref="V92" si="320">M92*$P92/1000</f>
        <v>3.6582000000000003</v>
      </c>
      <c r="W92" s="11">
        <f t="shared" ref="W92" si="321">N92*$P92/1000</f>
        <v>3.4716499999999999</v>
      </c>
      <c r="X92" s="11">
        <f t="shared" ref="X92" si="322">O92*$P92/1000</f>
        <v>3.2850999999999999</v>
      </c>
      <c r="Y92" s="11">
        <f>[3]euref_det!AB92*Q92</f>
        <v>0</v>
      </c>
      <c r="Z92" s="11">
        <f>[3]euref_det!AC92*R92</f>
        <v>0</v>
      </c>
      <c r="AA92" s="11">
        <f>[3]euref_det!AD92*S92</f>
        <v>0</v>
      </c>
      <c r="AB92" s="11">
        <f>[3]euref_det!AE92*T92</f>
        <v>0</v>
      </c>
      <c r="AC92" s="11">
        <f>[3]euref_det!AF92*U92</f>
        <v>0</v>
      </c>
      <c r="AD92" s="11">
        <f>[3]euref_det!AG92*V92</f>
        <v>0</v>
      </c>
      <c r="AE92" s="11">
        <f>[3]euref_det!AH92*W92</f>
        <v>0</v>
      </c>
      <c r="AF92" s="11">
        <f>[3]euref_det!AI92*X92</f>
        <v>0</v>
      </c>
    </row>
    <row r="93" spans="1:32" x14ac:dyDescent="0.25">
      <c r="A93" s="2" t="s">
        <v>32</v>
      </c>
      <c r="B93" s="2" t="s">
        <v>33</v>
      </c>
      <c r="C93" s="2" t="s">
        <v>19</v>
      </c>
      <c r="D93" s="2" t="s">
        <v>448</v>
      </c>
      <c r="E93" s="2" t="s">
        <v>558</v>
      </c>
      <c r="F93" s="2"/>
      <c r="G93" s="2"/>
      <c r="H93" s="61">
        <f>[2]FI!$B$8/([2]FI!$B$8+[2]FI!$B$11)*(2000+2/7*(2000-2000))+[2]FI!$B$11/([2]FI!$B$8+[2]FI!$B$11)*(1600+2/7*(1600-1600))</f>
        <v>1600</v>
      </c>
      <c r="I93" s="61">
        <f>$H93</f>
        <v>1600</v>
      </c>
      <c r="J93" s="61">
        <f t="shared" ref="J93:O94" si="323">$H93</f>
        <v>1600</v>
      </c>
      <c r="K93" s="61">
        <f t="shared" si="323"/>
        <v>1600</v>
      </c>
      <c r="L93" s="61">
        <f t="shared" si="323"/>
        <v>1600</v>
      </c>
      <c r="M93" s="61">
        <f t="shared" si="323"/>
        <v>1600</v>
      </c>
      <c r="N93" s="61">
        <f t="shared" si="323"/>
        <v>1600</v>
      </c>
      <c r="O93" s="61">
        <f t="shared" si="323"/>
        <v>1600</v>
      </c>
      <c r="P93" s="12"/>
      <c r="Q93" s="11">
        <f t="shared" ref="Q93:Q95" si="324">H93/1000</f>
        <v>1.6</v>
      </c>
      <c r="R93" s="11">
        <f t="shared" ref="R93:R95" si="325">I93/1000</f>
        <v>1.6</v>
      </c>
      <c r="S93" s="11">
        <f t="shared" ref="S93:S95" si="326">J93/1000</f>
        <v>1.6</v>
      </c>
      <c r="T93" s="11">
        <f t="shared" ref="T93:T95" si="327">K93/1000</f>
        <v>1.6</v>
      </c>
      <c r="U93" s="11">
        <f t="shared" ref="U93:U95" si="328">L93/1000</f>
        <v>1.6</v>
      </c>
      <c r="V93" s="11">
        <f t="shared" ref="V93:V95" si="329">M93/1000</f>
        <v>1.6</v>
      </c>
      <c r="W93" s="11">
        <f t="shared" ref="W93:W95" si="330">N93/1000</f>
        <v>1.6</v>
      </c>
      <c r="X93" s="11">
        <f t="shared" ref="X93:X95" si="331">O93/1000</f>
        <v>1.6</v>
      </c>
      <c r="Y93" s="11">
        <f>[3]euref_det!AB93*Q93</f>
        <v>74.855999999999995</v>
      </c>
      <c r="Z93" s="11">
        <f>[3]euref_det!AC93*R93</f>
        <v>56.321850118192884</v>
      </c>
      <c r="AA93" s="11">
        <f>[3]euref_det!AD93*S93</f>
        <v>56.321850118192884</v>
      </c>
      <c r="AB93" s="11">
        <f>[3]euref_det!AE93*T93</f>
        <v>56.321850118192884</v>
      </c>
      <c r="AC93" s="11">
        <f>[3]euref_det!AF93*U93</f>
        <v>25.256403629593535</v>
      </c>
      <c r="AD93" s="11">
        <f>[3]euref_det!AG93*V93</f>
        <v>25.256403629593535</v>
      </c>
      <c r="AE93" s="11">
        <f>[3]euref_det!AH93*W93</f>
        <v>18.704403629593536</v>
      </c>
      <c r="AF93" s="11">
        <f>[3]euref_det!AI93*X93</f>
        <v>18.704403629593536</v>
      </c>
    </row>
    <row r="94" spans="1:32" x14ac:dyDescent="0.25">
      <c r="A94" s="2" t="s">
        <v>34</v>
      </c>
      <c r="B94" s="2" t="s">
        <v>35</v>
      </c>
      <c r="C94" s="2" t="s">
        <v>19</v>
      </c>
      <c r="D94" s="2" t="s">
        <v>448</v>
      </c>
      <c r="E94" s="2" t="s">
        <v>515</v>
      </c>
      <c r="F94" s="2"/>
      <c r="G94" s="2"/>
      <c r="H94" s="12">
        <f>850+2/7*(850-850)</f>
        <v>850</v>
      </c>
      <c r="I94" s="12">
        <f>$H94</f>
        <v>850</v>
      </c>
      <c r="J94" s="12">
        <f t="shared" si="323"/>
        <v>850</v>
      </c>
      <c r="K94" s="12">
        <f t="shared" si="323"/>
        <v>850</v>
      </c>
      <c r="L94" s="12">
        <f t="shared" si="323"/>
        <v>850</v>
      </c>
      <c r="M94" s="12">
        <f t="shared" si="323"/>
        <v>850</v>
      </c>
      <c r="N94" s="12">
        <f t="shared" si="323"/>
        <v>850</v>
      </c>
      <c r="O94" s="12">
        <f t="shared" si="323"/>
        <v>850</v>
      </c>
      <c r="P94" s="12"/>
      <c r="Q94" s="11">
        <f t="shared" si="324"/>
        <v>0.85</v>
      </c>
      <c r="R94" s="11">
        <f t="shared" si="325"/>
        <v>0.85</v>
      </c>
      <c r="S94" s="11">
        <f t="shared" si="326"/>
        <v>0.85</v>
      </c>
      <c r="T94" s="11">
        <f t="shared" si="327"/>
        <v>0.85</v>
      </c>
      <c r="U94" s="11">
        <f t="shared" si="328"/>
        <v>0.85</v>
      </c>
      <c r="V94" s="11">
        <f t="shared" si="329"/>
        <v>0.85</v>
      </c>
      <c r="W94" s="11">
        <f t="shared" si="330"/>
        <v>0.85</v>
      </c>
      <c r="X94" s="11">
        <f t="shared" si="331"/>
        <v>0.85</v>
      </c>
      <c r="Y94" s="11">
        <f>[3]euref_det!AB94*Q94</f>
        <v>32.365903333333335</v>
      </c>
      <c r="Z94" s="11">
        <f>[3]euref_det!AC94*R94</f>
        <v>12.463908360071535</v>
      </c>
      <c r="AA94" s="11">
        <f>[3]euref_det!AD94*S94</f>
        <v>8.4830191105927319</v>
      </c>
      <c r="AB94" s="11">
        <f>[3]euref_det!AE94*T94</f>
        <v>7.6956411665989686</v>
      </c>
      <c r="AC94" s="11">
        <f>[3]euref_det!AF94*U94</f>
        <v>107.95146544931409</v>
      </c>
      <c r="AD94" s="11">
        <f>[3]euref_det!AG94*V94</f>
        <v>22.03512994040436</v>
      </c>
      <c r="AE94" s="11">
        <f>[3]euref_det!AH94*W94</f>
        <v>21.050562902310617</v>
      </c>
      <c r="AF94" s="11">
        <f>[3]euref_det!AI94*X94</f>
        <v>63.959062280008069</v>
      </c>
    </row>
    <row r="95" spans="1:32" x14ac:dyDescent="0.25">
      <c r="A95" s="2" t="s">
        <v>36</v>
      </c>
      <c r="B95" s="2" t="s">
        <v>37</v>
      </c>
      <c r="C95" s="2" t="s">
        <v>19</v>
      </c>
      <c r="D95" s="2" t="s">
        <v>448</v>
      </c>
      <c r="E95" s="2" t="s">
        <v>503</v>
      </c>
      <c r="F95" s="2"/>
      <c r="G95" s="2"/>
      <c r="H95" s="12">
        <f>4500+2/7*(4350-4500)</f>
        <v>4457.1428571428569</v>
      </c>
      <c r="I95" s="12">
        <f>4350</f>
        <v>4350</v>
      </c>
      <c r="J95" s="12">
        <f>(I95+K95)/2</f>
        <v>4225</v>
      </c>
      <c r="K95" s="12">
        <v>4100</v>
      </c>
      <c r="L95" s="12">
        <f>(K95+M95)/2</f>
        <v>3950</v>
      </c>
      <c r="M95" s="12">
        <v>3800</v>
      </c>
      <c r="N95" s="12">
        <f>(M95+O95)/2</f>
        <v>3775</v>
      </c>
      <c r="O95" s="12">
        <v>3750</v>
      </c>
      <c r="P95" s="12"/>
      <c r="Q95" s="11">
        <f t="shared" si="324"/>
        <v>4.4571428571428573</v>
      </c>
      <c r="R95" s="11">
        <f t="shared" si="325"/>
        <v>4.3499999999999996</v>
      </c>
      <c r="S95" s="11">
        <f t="shared" si="326"/>
        <v>4.2249999999999996</v>
      </c>
      <c r="T95" s="11">
        <f t="shared" si="327"/>
        <v>4.0999999999999996</v>
      </c>
      <c r="U95" s="11">
        <f t="shared" si="328"/>
        <v>3.95</v>
      </c>
      <c r="V95" s="11">
        <f t="shared" si="329"/>
        <v>3.8</v>
      </c>
      <c r="W95" s="11">
        <f t="shared" si="330"/>
        <v>3.7749999999999999</v>
      </c>
      <c r="X95" s="11">
        <f t="shared" si="331"/>
        <v>3.75</v>
      </c>
      <c r="Y95" s="11">
        <f>[3]euref_det!AB95*Q95</f>
        <v>0</v>
      </c>
      <c r="Z95" s="11">
        <f>[3]euref_det!AC95*R95</f>
        <v>0</v>
      </c>
      <c r="AA95" s="11">
        <f>[3]euref_det!AD95*S95</f>
        <v>0</v>
      </c>
      <c r="AB95" s="11">
        <f>[3]euref_det!AE95*T95</f>
        <v>0</v>
      </c>
      <c r="AC95" s="11">
        <f>[3]euref_det!AF95*U95</f>
        <v>0</v>
      </c>
      <c r="AD95" s="11">
        <f>[3]euref_det!AG95*V95</f>
        <v>0</v>
      </c>
      <c r="AE95" s="11">
        <f>[3]euref_det!AH95*W95</f>
        <v>0</v>
      </c>
      <c r="AF95" s="11">
        <f>[3]euref_det!AI95*X95</f>
        <v>0</v>
      </c>
    </row>
    <row r="96" spans="1:32" x14ac:dyDescent="0.25">
      <c r="A96" s="2" t="s">
        <v>38</v>
      </c>
      <c r="B96" s="2" t="s">
        <v>39</v>
      </c>
      <c r="C96" s="2" t="s">
        <v>19</v>
      </c>
      <c r="D96" s="2" t="s">
        <v>517</v>
      </c>
      <c r="E96" s="2" t="s">
        <v>518</v>
      </c>
      <c r="F96" s="2" t="s">
        <v>448</v>
      </c>
      <c r="G96" s="2" t="s">
        <v>637</v>
      </c>
      <c r="H96" s="11">
        <f>'[4]Figure 5.5'!$E$23</f>
        <v>1842.692924470706</v>
      </c>
      <c r="I96" s="11">
        <f>$H96</f>
        <v>1842.692924470706</v>
      </c>
      <c r="J96" s="11">
        <f t="shared" ref="J96:O96" si="332">$H96</f>
        <v>1842.692924470706</v>
      </c>
      <c r="K96" s="11">
        <f t="shared" si="332"/>
        <v>1842.692924470706</v>
      </c>
      <c r="L96" s="11">
        <f t="shared" si="332"/>
        <v>1842.692924470706</v>
      </c>
      <c r="M96" s="11">
        <f t="shared" si="332"/>
        <v>1842.692924470706</v>
      </c>
      <c r="N96" s="11">
        <f t="shared" si="332"/>
        <v>1842.692924470706</v>
      </c>
      <c r="O96" s="11">
        <f t="shared" si="332"/>
        <v>1842.692924470706</v>
      </c>
      <c r="P96" s="12">
        <v>0.91</v>
      </c>
      <c r="Q96" s="11">
        <f t="shared" ref="Q96:Q98" si="333">H96*$P96/1000</f>
        <v>1.6768505612683424</v>
      </c>
      <c r="R96" s="11">
        <f t="shared" ref="R96:R98" si="334">I96*$P96/1000</f>
        <v>1.6768505612683424</v>
      </c>
      <c r="S96" s="11">
        <f t="shared" ref="S96:S98" si="335">J96*$P96/1000</f>
        <v>1.6768505612683424</v>
      </c>
      <c r="T96" s="11">
        <f t="shared" ref="T96:T98" si="336">K96*$P96/1000</f>
        <v>1.6768505612683424</v>
      </c>
      <c r="U96" s="11">
        <f t="shared" ref="U96:U98" si="337">L96*$P96/1000</f>
        <v>1.6768505612683424</v>
      </c>
      <c r="V96" s="11">
        <f t="shared" ref="V96:V98" si="338">M96*$P96/1000</f>
        <v>1.6768505612683424</v>
      </c>
      <c r="W96" s="11">
        <f t="shared" ref="W96:W98" si="339">N96*$P96/1000</f>
        <v>1.6768505612683424</v>
      </c>
      <c r="X96" s="11">
        <f t="shared" ref="X96:X98" si="340">O96*$P96/1000</f>
        <v>1.6768505612683424</v>
      </c>
      <c r="Y96" s="11">
        <f>[3]euref_det!AB96*Q96</f>
        <v>1.9004306361041214</v>
      </c>
      <c r="Z96" s="11">
        <f>[3]euref_det!AC96*R96</f>
        <v>0.22358007483577899</v>
      </c>
      <c r="AA96" s="11">
        <f>[3]euref_det!AD96*S96</f>
        <v>0.22358007483577899</v>
      </c>
      <c r="AB96" s="11">
        <f>[3]euref_det!AE96*T96</f>
        <v>0.22358007483577899</v>
      </c>
      <c r="AC96" s="11">
        <f>[3]euref_det!AF96*U96</f>
        <v>4.5833915341334706</v>
      </c>
      <c r="AD96" s="11">
        <f>[3]euref_det!AG96*V96</f>
        <v>1.2855854303057279</v>
      </c>
      <c r="AE96" s="11">
        <f>[3]euref_det!AH96*W96</f>
        <v>0.97816282740653449</v>
      </c>
      <c r="AF96" s="11">
        <f>[3]euref_det!AI96*X96</f>
        <v>0.55895018708944755</v>
      </c>
    </row>
    <row r="97" spans="1:32" x14ac:dyDescent="0.25">
      <c r="A97" s="2" t="s">
        <v>384</v>
      </c>
      <c r="B97" s="2" t="s">
        <v>378</v>
      </c>
      <c r="C97" s="2" t="s">
        <v>19</v>
      </c>
      <c r="D97" s="2" t="s">
        <v>517</v>
      </c>
      <c r="E97" s="2" t="s">
        <v>530</v>
      </c>
      <c r="F97" s="2" t="s">
        <v>448</v>
      </c>
      <c r="G97" s="2" t="s">
        <v>632</v>
      </c>
      <c r="H97" s="61">
        <f>SUM('[4]Figure 2.5'!$AD$11:$AL$11)/9</f>
        <v>1836.1111111111111</v>
      </c>
      <c r="I97" s="61">
        <f>H97*1350/(1400+2/7*(1350-1400))</f>
        <v>1788.7886597938143</v>
      </c>
      <c r="J97" s="61">
        <f t="shared" ref="J97:J105" si="341">(I97+K97)/2</f>
        <v>1755.6629438717068</v>
      </c>
      <c r="K97" s="61">
        <f>I97*1300/1350</f>
        <v>1722.5372279495991</v>
      </c>
      <c r="L97" s="61">
        <f t="shared" ref="L97:L105" si="342">(K97+M97)/2</f>
        <v>1656.2857961053837</v>
      </c>
      <c r="M97" s="61">
        <f>K97*1200/1300</f>
        <v>1590.0343642611683</v>
      </c>
      <c r="N97" s="61">
        <f t="shared" ref="N97:N105" si="343">(M97+O97)/2</f>
        <v>1523.7829324169529</v>
      </c>
      <c r="O97" s="61">
        <f>M97*1100/1200</f>
        <v>1457.5315005727375</v>
      </c>
      <c r="P97" s="12">
        <v>0.91</v>
      </c>
      <c r="Q97" s="11">
        <f t="shared" si="333"/>
        <v>1.6708611111111111</v>
      </c>
      <c r="R97" s="11">
        <f t="shared" si="334"/>
        <v>1.6277976804123713</v>
      </c>
      <c r="S97" s="11">
        <f t="shared" si="335"/>
        <v>1.5976532789232534</v>
      </c>
      <c r="T97" s="11">
        <f t="shared" si="336"/>
        <v>1.5675088774341353</v>
      </c>
      <c r="U97" s="11">
        <f t="shared" si="337"/>
        <v>1.5072200744558992</v>
      </c>
      <c r="V97" s="11">
        <f t="shared" si="338"/>
        <v>1.4469312714776632</v>
      </c>
      <c r="W97" s="11">
        <f t="shared" si="339"/>
        <v>1.3866424684994272</v>
      </c>
      <c r="X97" s="11">
        <f t="shared" si="340"/>
        <v>1.3263536655211912</v>
      </c>
      <c r="Y97" s="11">
        <f>[3]euref_det!AB97*Q97</f>
        <v>67.060010694444443</v>
      </c>
      <c r="Z97" s="11">
        <f>[3]euref_det!AC97*R97</f>
        <v>34.908383902729916</v>
      </c>
      <c r="AA97" s="11">
        <f>[3]euref_det!AD97*S97</f>
        <v>27.071986160052717</v>
      </c>
      <c r="AB97" s="11">
        <f>[3]euref_det!AE97*T97</f>
        <v>59.270159228671943</v>
      </c>
      <c r="AC97" s="11">
        <f>[3]euref_det!AF97*U97</f>
        <v>125.07762114590155</v>
      </c>
      <c r="AD97" s="11">
        <f>[3]euref_det!AG97*V97</f>
        <v>60.786455183441092</v>
      </c>
      <c r="AE97" s="11">
        <f>[3]euref_det!AH97*W97</f>
        <v>87.484251397170908</v>
      </c>
      <c r="AF97" s="11">
        <f>[3]euref_det!AI97*X97</f>
        <v>304.92164638628083</v>
      </c>
    </row>
    <row r="98" spans="1:32" x14ac:dyDescent="0.25">
      <c r="A98" s="2" t="s">
        <v>385</v>
      </c>
      <c r="B98" s="2" t="s">
        <v>379</v>
      </c>
      <c r="C98" s="2" t="s">
        <v>19</v>
      </c>
      <c r="D98" s="2" t="s">
        <v>517</v>
      </c>
      <c r="E98" s="2" t="s">
        <v>527</v>
      </c>
      <c r="F98" s="2" t="s">
        <v>448</v>
      </c>
      <c r="G98" s="2" t="s">
        <v>633</v>
      </c>
      <c r="H98" s="12">
        <f>('[4]Table 4.1'!$D$11+'[4]Table 4.1'!$G$11)/2</f>
        <v>4376</v>
      </c>
      <c r="I98" s="12">
        <f>H98*2880/(3470+2/7*(2880-3470))</f>
        <v>3817.4019904803113</v>
      </c>
      <c r="J98" s="12">
        <f t="shared" si="341"/>
        <v>3618.5789701427948</v>
      </c>
      <c r="K98" s="12">
        <f>I98*2580/2880</f>
        <v>3419.7559498052788</v>
      </c>
      <c r="L98" s="12">
        <f t="shared" si="342"/>
        <v>3287.2072695802681</v>
      </c>
      <c r="M98" s="12">
        <f>K98*2380/2580</f>
        <v>3154.6585893552569</v>
      </c>
      <c r="N98" s="12">
        <f t="shared" si="343"/>
        <v>3032.3850006205571</v>
      </c>
      <c r="O98" s="12">
        <f>M98*2380/2580</f>
        <v>2910.1114118858573</v>
      </c>
      <c r="P98" s="12">
        <v>0.91</v>
      </c>
      <c r="Q98" s="11">
        <f t="shared" si="333"/>
        <v>3.9821600000000004</v>
      </c>
      <c r="R98" s="11">
        <f t="shared" si="334"/>
        <v>3.4738358113370831</v>
      </c>
      <c r="S98" s="11">
        <f t="shared" si="335"/>
        <v>3.2929068628299434</v>
      </c>
      <c r="T98" s="11">
        <f t="shared" si="336"/>
        <v>3.1119779143228037</v>
      </c>
      <c r="U98" s="11">
        <f t="shared" si="337"/>
        <v>2.991358615318044</v>
      </c>
      <c r="V98" s="11">
        <f t="shared" si="338"/>
        <v>2.8707393163132839</v>
      </c>
      <c r="W98" s="11">
        <f t="shared" si="339"/>
        <v>2.7594703505647074</v>
      </c>
      <c r="X98" s="11">
        <f t="shared" si="340"/>
        <v>2.6482013848161299</v>
      </c>
      <c r="Y98" s="11">
        <f>[3]euref_det!AB98*Q98</f>
        <v>0</v>
      </c>
      <c r="Z98" s="11">
        <f>[3]euref_det!AC98*R98</f>
        <v>0</v>
      </c>
      <c r="AA98" s="11">
        <f>[3]euref_det!AD98*S98</f>
        <v>0</v>
      </c>
      <c r="AB98" s="11">
        <f>[3]euref_det!AE98*T98</f>
        <v>0</v>
      </c>
      <c r="AC98" s="11">
        <f>[3]euref_det!AF98*U98</f>
        <v>0</v>
      </c>
      <c r="AD98" s="11">
        <f>[3]euref_det!AG98*V98</f>
        <v>0</v>
      </c>
      <c r="AE98" s="11">
        <f>[3]euref_det!AH98*W98</f>
        <v>0</v>
      </c>
      <c r="AF98" s="11">
        <f>[3]euref_det!AI98*X98</f>
        <v>0</v>
      </c>
    </row>
    <row r="99" spans="1:32" x14ac:dyDescent="0.25">
      <c r="A99" s="1" t="s">
        <v>40</v>
      </c>
      <c r="B99" s="1" t="s">
        <v>41</v>
      </c>
      <c r="C99" s="2" t="s">
        <v>19</v>
      </c>
      <c r="D99" s="2" t="s">
        <v>448</v>
      </c>
      <c r="E99" s="2" t="s">
        <v>516</v>
      </c>
      <c r="F99" s="2"/>
      <c r="G99" s="2"/>
      <c r="H99" s="12">
        <f>2500+2/7*(2300-2500)</f>
        <v>2442.8571428571427</v>
      </c>
      <c r="I99" s="12">
        <v>2300</v>
      </c>
      <c r="J99" s="12">
        <f t="shared" si="341"/>
        <v>2300</v>
      </c>
      <c r="K99" s="12">
        <v>2300</v>
      </c>
      <c r="L99" s="12">
        <f t="shared" si="342"/>
        <v>2300</v>
      </c>
      <c r="M99" s="12">
        <v>2300</v>
      </c>
      <c r="N99" s="12">
        <f t="shared" si="343"/>
        <v>2250</v>
      </c>
      <c r="O99" s="12">
        <v>2200</v>
      </c>
      <c r="P99" s="12"/>
      <c r="Q99" s="11">
        <f t="shared" ref="Q99:Q100" si="344">H99/1000</f>
        <v>2.4428571428571426</v>
      </c>
      <c r="R99" s="11">
        <f t="shared" ref="R99:R100" si="345">I99/1000</f>
        <v>2.2999999999999998</v>
      </c>
      <c r="S99" s="11">
        <f t="shared" ref="S99:S100" si="346">J99/1000</f>
        <v>2.2999999999999998</v>
      </c>
      <c r="T99" s="11">
        <f t="shared" ref="T99:T100" si="347">K99/1000</f>
        <v>2.2999999999999998</v>
      </c>
      <c r="U99" s="11">
        <f t="shared" ref="U99:U100" si="348">L99/1000</f>
        <v>2.2999999999999998</v>
      </c>
      <c r="V99" s="11">
        <f t="shared" ref="V99:V100" si="349">M99/1000</f>
        <v>2.2999999999999998</v>
      </c>
      <c r="W99" s="11">
        <f t="shared" ref="W99:W100" si="350">N99/1000</f>
        <v>2.25</v>
      </c>
      <c r="X99" s="11">
        <f t="shared" ref="X99:X100" si="351">O99/1000</f>
        <v>2.2000000000000002</v>
      </c>
      <c r="Y99" s="11">
        <f>[3]euref_det!AB99*Q99</f>
        <v>1819.9285714285713</v>
      </c>
      <c r="Z99" s="11">
        <f>[3]euref_det!AC99*R99</f>
        <v>0</v>
      </c>
      <c r="AA99" s="11">
        <f>[3]euref_det!AD99*S99</f>
        <v>0</v>
      </c>
      <c r="AB99" s="11">
        <f>[3]euref_det!AE99*T99</f>
        <v>0</v>
      </c>
      <c r="AC99" s="11">
        <f>[3]euref_det!AF99*U99</f>
        <v>0</v>
      </c>
      <c r="AD99" s="11">
        <f>[3]euref_det!AG99*V99</f>
        <v>0</v>
      </c>
      <c r="AE99" s="11">
        <f>[3]euref_det!AH99*W99</f>
        <v>0</v>
      </c>
      <c r="AF99" s="11">
        <f>[3]euref_det!AI99*X99</f>
        <v>0</v>
      </c>
    </row>
    <row r="100" spans="1:32" x14ac:dyDescent="0.25">
      <c r="A100" s="2" t="s">
        <v>42</v>
      </c>
      <c r="B100" s="2" t="s">
        <v>43</v>
      </c>
      <c r="C100" s="2" t="s">
        <v>19</v>
      </c>
      <c r="D100" s="2" t="s">
        <v>448</v>
      </c>
      <c r="E100" s="2" t="s">
        <v>523</v>
      </c>
      <c r="F100" s="2"/>
      <c r="G100" s="2"/>
      <c r="H100" s="12">
        <f>2890+2/7*(2620-2890)</f>
        <v>2812.8571428571427</v>
      </c>
      <c r="I100" s="12">
        <v>2620</v>
      </c>
      <c r="J100" s="12">
        <f t="shared" si="341"/>
        <v>2495</v>
      </c>
      <c r="K100" s="12">
        <v>2370</v>
      </c>
      <c r="L100" s="12">
        <f t="shared" si="342"/>
        <v>2260</v>
      </c>
      <c r="M100" s="12">
        <v>2150</v>
      </c>
      <c r="N100" s="12">
        <f t="shared" si="343"/>
        <v>2050</v>
      </c>
      <c r="O100" s="12">
        <v>1950</v>
      </c>
      <c r="P100" s="12"/>
      <c r="Q100" s="11">
        <f t="shared" si="344"/>
        <v>2.8128571428571427</v>
      </c>
      <c r="R100" s="11">
        <f t="shared" si="345"/>
        <v>2.62</v>
      </c>
      <c r="S100" s="11">
        <f t="shared" si="346"/>
        <v>2.4950000000000001</v>
      </c>
      <c r="T100" s="11">
        <f t="shared" si="347"/>
        <v>2.37</v>
      </c>
      <c r="U100" s="11">
        <f t="shared" si="348"/>
        <v>2.2599999999999998</v>
      </c>
      <c r="V100" s="11">
        <f t="shared" si="349"/>
        <v>2.15</v>
      </c>
      <c r="W100" s="11">
        <f t="shared" si="350"/>
        <v>2.0499999999999998</v>
      </c>
      <c r="X100" s="11">
        <f t="shared" si="351"/>
        <v>1.95</v>
      </c>
      <c r="Y100" s="11">
        <f>[3]euref_det!AB100*Q100</f>
        <v>24.595622857142857</v>
      </c>
      <c r="Z100" s="11">
        <f>[3]euref_det!AC100*R100</f>
        <v>17.882028348044926</v>
      </c>
      <c r="AA100" s="11">
        <f>[3]euref_det!AD100*S100</f>
        <v>14.780879690100006</v>
      </c>
      <c r="AB100" s="11">
        <f>[3]euref_det!AE100*T100</f>
        <v>17.272192087981068</v>
      </c>
      <c r="AC100" s="11">
        <f>[3]euref_det!AF100*U100</f>
        <v>16.396118775088148</v>
      </c>
      <c r="AD100" s="11">
        <f>[3]euref_det!AG100*V100</f>
        <v>13.940753424187399</v>
      </c>
      <c r="AE100" s="11">
        <f>[3]euref_det!AH100*W100</f>
        <v>117.30578489155643</v>
      </c>
      <c r="AF100" s="11">
        <f>[3]euref_det!AI100*X100</f>
        <v>28.607786861421467</v>
      </c>
    </row>
    <row r="101" spans="1:32" x14ac:dyDescent="0.25">
      <c r="A101" s="2" t="s">
        <v>382</v>
      </c>
      <c r="B101" s="2" t="s">
        <v>380</v>
      </c>
      <c r="C101" s="2" t="s">
        <v>19</v>
      </c>
      <c r="D101" s="2" t="s">
        <v>517</v>
      </c>
      <c r="E101" s="2" t="s">
        <v>531</v>
      </c>
      <c r="F101" s="2" t="s">
        <v>448</v>
      </c>
      <c r="G101" s="2" t="s">
        <v>630</v>
      </c>
      <c r="H101" s="61">
        <f>SUM('[4]Figure 3.4'!$F$28:$N$28)/9</f>
        <v>2040.9771111111108</v>
      </c>
      <c r="I101" s="61">
        <f>H101*800/(980+2/7*(800-980))</f>
        <v>1758.3802803418801</v>
      </c>
      <c r="J101" s="61">
        <f t="shared" si="341"/>
        <v>1582.542252307692</v>
      </c>
      <c r="K101" s="61">
        <f>I101*640/800</f>
        <v>1406.704224273504</v>
      </c>
      <c r="L101" s="61">
        <f t="shared" si="342"/>
        <v>1340.7649637606835</v>
      </c>
      <c r="M101" s="61">
        <f>K101*580/640</f>
        <v>1274.825703247863</v>
      </c>
      <c r="N101" s="61">
        <f t="shared" si="343"/>
        <v>1208.8864427350425</v>
      </c>
      <c r="O101" s="61">
        <f>M101*520/580</f>
        <v>1142.947182222222</v>
      </c>
      <c r="P101" s="12">
        <v>0.91</v>
      </c>
      <c r="Q101" s="11">
        <f t="shared" ref="Q101:Q103" si="352">H101*$P101/1000</f>
        <v>1.8572891711111108</v>
      </c>
      <c r="R101" s="11">
        <f t="shared" ref="R101:R103" si="353">I101*$P101/1000</f>
        <v>1.6001260551111109</v>
      </c>
      <c r="S101" s="11">
        <f t="shared" ref="S101:S103" si="354">J101*$P101/1000</f>
        <v>1.4401134495999997</v>
      </c>
      <c r="T101" s="11">
        <f t="shared" ref="T101:T103" si="355">K101*$P101/1000</f>
        <v>1.2801008440888886</v>
      </c>
      <c r="U101" s="11">
        <f t="shared" ref="U101:U103" si="356">L101*$P101/1000</f>
        <v>1.220096117022222</v>
      </c>
      <c r="V101" s="11">
        <f t="shared" ref="V101:V103" si="357">M101*$P101/1000</f>
        <v>1.1600913899555554</v>
      </c>
      <c r="W101" s="11">
        <f t="shared" ref="W101:W103" si="358">N101*$P101/1000</f>
        <v>1.1000866628888886</v>
      </c>
      <c r="X101" s="11">
        <f t="shared" ref="X101:X103" si="359">O101*$P101/1000</f>
        <v>1.040081935822222</v>
      </c>
      <c r="Y101" s="11">
        <f>[3]euref_det!AB101*Q101</f>
        <v>0</v>
      </c>
      <c r="Z101" s="11">
        <f>[3]euref_det!AC101*R101</f>
        <v>0</v>
      </c>
      <c r="AA101" s="11">
        <f>[3]euref_det!AD101*S101</f>
        <v>0</v>
      </c>
      <c r="AB101" s="11">
        <f>[3]euref_det!AE101*T101</f>
        <v>0</v>
      </c>
      <c r="AC101" s="11">
        <f>[3]euref_det!AF101*U101</f>
        <v>0</v>
      </c>
      <c r="AD101" s="11">
        <f>[3]euref_det!AG101*V101</f>
        <v>0</v>
      </c>
      <c r="AE101" s="11">
        <f>[3]euref_det!AH101*W101</f>
        <v>0</v>
      </c>
      <c r="AF101" s="11">
        <f>[3]euref_det!AI101*X101</f>
        <v>0</v>
      </c>
    </row>
    <row r="102" spans="1:32" x14ac:dyDescent="0.25">
      <c r="A102" s="2" t="s">
        <v>383</v>
      </c>
      <c r="B102" s="2" t="s">
        <v>381</v>
      </c>
      <c r="C102" s="2" t="s">
        <v>19</v>
      </c>
      <c r="D102" s="2" t="s">
        <v>517</v>
      </c>
      <c r="E102" s="2" t="s">
        <v>532</v>
      </c>
      <c r="F102" s="2" t="s">
        <v>448</v>
      </c>
      <c r="G102" s="2" t="s">
        <v>631</v>
      </c>
      <c r="H102" s="61">
        <f>SUM('[4]Table 3.1'!$F$20:$N$20)/7</f>
        <v>2900.7142857142858</v>
      </c>
      <c r="I102" s="61">
        <f>H102*1100/(1310+2/7*(1100-1310))</f>
        <v>2552.6285714285718</v>
      </c>
      <c r="J102" s="61">
        <f t="shared" si="341"/>
        <v>2424.9971428571434</v>
      </c>
      <c r="K102" s="61">
        <f>I102*990/1100</f>
        <v>2297.3657142857146</v>
      </c>
      <c r="L102" s="61">
        <f t="shared" si="342"/>
        <v>2227.7485714285717</v>
      </c>
      <c r="M102" s="61">
        <f>K102*930/990</f>
        <v>2158.1314285714288</v>
      </c>
      <c r="N102" s="61">
        <f t="shared" si="343"/>
        <v>2100.1171428571433</v>
      </c>
      <c r="O102" s="61">
        <f>M102*880/930</f>
        <v>2042.1028571428574</v>
      </c>
      <c r="P102" s="12">
        <v>0.91</v>
      </c>
      <c r="Q102" s="11">
        <f t="shared" si="352"/>
        <v>2.6396500000000001</v>
      </c>
      <c r="R102" s="11">
        <f t="shared" si="353"/>
        <v>2.3228920000000004</v>
      </c>
      <c r="S102" s="11">
        <f t="shared" si="354"/>
        <v>2.2067474000000007</v>
      </c>
      <c r="T102" s="11">
        <f t="shared" si="355"/>
        <v>2.0906028000000005</v>
      </c>
      <c r="U102" s="11">
        <f t="shared" si="356"/>
        <v>2.0272512000000003</v>
      </c>
      <c r="V102" s="11">
        <f t="shared" si="357"/>
        <v>1.9638996000000004</v>
      </c>
      <c r="W102" s="11">
        <f t="shared" si="358"/>
        <v>1.9111066000000005</v>
      </c>
      <c r="X102" s="11">
        <f t="shared" si="359"/>
        <v>1.8583136000000002</v>
      </c>
      <c r="Y102" s="11">
        <f>[3]euref_det!AB102*Q102</f>
        <v>0.105586</v>
      </c>
      <c r="Z102" s="11">
        <f>[3]euref_det!AC102*R102</f>
        <v>9.2915680000000014E-2</v>
      </c>
      <c r="AA102" s="11">
        <f>[3]euref_det!AD102*S102</f>
        <v>8.8269896000000028E-2</v>
      </c>
      <c r="AB102" s="11">
        <f>[3]euref_det!AE102*T102</f>
        <v>8.3624112000000028E-2</v>
      </c>
      <c r="AC102" s="11">
        <f>[3]euref_det!AF102*U102</f>
        <v>8.1090048000000012E-2</v>
      </c>
      <c r="AD102" s="11">
        <f>[3]euref_det!AG102*V102</f>
        <v>7.8555984000000023E-2</v>
      </c>
      <c r="AE102" s="11">
        <f>[3]euref_det!AH102*W102</f>
        <v>7.6444264000000026E-2</v>
      </c>
      <c r="AF102" s="11">
        <f>[3]euref_det!AI102*X102</f>
        <v>7.4332544000000014E-2</v>
      </c>
    </row>
    <row r="103" spans="1:32" x14ac:dyDescent="0.25">
      <c r="A103" s="2" t="s">
        <v>44</v>
      </c>
      <c r="B103" s="2" t="s">
        <v>45</v>
      </c>
      <c r="C103" s="2" t="s">
        <v>19</v>
      </c>
      <c r="D103" s="2" t="s">
        <v>448</v>
      </c>
      <c r="E103" s="2" t="s">
        <v>616</v>
      </c>
      <c r="F103" s="2"/>
      <c r="G103" s="2"/>
      <c r="H103" s="12">
        <f>5600+2/7*(4500-5600)</f>
        <v>5285.7142857142853</v>
      </c>
      <c r="I103" s="11">
        <v>4500</v>
      </c>
      <c r="J103" s="12">
        <f t="shared" si="341"/>
        <v>4150</v>
      </c>
      <c r="K103" s="12">
        <v>3800</v>
      </c>
      <c r="L103" s="12">
        <f t="shared" si="342"/>
        <v>3650</v>
      </c>
      <c r="M103" s="12">
        <v>3500</v>
      </c>
      <c r="N103" s="12">
        <f t="shared" si="343"/>
        <v>3450</v>
      </c>
      <c r="O103" s="11">
        <v>3400</v>
      </c>
      <c r="P103" s="12">
        <v>0.91</v>
      </c>
      <c r="Q103" s="11">
        <f t="shared" si="352"/>
        <v>4.8099999999999996</v>
      </c>
      <c r="R103" s="11">
        <f t="shared" si="353"/>
        <v>4.0949999999999998</v>
      </c>
      <c r="S103" s="11">
        <f t="shared" si="354"/>
        <v>3.7765</v>
      </c>
      <c r="T103" s="11">
        <f t="shared" si="355"/>
        <v>3.4580000000000002</v>
      </c>
      <c r="U103" s="11">
        <f t="shared" si="356"/>
        <v>3.3214999999999999</v>
      </c>
      <c r="V103" s="11">
        <f t="shared" si="357"/>
        <v>3.1850000000000001</v>
      </c>
      <c r="W103" s="11">
        <f t="shared" si="358"/>
        <v>3.1395</v>
      </c>
      <c r="X103" s="11">
        <f t="shared" si="359"/>
        <v>3.0939999999999999</v>
      </c>
      <c r="Y103" s="11">
        <f>[3]euref_det!AB103*Q103</f>
        <v>0</v>
      </c>
      <c r="Z103" s="11">
        <f>[3]euref_det!AC103*R103</f>
        <v>0</v>
      </c>
      <c r="AA103" s="11">
        <f>[3]euref_det!AD103*S103</f>
        <v>0</v>
      </c>
      <c r="AB103" s="11">
        <f>[3]euref_det!AE103*T103</f>
        <v>0</v>
      </c>
      <c r="AC103" s="11">
        <f>[3]euref_det!AF103*U103</f>
        <v>0</v>
      </c>
      <c r="AD103" s="11">
        <f>[3]euref_det!AG103*V103</f>
        <v>0</v>
      </c>
      <c r="AE103" s="11">
        <f>[3]euref_det!AH103*W103</f>
        <v>0</v>
      </c>
      <c r="AF103" s="11">
        <f>[3]euref_det!AI103*X103</f>
        <v>0</v>
      </c>
    </row>
    <row r="104" spans="1:32" x14ac:dyDescent="0.25">
      <c r="A104" s="2" t="s">
        <v>46</v>
      </c>
      <c r="B104" s="2" t="s">
        <v>47</v>
      </c>
      <c r="C104" s="2" t="s">
        <v>19</v>
      </c>
      <c r="D104" s="2" t="s">
        <v>448</v>
      </c>
      <c r="E104" s="2" t="s">
        <v>510</v>
      </c>
      <c r="F104" s="2"/>
      <c r="G104" s="2"/>
      <c r="H104" s="12">
        <f>9080+2/7*(5790-9080)</f>
        <v>8140</v>
      </c>
      <c r="I104" s="12">
        <v>5790</v>
      </c>
      <c r="J104" s="12">
        <f t="shared" si="341"/>
        <v>5135</v>
      </c>
      <c r="K104" s="12">
        <v>4480</v>
      </c>
      <c r="L104" s="12">
        <f t="shared" si="342"/>
        <v>3565</v>
      </c>
      <c r="M104" s="12">
        <v>2650</v>
      </c>
      <c r="N104" s="12">
        <f t="shared" si="343"/>
        <v>2475</v>
      </c>
      <c r="O104" s="12">
        <v>2300</v>
      </c>
      <c r="P104" s="12"/>
      <c r="Q104" s="11">
        <f t="shared" ref="Q104" si="360">H104/1000</f>
        <v>8.14</v>
      </c>
      <c r="R104" s="11">
        <f t="shared" ref="R104" si="361">I104/1000</f>
        <v>5.79</v>
      </c>
      <c r="S104" s="11">
        <f t="shared" ref="S104" si="362">J104/1000</f>
        <v>5.1349999999999998</v>
      </c>
      <c r="T104" s="11">
        <f t="shared" ref="T104" si="363">K104/1000</f>
        <v>4.4800000000000004</v>
      </c>
      <c r="U104" s="11">
        <f t="shared" ref="U104" si="364">L104/1000</f>
        <v>3.5649999999999999</v>
      </c>
      <c r="V104" s="11">
        <f t="shared" ref="V104" si="365">M104/1000</f>
        <v>2.65</v>
      </c>
      <c r="W104" s="11">
        <f t="shared" ref="W104" si="366">N104/1000</f>
        <v>2.4750000000000001</v>
      </c>
      <c r="X104" s="11">
        <f t="shared" ref="X104" si="367">O104/1000</f>
        <v>2.2999999999999998</v>
      </c>
      <c r="Y104" s="11">
        <f>[3]euref_det!AB104*Q104</f>
        <v>0</v>
      </c>
      <c r="Z104" s="11">
        <f>[3]euref_det!AC104*R104</f>
        <v>0</v>
      </c>
      <c r="AA104" s="11">
        <f>[3]euref_det!AD104*S104</f>
        <v>0</v>
      </c>
      <c r="AB104" s="11">
        <f>[3]euref_det!AE104*T104</f>
        <v>0</v>
      </c>
      <c r="AC104" s="11">
        <f>[3]euref_det!AF104*U104</f>
        <v>0</v>
      </c>
      <c r="AD104" s="11">
        <f>[3]euref_det!AG104*V104</f>
        <v>0</v>
      </c>
      <c r="AE104" s="11">
        <f>[3]euref_det!AH104*W104</f>
        <v>0</v>
      </c>
      <c r="AF104" s="11">
        <f>[3]euref_det!AI104*X104</f>
        <v>0</v>
      </c>
    </row>
    <row r="105" spans="1:32" x14ac:dyDescent="0.25">
      <c r="A105" s="2" t="s">
        <v>48</v>
      </c>
      <c r="B105" s="2" t="s">
        <v>49</v>
      </c>
      <c r="C105" s="2" t="s">
        <v>19</v>
      </c>
      <c r="D105" s="2" t="s">
        <v>448</v>
      </c>
      <c r="E105" s="2" t="s">
        <v>617</v>
      </c>
      <c r="F105" s="2"/>
      <c r="G105" s="2"/>
      <c r="H105" s="12">
        <f>5530+2/7*(4970-5530)</f>
        <v>5370</v>
      </c>
      <c r="I105" s="11">
        <v>4970</v>
      </c>
      <c r="J105" s="12">
        <f t="shared" si="341"/>
        <v>4720</v>
      </c>
      <c r="K105" s="12">
        <v>4470</v>
      </c>
      <c r="L105" s="12">
        <f t="shared" si="342"/>
        <v>4245</v>
      </c>
      <c r="M105" s="12">
        <v>4020</v>
      </c>
      <c r="N105" s="12">
        <f t="shared" si="343"/>
        <v>3815</v>
      </c>
      <c r="O105" s="11">
        <v>3610</v>
      </c>
      <c r="P105" s="12">
        <v>0.91</v>
      </c>
      <c r="Q105" s="11">
        <f t="shared" ref="Q105" si="368">H105*$P105/1000</f>
        <v>4.8866999999999994</v>
      </c>
      <c r="R105" s="11">
        <f t="shared" ref="R105" si="369">I105*$P105/1000</f>
        <v>4.5226999999999995</v>
      </c>
      <c r="S105" s="11">
        <f t="shared" ref="S105" si="370">J105*$P105/1000</f>
        <v>4.2951999999999995</v>
      </c>
      <c r="T105" s="11">
        <f t="shared" ref="T105" si="371">K105*$P105/1000</f>
        <v>4.0677000000000003</v>
      </c>
      <c r="U105" s="11">
        <f t="shared" ref="U105" si="372">L105*$P105/1000</f>
        <v>3.8629500000000001</v>
      </c>
      <c r="V105" s="11">
        <f t="shared" ref="V105" si="373">M105*$P105/1000</f>
        <v>3.6582000000000003</v>
      </c>
      <c r="W105" s="11">
        <f t="shared" ref="W105" si="374">N105*$P105/1000</f>
        <v>3.4716499999999999</v>
      </c>
      <c r="X105" s="11">
        <f t="shared" ref="X105" si="375">O105*$P105/1000</f>
        <v>3.2850999999999999</v>
      </c>
      <c r="Y105" s="11">
        <f>[3]euref_det!AB105*Q105</f>
        <v>0</v>
      </c>
      <c r="Z105" s="11">
        <f>[3]euref_det!AC105*R105</f>
        <v>0</v>
      </c>
      <c r="AA105" s="11">
        <f>[3]euref_det!AD105*S105</f>
        <v>0</v>
      </c>
      <c r="AB105" s="11">
        <f>[3]euref_det!AE105*T105</f>
        <v>0</v>
      </c>
      <c r="AC105" s="11">
        <f>[3]euref_det!AF105*U105</f>
        <v>0</v>
      </c>
      <c r="AD105" s="11">
        <f>[3]euref_det!AG105*V105</f>
        <v>0</v>
      </c>
      <c r="AE105" s="11">
        <f>[3]euref_det!AH105*W105</f>
        <v>0</v>
      </c>
      <c r="AF105" s="11">
        <f>[3]euref_det!AI105*X105</f>
        <v>0</v>
      </c>
    </row>
    <row r="106" spans="1:32" x14ac:dyDescent="0.25">
      <c r="A106" s="2" t="s">
        <v>32</v>
      </c>
      <c r="B106" s="2" t="s">
        <v>33</v>
      </c>
      <c r="C106" s="2" t="s">
        <v>18</v>
      </c>
      <c r="D106" s="2" t="s">
        <v>448</v>
      </c>
      <c r="E106" s="2" t="s">
        <v>558</v>
      </c>
      <c r="F106" s="2"/>
      <c r="G106" s="2"/>
      <c r="H106" s="12">
        <f>[2]ES!$B$8/([2]ES!$B$8+[2]ES!$B$11)*(2000+2/7*(2000-2000))+[2]ES!$B$11/([2]ES!$B$8+[2]ES!$B$11)*(1600+2/7*(1600-1600))</f>
        <v>1645.1691959656894</v>
      </c>
      <c r="I106" s="12">
        <f>$H106</f>
        <v>1645.1691959656894</v>
      </c>
      <c r="J106" s="12">
        <f t="shared" ref="J106:O107" si="376">$H106</f>
        <v>1645.1691959656894</v>
      </c>
      <c r="K106" s="12">
        <f t="shared" si="376"/>
        <v>1645.1691959656894</v>
      </c>
      <c r="L106" s="12">
        <f t="shared" si="376"/>
        <v>1645.1691959656894</v>
      </c>
      <c r="M106" s="12">
        <f t="shared" si="376"/>
        <v>1645.1691959656894</v>
      </c>
      <c r="N106" s="12">
        <f t="shared" si="376"/>
        <v>1645.1691959656894</v>
      </c>
      <c r="O106" s="12">
        <f t="shared" si="376"/>
        <v>1645.1691959656894</v>
      </c>
      <c r="P106" s="12"/>
      <c r="Q106" s="11">
        <f t="shared" ref="Q106:Q108" si="377">H106/1000</f>
        <v>1.6451691959656893</v>
      </c>
      <c r="R106" s="11">
        <f t="shared" ref="R106:R108" si="378">I106/1000</f>
        <v>1.6451691959656893</v>
      </c>
      <c r="S106" s="11">
        <f t="shared" ref="S106:S108" si="379">J106/1000</f>
        <v>1.6451691959656893</v>
      </c>
      <c r="T106" s="11">
        <f t="shared" ref="T106:T108" si="380">K106/1000</f>
        <v>1.6451691959656893</v>
      </c>
      <c r="U106" s="11">
        <f t="shared" ref="U106:U108" si="381">L106/1000</f>
        <v>1.6451691959656893</v>
      </c>
      <c r="V106" s="11">
        <f t="shared" ref="V106:V108" si="382">M106/1000</f>
        <v>1.6451691959656893</v>
      </c>
      <c r="W106" s="11">
        <f t="shared" ref="W106:W108" si="383">N106/1000</f>
        <v>1.6451691959656893</v>
      </c>
      <c r="X106" s="11">
        <f t="shared" ref="X106:X108" si="384">O106/1000</f>
        <v>1.6451691959656893</v>
      </c>
      <c r="Y106" s="11">
        <f>[3]euref_det!AB106*Q106</f>
        <v>424.30262602695814</v>
      </c>
      <c r="Z106" s="11">
        <f>[3]euref_det!AC106*R106</f>
        <v>383.85641314711012</v>
      </c>
      <c r="AA106" s="11">
        <f>[3]euref_det!AD106*S106</f>
        <v>303.44876869428708</v>
      </c>
      <c r="AB106" s="11">
        <f>[3]euref_det!AE106*T106</f>
        <v>163.19134954450854</v>
      </c>
      <c r="AC106" s="11">
        <f>[3]euref_det!AF106*U106</f>
        <v>124.72811632742872</v>
      </c>
      <c r="AD106" s="11">
        <f>[3]euref_det!AG106*V106</f>
        <v>32.469331054547219</v>
      </c>
      <c r="AE106" s="11">
        <f>[3]euref_det!AH106*W106</f>
        <v>2.2508026989931431</v>
      </c>
      <c r="AF106" s="11">
        <f>[3]euref_det!AI106*X106</f>
        <v>17.752266095307711</v>
      </c>
    </row>
    <row r="107" spans="1:32" x14ac:dyDescent="0.25">
      <c r="A107" s="2" t="s">
        <v>34</v>
      </c>
      <c r="B107" s="2" t="s">
        <v>35</v>
      </c>
      <c r="C107" s="2" t="s">
        <v>18</v>
      </c>
      <c r="D107" s="2" t="s">
        <v>448</v>
      </c>
      <c r="E107" s="2" t="s">
        <v>515</v>
      </c>
      <c r="F107" s="2"/>
      <c r="G107" s="2"/>
      <c r="H107" s="12">
        <f>850+2/7*(850-850)</f>
        <v>850</v>
      </c>
      <c r="I107" s="12">
        <f>$H107</f>
        <v>850</v>
      </c>
      <c r="J107" s="12">
        <f t="shared" si="376"/>
        <v>850</v>
      </c>
      <c r="K107" s="12">
        <f t="shared" si="376"/>
        <v>850</v>
      </c>
      <c r="L107" s="12">
        <f t="shared" si="376"/>
        <v>850</v>
      </c>
      <c r="M107" s="12">
        <f t="shared" si="376"/>
        <v>850</v>
      </c>
      <c r="N107" s="12">
        <f t="shared" si="376"/>
        <v>850</v>
      </c>
      <c r="O107" s="12">
        <f t="shared" si="376"/>
        <v>850</v>
      </c>
      <c r="P107" s="12"/>
      <c r="Q107" s="11">
        <f t="shared" si="377"/>
        <v>0.85</v>
      </c>
      <c r="R107" s="11">
        <f t="shared" si="378"/>
        <v>0.85</v>
      </c>
      <c r="S107" s="11">
        <f t="shared" si="379"/>
        <v>0.85</v>
      </c>
      <c r="T107" s="11">
        <f t="shared" si="380"/>
        <v>0.85</v>
      </c>
      <c r="U107" s="11">
        <f t="shared" si="381"/>
        <v>0.85</v>
      </c>
      <c r="V107" s="11">
        <f t="shared" si="382"/>
        <v>0.85</v>
      </c>
      <c r="W107" s="11">
        <f t="shared" si="383"/>
        <v>0.85</v>
      </c>
      <c r="X107" s="11">
        <f t="shared" si="384"/>
        <v>0.85</v>
      </c>
      <c r="Y107" s="11">
        <f>[3]euref_det!AB107*Q107</f>
        <v>887.76224010833312</v>
      </c>
      <c r="Z107" s="11">
        <f>[3]euref_det!AC107*R107</f>
        <v>857.74152226813771</v>
      </c>
      <c r="AA107" s="11">
        <f>[3]euref_det!AD107*S107</f>
        <v>843.18852695013106</v>
      </c>
      <c r="AB107" s="11">
        <f>[3]euref_det!AE107*T107</f>
        <v>795.90904825903272</v>
      </c>
      <c r="AC107" s="11">
        <f>[3]euref_det!AF107*U107</f>
        <v>440.98238564856467</v>
      </c>
      <c r="AD107" s="11">
        <f>[3]euref_det!AG107*V107</f>
        <v>350.9444798763173</v>
      </c>
      <c r="AE107" s="11">
        <f>[3]euref_det!AH107*W107</f>
        <v>779.26026990280889</v>
      </c>
      <c r="AF107" s="11">
        <f>[3]euref_det!AI107*X107</f>
        <v>410.31722676452796</v>
      </c>
    </row>
    <row r="108" spans="1:32" x14ac:dyDescent="0.25">
      <c r="A108" s="2" t="s">
        <v>36</v>
      </c>
      <c r="B108" s="2" t="s">
        <v>37</v>
      </c>
      <c r="C108" s="2" t="s">
        <v>18</v>
      </c>
      <c r="D108" s="2" t="s">
        <v>448</v>
      </c>
      <c r="E108" s="2" t="s">
        <v>503</v>
      </c>
      <c r="F108" s="2"/>
      <c r="G108" s="2"/>
      <c r="H108" s="12">
        <f>4500+2/7*(4350-4500)</f>
        <v>4457.1428571428569</v>
      </c>
      <c r="I108" s="12">
        <f>4350</f>
        <v>4350</v>
      </c>
      <c r="J108" s="12">
        <f>(I108+K108)/2</f>
        <v>4225</v>
      </c>
      <c r="K108" s="12">
        <v>4100</v>
      </c>
      <c r="L108" s="12">
        <f>(K108+M108)/2</f>
        <v>3950</v>
      </c>
      <c r="M108" s="12">
        <v>3800</v>
      </c>
      <c r="N108" s="12">
        <f>(M108+O108)/2</f>
        <v>3775</v>
      </c>
      <c r="O108" s="12">
        <v>3750</v>
      </c>
      <c r="P108" s="12"/>
      <c r="Q108" s="11">
        <f t="shared" si="377"/>
        <v>4.4571428571428573</v>
      </c>
      <c r="R108" s="11">
        <f t="shared" si="378"/>
        <v>4.3499999999999996</v>
      </c>
      <c r="S108" s="11">
        <f t="shared" si="379"/>
        <v>4.2249999999999996</v>
      </c>
      <c r="T108" s="11">
        <f t="shared" si="380"/>
        <v>4.0999999999999996</v>
      </c>
      <c r="U108" s="11">
        <f t="shared" si="381"/>
        <v>3.95</v>
      </c>
      <c r="V108" s="11">
        <f t="shared" si="382"/>
        <v>3.8</v>
      </c>
      <c r="W108" s="11">
        <f t="shared" si="383"/>
        <v>3.7749999999999999</v>
      </c>
      <c r="X108" s="11">
        <f t="shared" si="384"/>
        <v>3.75</v>
      </c>
      <c r="Y108" s="11">
        <f>[3]euref_det!AB108*Q108</f>
        <v>549.62514285714281</v>
      </c>
      <c r="Z108" s="11">
        <f>[3]euref_det!AC108*R108</f>
        <v>536.4129999999999</v>
      </c>
      <c r="AA108" s="11">
        <f>[3]euref_det!AD108*S108</f>
        <v>520.99883333333321</v>
      </c>
      <c r="AB108" s="11">
        <f>[3]euref_det!AE108*T108</f>
        <v>505.58466666666658</v>
      </c>
      <c r="AC108" s="11">
        <f>[3]euref_det!AF108*U108</f>
        <v>487.08766666666662</v>
      </c>
      <c r="AD108" s="11">
        <f>[3]euref_det!AG108*V108</f>
        <v>201.48233333333332</v>
      </c>
      <c r="AE108" s="11">
        <f>[3]euref_det!AH108*W108</f>
        <v>0</v>
      </c>
      <c r="AF108" s="11">
        <f>[3]euref_det!AI108*X108</f>
        <v>0</v>
      </c>
    </row>
    <row r="109" spans="1:32" x14ac:dyDescent="0.25">
      <c r="A109" s="2" t="s">
        <v>38</v>
      </c>
      <c r="B109" s="2" t="s">
        <v>39</v>
      </c>
      <c r="C109" s="2" t="s">
        <v>18</v>
      </c>
      <c r="D109" s="2" t="s">
        <v>517</v>
      </c>
      <c r="E109" s="2" t="s">
        <v>518</v>
      </c>
      <c r="F109" s="2" t="s">
        <v>448</v>
      </c>
      <c r="G109" s="2" t="s">
        <v>637</v>
      </c>
      <c r="H109" s="11">
        <f>'[4]Figure 5.5'!$E$23</f>
        <v>1842.692924470706</v>
      </c>
      <c r="I109" s="12">
        <f>$H109</f>
        <v>1842.692924470706</v>
      </c>
      <c r="J109" s="12">
        <f t="shared" ref="J109:O109" si="385">$H109</f>
        <v>1842.692924470706</v>
      </c>
      <c r="K109" s="12">
        <f t="shared" si="385"/>
        <v>1842.692924470706</v>
      </c>
      <c r="L109" s="12">
        <f t="shared" si="385"/>
        <v>1842.692924470706</v>
      </c>
      <c r="M109" s="12">
        <f t="shared" si="385"/>
        <v>1842.692924470706</v>
      </c>
      <c r="N109" s="12">
        <f t="shared" si="385"/>
        <v>1842.692924470706</v>
      </c>
      <c r="O109" s="12">
        <f t="shared" si="385"/>
        <v>1842.692924470706</v>
      </c>
      <c r="P109" s="12">
        <v>0.91</v>
      </c>
      <c r="Q109" s="11">
        <f t="shared" ref="Q109:Q111" si="386">H109*$P109/1000</f>
        <v>1.6768505612683424</v>
      </c>
      <c r="R109" s="11">
        <f t="shared" ref="R109:R111" si="387">I109*$P109/1000</f>
        <v>1.6768505612683424</v>
      </c>
      <c r="S109" s="11">
        <f t="shared" ref="S109:S111" si="388">J109*$P109/1000</f>
        <v>1.6768505612683424</v>
      </c>
      <c r="T109" s="11">
        <f t="shared" ref="T109:T111" si="389">K109*$P109/1000</f>
        <v>1.6768505612683424</v>
      </c>
      <c r="U109" s="11">
        <f t="shared" ref="U109:U111" si="390">L109*$P109/1000</f>
        <v>1.6768505612683424</v>
      </c>
      <c r="V109" s="11">
        <f t="shared" ref="V109:V111" si="391">M109*$P109/1000</f>
        <v>1.6768505612683424</v>
      </c>
      <c r="W109" s="11">
        <f t="shared" ref="W109:W111" si="392">N109*$P109/1000</f>
        <v>1.6768505612683424</v>
      </c>
      <c r="X109" s="11">
        <f t="shared" ref="X109:X111" si="393">O109*$P109/1000</f>
        <v>1.6768505612683424</v>
      </c>
      <c r="Y109" s="11">
        <f>[3]euref_det!AB109*Q109</f>
        <v>1856.6089414363089</v>
      </c>
      <c r="Z109" s="11">
        <f>[3]euref_det!AC109*R109</f>
        <v>524.01074067940885</v>
      </c>
      <c r="AA109" s="11">
        <f>[3]euref_det!AD109*S109</f>
        <v>469.3758805909556</v>
      </c>
      <c r="AB109" s="11">
        <f>[3]euref_det!AE109*T109</f>
        <v>469.3758805909556</v>
      </c>
      <c r="AC109" s="11">
        <f>[3]euref_det!AF109*U109</f>
        <v>469.3758805909556</v>
      </c>
      <c r="AD109" s="11">
        <f>[3]euref_det!AG109*V109</f>
        <v>469.3758805909556</v>
      </c>
      <c r="AE109" s="11">
        <f>[3]euref_det!AH109*W109</f>
        <v>601.11185434063282</v>
      </c>
      <c r="AF109" s="11">
        <f>[3]euref_det!AI109*X109</f>
        <v>479.50941703323844</v>
      </c>
    </row>
    <row r="110" spans="1:32" x14ac:dyDescent="0.25">
      <c r="A110" s="2" t="s">
        <v>384</v>
      </c>
      <c r="B110" s="2" t="s">
        <v>378</v>
      </c>
      <c r="C110" s="2" t="s">
        <v>18</v>
      </c>
      <c r="D110" s="2" t="s">
        <v>517</v>
      </c>
      <c r="E110" s="2" t="s">
        <v>533</v>
      </c>
      <c r="F110" s="2" t="s">
        <v>448</v>
      </c>
      <c r="G110" s="2" t="s">
        <v>632</v>
      </c>
      <c r="H110" s="12">
        <f>SUM('[4]Figure 2.5'!$AD$15:$AL$15)/9</f>
        <v>1920.1111111111111</v>
      </c>
      <c r="I110" s="12">
        <f>H110*1350/(1400+2/7*(1350-1400))</f>
        <v>1870.623711340206</v>
      </c>
      <c r="J110" s="12">
        <f t="shared" ref="J110:J118" si="394">(I110+K110)/2</f>
        <v>1835.9825315005726</v>
      </c>
      <c r="K110" s="12">
        <f>I110*1300/1350</f>
        <v>1801.3413516609392</v>
      </c>
      <c r="L110" s="12">
        <f t="shared" ref="L110:L118" si="395">(K110+M110)/2</f>
        <v>1732.0589919816721</v>
      </c>
      <c r="M110" s="12">
        <f>K110*1200/1300</f>
        <v>1662.7766323024052</v>
      </c>
      <c r="N110" s="12">
        <f t="shared" ref="N110:N118" si="396">(M110+O110)/2</f>
        <v>1593.4942726231384</v>
      </c>
      <c r="O110" s="12">
        <f>M110*1100/1200</f>
        <v>1524.2119129438713</v>
      </c>
      <c r="P110" s="12">
        <v>0.91</v>
      </c>
      <c r="Q110" s="11">
        <f t="shared" si="386"/>
        <v>1.7473011111111112</v>
      </c>
      <c r="R110" s="11">
        <f t="shared" si="387"/>
        <v>1.7022675773195874</v>
      </c>
      <c r="S110" s="11">
        <f t="shared" si="388"/>
        <v>1.6707441036655211</v>
      </c>
      <c r="T110" s="11">
        <f t="shared" si="389"/>
        <v>1.6392206300114547</v>
      </c>
      <c r="U110" s="11">
        <f t="shared" si="390"/>
        <v>1.5761736827033217</v>
      </c>
      <c r="V110" s="11">
        <f t="shared" si="391"/>
        <v>1.5131267353951889</v>
      </c>
      <c r="W110" s="11">
        <f t="shared" si="392"/>
        <v>1.450079788087056</v>
      </c>
      <c r="X110" s="11">
        <f t="shared" si="393"/>
        <v>1.387032840778923</v>
      </c>
      <c r="Y110" s="11">
        <f>[3]euref_det!AB110*Q110</f>
        <v>2043.0580336833332</v>
      </c>
      <c r="Z110" s="11">
        <f>[3]euref_det!AC110*R110</f>
        <v>2596.8863689310565</v>
      </c>
      <c r="AA110" s="11">
        <f>[3]euref_det!AD110*S110</f>
        <v>2071.3409590312599</v>
      </c>
      <c r="AB110" s="11">
        <f>[3]euref_det!AE110*T110</f>
        <v>3330.6416767043829</v>
      </c>
      <c r="AC110" s="11">
        <f>[3]euref_det!AF110*U110</f>
        <v>1897.5687946707935</v>
      </c>
      <c r="AD110" s="11">
        <f>[3]euref_det!AG110*V110</f>
        <v>3076.8333776063641</v>
      </c>
      <c r="AE110" s="11">
        <f>[3]euref_det!AH110*W110</f>
        <v>4720.8974249786679</v>
      </c>
      <c r="AF110" s="11">
        <f>[3]euref_det!AI110*X110</f>
        <v>4206.8985482632261</v>
      </c>
    </row>
    <row r="111" spans="1:32" x14ac:dyDescent="0.25">
      <c r="A111" s="2" t="s">
        <v>385</v>
      </c>
      <c r="B111" s="2" t="s">
        <v>379</v>
      </c>
      <c r="C111" s="2" t="s">
        <v>18</v>
      </c>
      <c r="D111" s="2" t="s">
        <v>517</v>
      </c>
      <c r="E111" s="2" t="s">
        <v>527</v>
      </c>
      <c r="F111" s="2" t="s">
        <v>448</v>
      </c>
      <c r="G111" s="2" t="s">
        <v>633</v>
      </c>
      <c r="H111" s="12">
        <f>('[4]Table 4.1'!$D$11+'[4]Table 4.1'!$G$11)/2</f>
        <v>4376</v>
      </c>
      <c r="I111" s="12">
        <f>H111*2880/(3470+2/7*(2880-3470))</f>
        <v>3817.4019904803113</v>
      </c>
      <c r="J111" s="12">
        <f t="shared" si="394"/>
        <v>3618.5789701427948</v>
      </c>
      <c r="K111" s="12">
        <f>I111*2580/2880</f>
        <v>3419.7559498052788</v>
      </c>
      <c r="L111" s="12">
        <f t="shared" si="395"/>
        <v>3287.2072695802681</v>
      </c>
      <c r="M111" s="12">
        <f>K111*2380/2580</f>
        <v>3154.6585893552569</v>
      </c>
      <c r="N111" s="12">
        <f t="shared" si="396"/>
        <v>3032.3850006205571</v>
      </c>
      <c r="O111" s="12">
        <f>M111*2380/2580</f>
        <v>2910.1114118858573</v>
      </c>
      <c r="P111" s="12">
        <v>0.91</v>
      </c>
      <c r="Q111" s="11">
        <f t="shared" si="386"/>
        <v>3.9821600000000004</v>
      </c>
      <c r="R111" s="11">
        <f t="shared" si="387"/>
        <v>3.4738358113370831</v>
      </c>
      <c r="S111" s="11">
        <f t="shared" si="388"/>
        <v>3.2929068628299434</v>
      </c>
      <c r="T111" s="11">
        <f t="shared" si="389"/>
        <v>3.1119779143228037</v>
      </c>
      <c r="U111" s="11">
        <f t="shared" si="390"/>
        <v>2.991358615318044</v>
      </c>
      <c r="V111" s="11">
        <f t="shared" si="391"/>
        <v>2.8707393163132839</v>
      </c>
      <c r="W111" s="11">
        <f t="shared" si="392"/>
        <v>2.7594703505647074</v>
      </c>
      <c r="X111" s="11">
        <f t="shared" si="393"/>
        <v>2.6482013848161299</v>
      </c>
      <c r="Y111" s="11">
        <f>[3]euref_det!AB111*Q111</f>
        <v>0</v>
      </c>
      <c r="Z111" s="11">
        <f>[3]euref_det!AC111*R111</f>
        <v>0</v>
      </c>
      <c r="AA111" s="11">
        <f>[3]euref_det!AD111*S111</f>
        <v>0</v>
      </c>
      <c r="AB111" s="11">
        <f>[3]euref_det!AE111*T111</f>
        <v>0</v>
      </c>
      <c r="AC111" s="11">
        <f>[3]euref_det!AF111*U111</f>
        <v>0</v>
      </c>
      <c r="AD111" s="11">
        <f>[3]euref_det!AG111*V111</f>
        <v>0</v>
      </c>
      <c r="AE111" s="11">
        <f>[3]euref_det!AH111*W111</f>
        <v>0</v>
      </c>
      <c r="AF111" s="11">
        <f>[3]euref_det!AI111*X111</f>
        <v>0</v>
      </c>
    </row>
    <row r="112" spans="1:32" x14ac:dyDescent="0.25">
      <c r="A112" s="1" t="s">
        <v>40</v>
      </c>
      <c r="B112" s="1" t="s">
        <v>41</v>
      </c>
      <c r="C112" s="2" t="s">
        <v>18</v>
      </c>
      <c r="D112" s="2" t="s">
        <v>448</v>
      </c>
      <c r="E112" s="2" t="s">
        <v>516</v>
      </c>
      <c r="F112" s="2"/>
      <c r="G112" s="2"/>
      <c r="H112" s="12">
        <f>2500+2/7*(2300-2500)</f>
        <v>2442.8571428571427</v>
      </c>
      <c r="I112" s="12">
        <v>2300</v>
      </c>
      <c r="J112" s="12">
        <f t="shared" si="394"/>
        <v>2300</v>
      </c>
      <c r="K112" s="12">
        <v>2300</v>
      </c>
      <c r="L112" s="12">
        <f t="shared" si="395"/>
        <v>2300</v>
      </c>
      <c r="M112" s="12">
        <v>2300</v>
      </c>
      <c r="N112" s="12">
        <f t="shared" si="396"/>
        <v>2250</v>
      </c>
      <c r="O112" s="12">
        <v>2200</v>
      </c>
      <c r="P112" s="12"/>
      <c r="Q112" s="11">
        <f t="shared" ref="Q112:Q113" si="397">H112/1000</f>
        <v>2.4428571428571426</v>
      </c>
      <c r="R112" s="11">
        <f t="shared" ref="R112:R113" si="398">I112/1000</f>
        <v>2.2999999999999998</v>
      </c>
      <c r="S112" s="11">
        <f t="shared" ref="S112:S113" si="399">J112/1000</f>
        <v>2.2999999999999998</v>
      </c>
      <c r="T112" s="11">
        <f t="shared" ref="T112:T113" si="400">K112/1000</f>
        <v>2.2999999999999998</v>
      </c>
      <c r="U112" s="11">
        <f t="shared" ref="U112:U113" si="401">L112/1000</f>
        <v>2.2999999999999998</v>
      </c>
      <c r="V112" s="11">
        <f t="shared" ref="V112:V113" si="402">M112/1000</f>
        <v>2.2999999999999998</v>
      </c>
      <c r="W112" s="11">
        <f t="shared" ref="W112:W113" si="403">N112/1000</f>
        <v>2.25</v>
      </c>
      <c r="X112" s="11">
        <f t="shared" ref="X112:X113" si="404">O112/1000</f>
        <v>2.2000000000000002</v>
      </c>
      <c r="Y112" s="11">
        <f>[3]euref_det!AB112*Q112</f>
        <v>523.15868424489804</v>
      </c>
      <c r="Z112" s="11">
        <f>[3]euref_det!AC112*R112</f>
        <v>312.29335272292491</v>
      </c>
      <c r="AA112" s="11">
        <f>[3]euref_det!AD112*S112</f>
        <v>224.95348558079391</v>
      </c>
      <c r="AB112" s="11">
        <f>[3]euref_det!AE112*T112</f>
        <v>193.96021015222252</v>
      </c>
      <c r="AC112" s="11">
        <f>[3]euref_det!AF112*U112</f>
        <v>141.08533929507962</v>
      </c>
      <c r="AD112" s="11">
        <f>[3]euref_det!AG112*V112</f>
        <v>90.302660528577832</v>
      </c>
      <c r="AE112" s="11">
        <f>[3]euref_det!AH112*W112</f>
        <v>59.738470582425251</v>
      </c>
      <c r="AF112" s="11">
        <f>[3]euref_det!AI112*X112</f>
        <v>49.176606156784061</v>
      </c>
    </row>
    <row r="113" spans="1:32" x14ac:dyDescent="0.25">
      <c r="A113" s="2" t="s">
        <v>42</v>
      </c>
      <c r="B113" s="2" t="s">
        <v>43</v>
      </c>
      <c r="C113" s="2" t="s">
        <v>18</v>
      </c>
      <c r="D113" s="2" t="s">
        <v>448</v>
      </c>
      <c r="E113" s="2" t="s">
        <v>523</v>
      </c>
      <c r="F113" s="2"/>
      <c r="G113" s="2"/>
      <c r="H113" s="12">
        <f>2890+2/7*(2620-2890)</f>
        <v>2812.8571428571427</v>
      </c>
      <c r="I113" s="12">
        <v>2620</v>
      </c>
      <c r="J113" s="12">
        <f t="shared" si="394"/>
        <v>2495</v>
      </c>
      <c r="K113" s="12">
        <v>2370</v>
      </c>
      <c r="L113" s="12">
        <f t="shared" si="395"/>
        <v>2260</v>
      </c>
      <c r="M113" s="12">
        <v>2150</v>
      </c>
      <c r="N113" s="12">
        <f t="shared" si="396"/>
        <v>2050</v>
      </c>
      <c r="O113" s="12">
        <v>1950</v>
      </c>
      <c r="P113" s="12"/>
      <c r="Q113" s="11">
        <f t="shared" si="397"/>
        <v>2.8128571428571427</v>
      </c>
      <c r="R113" s="11">
        <f t="shared" si="398"/>
        <v>2.62</v>
      </c>
      <c r="S113" s="11">
        <f t="shared" si="399"/>
        <v>2.4950000000000001</v>
      </c>
      <c r="T113" s="11">
        <f t="shared" si="400"/>
        <v>2.37</v>
      </c>
      <c r="U113" s="11">
        <f t="shared" si="401"/>
        <v>2.2599999999999998</v>
      </c>
      <c r="V113" s="11">
        <f t="shared" si="402"/>
        <v>2.15</v>
      </c>
      <c r="W113" s="11">
        <f t="shared" si="403"/>
        <v>2.0499999999999998</v>
      </c>
      <c r="X113" s="11">
        <f t="shared" si="404"/>
        <v>1.95</v>
      </c>
      <c r="Y113" s="11">
        <f>[3]euref_det!AB113*Q113</f>
        <v>136.46398205942859</v>
      </c>
      <c r="Z113" s="11">
        <f>[3]euref_det!AC113*R113</f>
        <v>485.79277058826608</v>
      </c>
      <c r="AA113" s="11">
        <f>[3]euref_det!AD113*S113</f>
        <v>242.27558470204846</v>
      </c>
      <c r="AB113" s="11">
        <f>[3]euref_det!AE113*T113</f>
        <v>205.59587190990536</v>
      </c>
      <c r="AC113" s="11">
        <f>[3]euref_det!AF113*U113</f>
        <v>172.32482356073095</v>
      </c>
      <c r="AD113" s="11">
        <f>[3]euref_det!AG113*V113</f>
        <v>160.79068926116051</v>
      </c>
      <c r="AE113" s="11">
        <f>[3]euref_det!AH113*W113</f>
        <v>332.78792628584227</v>
      </c>
      <c r="AF113" s="11">
        <f>[3]euref_det!AI113*X113</f>
        <v>167.9273132323458</v>
      </c>
    </row>
    <row r="114" spans="1:32" x14ac:dyDescent="0.25">
      <c r="A114" s="2" t="s">
        <v>382</v>
      </c>
      <c r="B114" s="2" t="s">
        <v>380</v>
      </c>
      <c r="C114" s="2" t="s">
        <v>18</v>
      </c>
      <c r="D114" s="2" t="s">
        <v>517</v>
      </c>
      <c r="E114" s="2" t="s">
        <v>534</v>
      </c>
      <c r="F114" s="2" t="s">
        <v>448</v>
      </c>
      <c r="G114" s="2" t="s">
        <v>630</v>
      </c>
      <c r="H114" s="12">
        <f>SUM('[4]Figure 3.4'!$F$22:$N$22)/9</f>
        <v>1393.1386666666665</v>
      </c>
      <c r="I114" s="12">
        <f>H114*800/(980+2/7*(800-980))</f>
        <v>1200.2425435897433</v>
      </c>
      <c r="J114" s="12">
        <f t="shared" si="394"/>
        <v>1080.218289230769</v>
      </c>
      <c r="K114" s="12">
        <f>I114*640/800</f>
        <v>960.19403487179454</v>
      </c>
      <c r="L114" s="12">
        <f t="shared" si="395"/>
        <v>915.18493948717924</v>
      </c>
      <c r="M114" s="12">
        <f>K114*580/640</f>
        <v>870.17584410256381</v>
      </c>
      <c r="N114" s="12">
        <f t="shared" si="396"/>
        <v>825.16674871794839</v>
      </c>
      <c r="O114" s="12">
        <f>M114*520/580</f>
        <v>780.15765333333309</v>
      </c>
      <c r="P114" s="12">
        <v>0.91</v>
      </c>
      <c r="Q114" s="11">
        <f t="shared" ref="Q114:Q116" si="405">H114*$P114/1000</f>
        <v>1.2677561866666665</v>
      </c>
      <c r="R114" s="11">
        <f t="shared" ref="R114:R116" si="406">I114*$P114/1000</f>
        <v>1.0922207146666665</v>
      </c>
      <c r="S114" s="11">
        <f t="shared" ref="S114:S116" si="407">J114*$P114/1000</f>
        <v>0.98299864319999986</v>
      </c>
      <c r="T114" s="11">
        <f t="shared" ref="T114:T116" si="408">K114*$P114/1000</f>
        <v>0.87377657173333312</v>
      </c>
      <c r="U114" s="11">
        <f t="shared" ref="U114:U116" si="409">L114*$P114/1000</f>
        <v>0.83281829493333315</v>
      </c>
      <c r="V114" s="11">
        <f t="shared" ref="V114:V116" si="410">M114*$P114/1000</f>
        <v>0.79186001813333318</v>
      </c>
      <c r="W114" s="11">
        <f t="shared" ref="W114:W116" si="411">N114*$P114/1000</f>
        <v>0.75090174133333309</v>
      </c>
      <c r="X114" s="11">
        <f t="shared" ref="X114:X116" si="412">O114*$P114/1000</f>
        <v>0.70994346453333312</v>
      </c>
      <c r="Y114" s="11">
        <f>[3]euref_det!AB114*Q114</f>
        <v>59.056358690133848</v>
      </c>
      <c r="Z114" s="11">
        <f>[3]euref_det!AC114*R114</f>
        <v>137.9134523292575</v>
      </c>
      <c r="AA114" s="11">
        <f>[3]euref_det!AD114*S114</f>
        <v>308.64309595243196</v>
      </c>
      <c r="AB114" s="11">
        <f>[3]euref_det!AE114*T114</f>
        <v>370.54294636306577</v>
      </c>
      <c r="AC114" s="11">
        <f>[3]euref_det!AF114*U114</f>
        <v>363.05413207337159</v>
      </c>
      <c r="AD114" s="11">
        <f>[3]euref_det!AG114*V114</f>
        <v>377.6150279117752</v>
      </c>
      <c r="AE114" s="11">
        <f>[3]euref_det!AH114*W114</f>
        <v>241.98601246938671</v>
      </c>
      <c r="AF114" s="11">
        <f>[3]euref_det!AI114*X114</f>
        <v>402.83808483683833</v>
      </c>
    </row>
    <row r="115" spans="1:32" x14ac:dyDescent="0.25">
      <c r="A115" s="2" t="s">
        <v>383</v>
      </c>
      <c r="B115" s="2" t="s">
        <v>381</v>
      </c>
      <c r="C115" s="2" t="s">
        <v>18</v>
      </c>
      <c r="D115" s="2" t="s">
        <v>517</v>
      </c>
      <c r="E115" s="2" t="s">
        <v>535</v>
      </c>
      <c r="F115" s="2" t="s">
        <v>448</v>
      </c>
      <c r="G115" s="2" t="s">
        <v>631</v>
      </c>
      <c r="H115" s="12">
        <f>SUM('[4]Table 3.1'!$F$17:$N$17)/7</f>
        <v>1866.2857142857142</v>
      </c>
      <c r="I115" s="12">
        <f>H115*1100/(1310+2/7*(1100-1310))</f>
        <v>1642.3314285714284</v>
      </c>
      <c r="J115" s="12">
        <f t="shared" si="394"/>
        <v>1560.214857142857</v>
      </c>
      <c r="K115" s="12">
        <f>I115*990/1100</f>
        <v>1478.0982857142856</v>
      </c>
      <c r="L115" s="12">
        <f t="shared" si="395"/>
        <v>1433.3074285714283</v>
      </c>
      <c r="M115" s="12">
        <f>K115*930/990</f>
        <v>1388.5165714285713</v>
      </c>
      <c r="N115" s="12">
        <f t="shared" si="396"/>
        <v>1351.1908571428571</v>
      </c>
      <c r="O115" s="12">
        <f>M115*880/930</f>
        <v>1313.8651428571427</v>
      </c>
      <c r="P115" s="12">
        <v>0.91</v>
      </c>
      <c r="Q115" s="11">
        <f t="shared" si="405"/>
        <v>1.6983199999999998</v>
      </c>
      <c r="R115" s="11">
        <f t="shared" si="406"/>
        <v>1.4945216000000001</v>
      </c>
      <c r="S115" s="11">
        <f t="shared" si="407"/>
        <v>1.4197955199999999</v>
      </c>
      <c r="T115" s="11">
        <f t="shared" si="408"/>
        <v>1.3450694400000001</v>
      </c>
      <c r="U115" s="11">
        <f t="shared" si="409"/>
        <v>1.3043097599999998</v>
      </c>
      <c r="V115" s="11">
        <f t="shared" si="410"/>
        <v>1.2635500799999999</v>
      </c>
      <c r="W115" s="11">
        <f t="shared" si="411"/>
        <v>1.22958368</v>
      </c>
      <c r="X115" s="11">
        <f t="shared" si="412"/>
        <v>1.19561728</v>
      </c>
      <c r="Y115" s="11">
        <f>[3]euref_det!AB115*Q115</f>
        <v>257.70838693610307</v>
      </c>
      <c r="Z115" s="11">
        <f>[3]euref_det!AC115*R115</f>
        <v>614.71883321727535</v>
      </c>
      <c r="AA115" s="11">
        <f>[3]euref_det!AD115*S115</f>
        <v>1452.1368662661937</v>
      </c>
      <c r="AB115" s="11">
        <f>[3]euref_det!AE115*T115</f>
        <v>1858.0652523226133</v>
      </c>
      <c r="AC115" s="11">
        <f>[3]euref_det!AF115*U115</f>
        <v>1852.1662770881883</v>
      </c>
      <c r="AD115" s="11">
        <f>[3]euref_det!AG115*V115</f>
        <v>1962.7790558110967</v>
      </c>
      <c r="AE115" s="11">
        <f>[3]euref_det!AH115*W115</f>
        <v>1290.7535953852603</v>
      </c>
      <c r="AF115" s="11">
        <f>[3]euref_det!AI115*X115</f>
        <v>2209.9224900527261</v>
      </c>
    </row>
    <row r="116" spans="1:32" x14ac:dyDescent="0.25">
      <c r="A116" s="2" t="s">
        <v>44</v>
      </c>
      <c r="B116" s="2" t="s">
        <v>45</v>
      </c>
      <c r="C116" s="2" t="s">
        <v>18</v>
      </c>
      <c r="D116" s="2" t="s">
        <v>448</v>
      </c>
      <c r="E116" s="2" t="s">
        <v>616</v>
      </c>
      <c r="F116" s="2"/>
      <c r="G116" s="2"/>
      <c r="H116" s="12">
        <f>5600+2/7*(4500-5600)</f>
        <v>5285.7142857142853</v>
      </c>
      <c r="I116" s="12">
        <v>4500</v>
      </c>
      <c r="J116" s="12">
        <f t="shared" si="394"/>
        <v>4150</v>
      </c>
      <c r="K116" s="12">
        <v>3800</v>
      </c>
      <c r="L116" s="12">
        <f t="shared" si="395"/>
        <v>3650</v>
      </c>
      <c r="M116" s="12">
        <v>3500</v>
      </c>
      <c r="N116" s="12">
        <f t="shared" si="396"/>
        <v>3450</v>
      </c>
      <c r="O116" s="12">
        <v>3400</v>
      </c>
      <c r="P116" s="12">
        <v>0.91</v>
      </c>
      <c r="Q116" s="11">
        <f t="shared" si="405"/>
        <v>4.8099999999999996</v>
      </c>
      <c r="R116" s="11">
        <f t="shared" si="406"/>
        <v>4.0949999999999998</v>
      </c>
      <c r="S116" s="11">
        <f t="shared" si="407"/>
        <v>3.7765</v>
      </c>
      <c r="T116" s="11">
        <f t="shared" si="408"/>
        <v>3.4580000000000002</v>
      </c>
      <c r="U116" s="11">
        <f t="shared" si="409"/>
        <v>3.3214999999999999</v>
      </c>
      <c r="V116" s="11">
        <f t="shared" si="410"/>
        <v>3.1850000000000001</v>
      </c>
      <c r="W116" s="11">
        <f t="shared" si="411"/>
        <v>3.1395</v>
      </c>
      <c r="X116" s="11">
        <f t="shared" si="412"/>
        <v>3.0939999999999999</v>
      </c>
      <c r="Y116" s="11">
        <f>[3]euref_det!AB116*Q116</f>
        <v>375.63494901886577</v>
      </c>
      <c r="Z116" s="11">
        <f>[3]euref_det!AC116*R116</f>
        <v>995.01719999328645</v>
      </c>
      <c r="AA116" s="11">
        <f>[3]euref_det!AD116*S116</f>
        <v>2340.0256512823776</v>
      </c>
      <c r="AB116" s="11">
        <f>[3]euref_det!AE116*T116</f>
        <v>2871.8415767258939</v>
      </c>
      <c r="AC116" s="11">
        <f>[3]euref_det!AF116*U116</f>
        <v>2786.5835316114262</v>
      </c>
      <c r="AD116" s="11">
        <f>[3]euref_det!AG116*V116</f>
        <v>2893.1999375456157</v>
      </c>
      <c r="AE116" s="11">
        <f>[3]euref_det!AH116*W116</f>
        <v>1826.0682748303868</v>
      </c>
      <c r="AF116" s="11">
        <f>[3]euref_det!AI116*X116</f>
        <v>3326.3107343279044</v>
      </c>
    </row>
    <row r="117" spans="1:32" x14ac:dyDescent="0.25">
      <c r="A117" s="2" t="s">
        <v>46</v>
      </c>
      <c r="B117" s="2" t="s">
        <v>47</v>
      </c>
      <c r="C117" s="2" t="s">
        <v>18</v>
      </c>
      <c r="D117" s="2" t="s">
        <v>448</v>
      </c>
      <c r="E117" s="2" t="s">
        <v>510</v>
      </c>
      <c r="F117" s="2"/>
      <c r="G117" s="2"/>
      <c r="H117" s="12">
        <f>9080+2/7*(5790-9080)</f>
        <v>8140</v>
      </c>
      <c r="I117" s="12">
        <v>5790</v>
      </c>
      <c r="J117" s="12">
        <f t="shared" si="394"/>
        <v>5135</v>
      </c>
      <c r="K117" s="12">
        <v>4480</v>
      </c>
      <c r="L117" s="12">
        <f t="shared" si="395"/>
        <v>3565</v>
      </c>
      <c r="M117" s="12">
        <v>2650</v>
      </c>
      <c r="N117" s="12">
        <f t="shared" si="396"/>
        <v>2475</v>
      </c>
      <c r="O117" s="12">
        <v>2300</v>
      </c>
      <c r="P117" s="12"/>
      <c r="Q117" s="11">
        <f t="shared" ref="Q117" si="413">H117/1000</f>
        <v>8.14</v>
      </c>
      <c r="R117" s="11">
        <f t="shared" ref="R117" si="414">I117/1000</f>
        <v>5.79</v>
      </c>
      <c r="S117" s="11">
        <f t="shared" ref="S117" si="415">J117/1000</f>
        <v>5.1349999999999998</v>
      </c>
      <c r="T117" s="11">
        <f t="shared" ref="T117" si="416">K117/1000</f>
        <v>4.4800000000000004</v>
      </c>
      <c r="U117" s="11">
        <f t="shared" ref="U117" si="417">L117/1000</f>
        <v>3.5649999999999999</v>
      </c>
      <c r="V117" s="11">
        <f t="shared" ref="V117" si="418">M117/1000</f>
        <v>2.65</v>
      </c>
      <c r="W117" s="11">
        <f t="shared" ref="W117" si="419">N117/1000</f>
        <v>2.4750000000000001</v>
      </c>
      <c r="X117" s="11">
        <f t="shared" ref="X117" si="420">O117/1000</f>
        <v>2.2999999999999998</v>
      </c>
      <c r="Y117" s="11">
        <f>[3]euref_det!AB117*Q117</f>
        <v>0</v>
      </c>
      <c r="Z117" s="11">
        <f>[3]euref_det!AC117*R117</f>
        <v>0</v>
      </c>
      <c r="AA117" s="11">
        <f>[3]euref_det!AD117*S117</f>
        <v>0</v>
      </c>
      <c r="AB117" s="11">
        <f>[3]euref_det!AE117*T117</f>
        <v>0</v>
      </c>
      <c r="AC117" s="11">
        <f>[3]euref_det!AF117*U117</f>
        <v>0</v>
      </c>
      <c r="AD117" s="11">
        <f>[3]euref_det!AG117*V117</f>
        <v>0</v>
      </c>
      <c r="AE117" s="11">
        <f>[3]euref_det!AH117*W117</f>
        <v>0</v>
      </c>
      <c r="AF117" s="11">
        <f>[3]euref_det!AI117*X117</f>
        <v>0</v>
      </c>
    </row>
    <row r="118" spans="1:32" x14ac:dyDescent="0.25">
      <c r="A118" s="2" t="s">
        <v>48</v>
      </c>
      <c r="B118" s="2" t="s">
        <v>49</v>
      </c>
      <c r="C118" s="2" t="s">
        <v>18</v>
      </c>
      <c r="D118" s="2" t="s">
        <v>448</v>
      </c>
      <c r="E118" s="2" t="s">
        <v>617</v>
      </c>
      <c r="F118" s="2"/>
      <c r="G118" s="2"/>
      <c r="H118" s="12">
        <f>5530+2/7*(4970-5530)</f>
        <v>5370</v>
      </c>
      <c r="I118" s="12">
        <v>4970</v>
      </c>
      <c r="J118" s="12">
        <f t="shared" si="394"/>
        <v>4720</v>
      </c>
      <c r="K118" s="12">
        <v>4470</v>
      </c>
      <c r="L118" s="12">
        <f t="shared" si="395"/>
        <v>4245</v>
      </c>
      <c r="M118" s="12">
        <v>4020</v>
      </c>
      <c r="N118" s="12">
        <f t="shared" si="396"/>
        <v>3815</v>
      </c>
      <c r="O118" s="12">
        <v>3610</v>
      </c>
      <c r="P118" s="12">
        <v>0.91</v>
      </c>
      <c r="Q118" s="11">
        <f t="shared" ref="Q118" si="421">H118*$P118/1000</f>
        <v>4.8866999999999994</v>
      </c>
      <c r="R118" s="11">
        <f t="shared" ref="R118" si="422">I118*$P118/1000</f>
        <v>4.5226999999999995</v>
      </c>
      <c r="S118" s="11">
        <f t="shared" ref="S118" si="423">J118*$P118/1000</f>
        <v>4.2951999999999995</v>
      </c>
      <c r="T118" s="11">
        <f t="shared" ref="T118" si="424">K118*$P118/1000</f>
        <v>4.0677000000000003</v>
      </c>
      <c r="U118" s="11">
        <f t="shared" ref="U118" si="425">L118*$P118/1000</f>
        <v>3.8629500000000001</v>
      </c>
      <c r="V118" s="11">
        <f t="shared" ref="V118" si="426">M118*$P118/1000</f>
        <v>3.6582000000000003</v>
      </c>
      <c r="W118" s="11">
        <f t="shared" ref="W118" si="427">N118*$P118/1000</f>
        <v>3.4716499999999999</v>
      </c>
      <c r="X118" s="11">
        <f t="shared" ref="X118" si="428">O118*$P118/1000</f>
        <v>3.2850999999999999</v>
      </c>
      <c r="Y118" s="11">
        <f>[3]euref_det!AB118*Q118</f>
        <v>0</v>
      </c>
      <c r="Z118" s="11">
        <f>[3]euref_det!AC118*R118</f>
        <v>0</v>
      </c>
      <c r="AA118" s="11">
        <f>[3]euref_det!AD118*S118</f>
        <v>0</v>
      </c>
      <c r="AB118" s="11">
        <f>[3]euref_det!AE118*T118</f>
        <v>0</v>
      </c>
      <c r="AC118" s="11">
        <f>[3]euref_det!AF118*U118</f>
        <v>0</v>
      </c>
      <c r="AD118" s="11">
        <f>[3]euref_det!AG118*V118</f>
        <v>0</v>
      </c>
      <c r="AE118" s="11">
        <f>[3]euref_det!AH118*W118</f>
        <v>0</v>
      </c>
      <c r="AF118" s="11">
        <f>[3]euref_det!AI118*X118</f>
        <v>0</v>
      </c>
    </row>
    <row r="119" spans="1:32" x14ac:dyDescent="0.25">
      <c r="A119" s="2" t="s">
        <v>32</v>
      </c>
      <c r="B119" s="2" t="s">
        <v>33</v>
      </c>
      <c r="C119" s="2" t="s">
        <v>17</v>
      </c>
      <c r="D119" s="2" t="s">
        <v>448</v>
      </c>
      <c r="E119" s="2" t="s">
        <v>558</v>
      </c>
      <c r="F119" s="2"/>
      <c r="G119" s="2"/>
      <c r="H119" s="12">
        <f>[2]FI!$B$8/([2]FI!$B$8+[2]FI!$B$11)*(2000+2/7*(2000-2000))+[2]FI!$B$11/([2]FI!$B$8+[2]FI!$B$11)*(1600+2/7*(1600-1600))</f>
        <v>1600</v>
      </c>
      <c r="I119" s="12">
        <f>$H119</f>
        <v>1600</v>
      </c>
      <c r="J119" s="12">
        <f t="shared" ref="J119:O120" si="429">$H119</f>
        <v>1600</v>
      </c>
      <c r="K119" s="12">
        <f t="shared" si="429"/>
        <v>1600</v>
      </c>
      <c r="L119" s="12">
        <f t="shared" si="429"/>
        <v>1600</v>
      </c>
      <c r="M119" s="12">
        <f t="shared" si="429"/>
        <v>1600</v>
      </c>
      <c r="N119" s="12">
        <f t="shared" si="429"/>
        <v>1600</v>
      </c>
      <c r="O119" s="12">
        <f t="shared" si="429"/>
        <v>1600</v>
      </c>
      <c r="P119" s="12"/>
      <c r="Q119" s="11">
        <f t="shared" ref="Q119:Q121" si="430">H119/1000</f>
        <v>1.6</v>
      </c>
      <c r="R119" s="11">
        <f t="shared" ref="R119:R121" si="431">I119/1000</f>
        <v>1.6</v>
      </c>
      <c r="S119" s="11">
        <f t="shared" ref="S119:S121" si="432">J119/1000</f>
        <v>1.6</v>
      </c>
      <c r="T119" s="11">
        <f t="shared" ref="T119:T121" si="433">K119/1000</f>
        <v>1.6</v>
      </c>
      <c r="U119" s="11">
        <f t="shared" ref="U119:U121" si="434">L119/1000</f>
        <v>1.6</v>
      </c>
      <c r="V119" s="11">
        <f t="shared" ref="V119:V121" si="435">M119/1000</f>
        <v>1.6</v>
      </c>
      <c r="W119" s="11">
        <f t="shared" ref="W119:W121" si="436">N119/1000</f>
        <v>1.6</v>
      </c>
      <c r="X119" s="11">
        <f t="shared" ref="X119:X121" si="437">O119/1000</f>
        <v>1.6</v>
      </c>
      <c r="Y119" s="11">
        <f>[3]euref_det!AB119*Q119</f>
        <v>173.59503200000006</v>
      </c>
      <c r="Z119" s="11">
        <f>[3]euref_det!AC119*R119</f>
        <v>132.10829200000003</v>
      </c>
      <c r="AA119" s="11">
        <f>[3]euref_det!AD119*S119</f>
        <v>92.308692000000008</v>
      </c>
      <c r="AB119" s="11">
        <f>[3]euref_det!AE119*T119</f>
        <v>73.743898499085105</v>
      </c>
      <c r="AC119" s="11">
        <f>[3]euref_det!AF119*U119</f>
        <v>46.396386917682435</v>
      </c>
      <c r="AD119" s="11">
        <f>[3]euref_det!AG119*V119</f>
        <v>16.987729539568985</v>
      </c>
      <c r="AE119" s="11">
        <f>[3]euref_det!AH119*W119</f>
        <v>13.625729539568987</v>
      </c>
      <c r="AF119" s="11">
        <f>[3]euref_det!AI119*X119</f>
        <v>13.089557539568984</v>
      </c>
    </row>
    <row r="120" spans="1:32" x14ac:dyDescent="0.25">
      <c r="A120" s="2" t="s">
        <v>34</v>
      </c>
      <c r="B120" s="2" t="s">
        <v>35</v>
      </c>
      <c r="C120" s="2" t="s">
        <v>17</v>
      </c>
      <c r="D120" s="2" t="s">
        <v>448</v>
      </c>
      <c r="E120" s="2" t="s">
        <v>515</v>
      </c>
      <c r="F120" s="2"/>
      <c r="G120" s="2"/>
      <c r="H120" s="12">
        <f>850+2/7*(850-850)</f>
        <v>850</v>
      </c>
      <c r="I120" s="12">
        <f>$H120</f>
        <v>850</v>
      </c>
      <c r="J120" s="12">
        <f t="shared" si="429"/>
        <v>850</v>
      </c>
      <c r="K120" s="12">
        <f t="shared" si="429"/>
        <v>850</v>
      </c>
      <c r="L120" s="12">
        <f t="shared" si="429"/>
        <v>850</v>
      </c>
      <c r="M120" s="12">
        <f t="shared" si="429"/>
        <v>850</v>
      </c>
      <c r="N120" s="12">
        <f t="shared" si="429"/>
        <v>850</v>
      </c>
      <c r="O120" s="12">
        <f t="shared" si="429"/>
        <v>850</v>
      </c>
      <c r="P120" s="12"/>
      <c r="Q120" s="11">
        <f t="shared" si="430"/>
        <v>0.85</v>
      </c>
      <c r="R120" s="11">
        <f t="shared" si="431"/>
        <v>0.85</v>
      </c>
      <c r="S120" s="11">
        <f t="shared" si="432"/>
        <v>0.85</v>
      </c>
      <c r="T120" s="11">
        <f t="shared" si="433"/>
        <v>0.85</v>
      </c>
      <c r="U120" s="11">
        <f t="shared" si="434"/>
        <v>0.85</v>
      </c>
      <c r="V120" s="11">
        <f t="shared" si="435"/>
        <v>0.85</v>
      </c>
      <c r="W120" s="11">
        <f t="shared" si="436"/>
        <v>0.85</v>
      </c>
      <c r="X120" s="11">
        <f t="shared" si="437"/>
        <v>0.85</v>
      </c>
      <c r="Y120" s="11">
        <f>[3]euref_det!AB120*Q120</f>
        <v>76.435089750000003</v>
      </c>
      <c r="Z120" s="11">
        <f>[3]euref_det!AC120*R120</f>
        <v>129.99046096544913</v>
      </c>
      <c r="AA120" s="11">
        <f>[3]euref_det!AD120*S120</f>
        <v>124.49567881436082</v>
      </c>
      <c r="AB120" s="11">
        <f>[3]euref_det!AE120*T120</f>
        <v>102.07132939144363</v>
      </c>
      <c r="AC120" s="11">
        <f>[3]euref_det!AF120*U120</f>
        <v>158.51794213095974</v>
      </c>
      <c r="AD120" s="11">
        <f>[3]euref_det!AG120*V120</f>
        <v>91.080361616543669</v>
      </c>
      <c r="AE120" s="11">
        <f>[3]euref_det!AH120*W120</f>
        <v>259.71445686193357</v>
      </c>
      <c r="AF120" s="11">
        <f>[3]euref_det!AI120*X120</f>
        <v>115.16233331826605</v>
      </c>
    </row>
    <row r="121" spans="1:32" x14ac:dyDescent="0.25">
      <c r="A121" s="2" t="s">
        <v>36</v>
      </c>
      <c r="B121" s="2" t="s">
        <v>37</v>
      </c>
      <c r="C121" s="2" t="s">
        <v>17</v>
      </c>
      <c r="D121" s="2" t="s">
        <v>448</v>
      </c>
      <c r="E121" s="2" t="s">
        <v>503</v>
      </c>
      <c r="F121" s="2"/>
      <c r="G121" s="2"/>
      <c r="H121" s="12">
        <f>4500+2/7*(4350-4500)</f>
        <v>4457.1428571428569</v>
      </c>
      <c r="I121" s="12">
        <f>4350</f>
        <v>4350</v>
      </c>
      <c r="J121" s="12">
        <f>(I121+K121)/2</f>
        <v>4225</v>
      </c>
      <c r="K121" s="12">
        <v>4100</v>
      </c>
      <c r="L121" s="12">
        <f>(K121+M121)/2</f>
        <v>3950</v>
      </c>
      <c r="M121" s="12">
        <v>3800</v>
      </c>
      <c r="N121" s="12">
        <f>(M121+O121)/2</f>
        <v>3775</v>
      </c>
      <c r="O121" s="12">
        <v>3750</v>
      </c>
      <c r="P121" s="12"/>
      <c r="Q121" s="11">
        <f t="shared" si="430"/>
        <v>4.4571428571428573</v>
      </c>
      <c r="R121" s="11">
        <f t="shared" si="431"/>
        <v>4.3499999999999996</v>
      </c>
      <c r="S121" s="11">
        <f t="shared" si="432"/>
        <v>4.2249999999999996</v>
      </c>
      <c r="T121" s="11">
        <f t="shared" si="433"/>
        <v>4.0999999999999996</v>
      </c>
      <c r="U121" s="11">
        <f t="shared" si="434"/>
        <v>3.95</v>
      </c>
      <c r="V121" s="11">
        <f t="shared" si="435"/>
        <v>3.8</v>
      </c>
      <c r="W121" s="11">
        <f t="shared" si="436"/>
        <v>3.7749999999999999</v>
      </c>
      <c r="X121" s="11">
        <f t="shared" si="437"/>
        <v>3.75</v>
      </c>
      <c r="Y121" s="11">
        <f>[3]euref_det!AB121*Q121</f>
        <v>202.53257142857146</v>
      </c>
      <c r="Z121" s="11">
        <f>[3]euref_det!AC121*R121</f>
        <v>1753.92</v>
      </c>
      <c r="AA121" s="11">
        <f>[3]euref_det!AD121*S121</f>
        <v>308.25600000000003</v>
      </c>
      <c r="AB121" s="11">
        <f>[3]euref_det!AE121*T121</f>
        <v>232.22399999999999</v>
      </c>
      <c r="AC121" s="11">
        <f>[3]euref_det!AF121*U121</f>
        <v>223.72800000000001</v>
      </c>
      <c r="AD121" s="11">
        <f>[3]euref_det!AG121*V121</f>
        <v>854.46799999999996</v>
      </c>
      <c r="AE121" s="11">
        <f>[3]euref_det!AH121*W121</f>
        <v>897.6949999999996</v>
      </c>
      <c r="AF121" s="11">
        <f>[3]euref_det!AI121*X121</f>
        <v>309.45</v>
      </c>
    </row>
    <row r="122" spans="1:32" x14ac:dyDescent="0.25">
      <c r="A122" s="2" t="s">
        <v>38</v>
      </c>
      <c r="B122" s="2" t="s">
        <v>39</v>
      </c>
      <c r="C122" s="2" t="s">
        <v>17</v>
      </c>
      <c r="D122" s="2" t="s">
        <v>517</v>
      </c>
      <c r="E122" s="2" t="s">
        <v>518</v>
      </c>
      <c r="F122" s="2" t="s">
        <v>448</v>
      </c>
      <c r="G122" s="2" t="s">
        <v>637</v>
      </c>
      <c r="H122" s="11">
        <f>'[4]Figure 5.5'!$E$23</f>
        <v>1842.692924470706</v>
      </c>
      <c r="I122" s="11">
        <f>$H122</f>
        <v>1842.692924470706</v>
      </c>
      <c r="J122" s="11">
        <f t="shared" ref="J122:O122" si="438">$H122</f>
        <v>1842.692924470706</v>
      </c>
      <c r="K122" s="11">
        <f t="shared" si="438"/>
        <v>1842.692924470706</v>
      </c>
      <c r="L122" s="11">
        <f t="shared" si="438"/>
        <v>1842.692924470706</v>
      </c>
      <c r="M122" s="11">
        <f t="shared" si="438"/>
        <v>1842.692924470706</v>
      </c>
      <c r="N122" s="11">
        <f t="shared" si="438"/>
        <v>1842.692924470706</v>
      </c>
      <c r="O122" s="11">
        <f t="shared" si="438"/>
        <v>1842.692924470706</v>
      </c>
      <c r="P122" s="12">
        <v>0.91</v>
      </c>
      <c r="Q122" s="11">
        <f t="shared" ref="Q122:Q124" si="439">H122*$P122/1000</f>
        <v>1.6768505612683424</v>
      </c>
      <c r="R122" s="11">
        <f t="shared" ref="R122:R124" si="440">I122*$P122/1000</f>
        <v>1.6768505612683424</v>
      </c>
      <c r="S122" s="11">
        <f t="shared" ref="S122:S124" si="441">J122*$P122/1000</f>
        <v>1.6768505612683424</v>
      </c>
      <c r="T122" s="11">
        <f t="shared" ref="T122:T124" si="442">K122*$P122/1000</f>
        <v>1.6768505612683424</v>
      </c>
      <c r="U122" s="11">
        <f t="shared" ref="U122:U124" si="443">L122*$P122/1000</f>
        <v>1.6768505612683424</v>
      </c>
      <c r="V122" s="11">
        <f t="shared" ref="V122:V124" si="444">M122*$P122/1000</f>
        <v>1.6768505612683424</v>
      </c>
      <c r="W122" s="11">
        <f t="shared" ref="W122:W124" si="445">N122*$P122/1000</f>
        <v>1.6768505612683424</v>
      </c>
      <c r="X122" s="11">
        <f t="shared" ref="X122:X124" si="446">O122*$P122/1000</f>
        <v>1.6768505612683424</v>
      </c>
      <c r="Y122" s="11">
        <f>[3]euref_det!AB122*Q122</f>
        <v>93.232891206519852</v>
      </c>
      <c r="Z122" s="11">
        <f>[3]euref_det!AC122*R122</f>
        <v>91.556040645251514</v>
      </c>
      <c r="AA122" s="11">
        <f>[3]euref_det!AD122*S122</f>
        <v>125.02026018442986</v>
      </c>
      <c r="AB122" s="11">
        <f>[3]euref_det!AE122*T122</f>
        <v>127.7973125748272</v>
      </c>
      <c r="AC122" s="11">
        <f>[3]euref_det!AF122*U122</f>
        <v>136.65599705002739</v>
      </c>
      <c r="AD122" s="11">
        <f>[3]euref_det!AG122*V122</f>
        <v>107.38971173168353</v>
      </c>
      <c r="AE122" s="11">
        <f>[3]euref_det!AH122*W122</f>
        <v>100.37642926545537</v>
      </c>
      <c r="AF122" s="11">
        <f>[3]euref_det!AI122*X122</f>
        <v>159.9186334667902</v>
      </c>
    </row>
    <row r="123" spans="1:32" x14ac:dyDescent="0.25">
      <c r="A123" s="2" t="s">
        <v>384</v>
      </c>
      <c r="B123" s="2" t="s">
        <v>378</v>
      </c>
      <c r="C123" s="2" t="s">
        <v>17</v>
      </c>
      <c r="D123" s="2" t="s">
        <v>517</v>
      </c>
      <c r="E123" s="2" t="s">
        <v>530</v>
      </c>
      <c r="F123" s="2" t="s">
        <v>448</v>
      </c>
      <c r="G123" s="2" t="s">
        <v>632</v>
      </c>
      <c r="H123" s="61">
        <f>SUM('[4]Figure 2.5'!$AD$11:$AL$11)/9</f>
        <v>1836.1111111111111</v>
      </c>
      <c r="I123" s="61">
        <f>H123*1350/(1400+2/7*(1350-1400))</f>
        <v>1788.7886597938143</v>
      </c>
      <c r="J123" s="61">
        <f t="shared" ref="J123:J131" si="447">(I123+K123)/2</f>
        <v>1755.6629438717068</v>
      </c>
      <c r="K123" s="61">
        <f>I123*1300/1350</f>
        <v>1722.5372279495991</v>
      </c>
      <c r="L123" s="61">
        <f t="shared" ref="L123:L131" si="448">(K123+M123)/2</f>
        <v>1656.2857961053837</v>
      </c>
      <c r="M123" s="61">
        <f>K123*1200/1300</f>
        <v>1590.0343642611683</v>
      </c>
      <c r="N123" s="61">
        <f t="shared" ref="N123:N131" si="449">(M123+O123)/2</f>
        <v>1523.7829324169529</v>
      </c>
      <c r="O123" s="61">
        <f>M123*1100/1200</f>
        <v>1457.5315005727375</v>
      </c>
      <c r="P123" s="12">
        <v>0.91</v>
      </c>
      <c r="Q123" s="11">
        <f t="shared" si="439"/>
        <v>1.6708611111111111</v>
      </c>
      <c r="R123" s="11">
        <f t="shared" si="440"/>
        <v>1.6277976804123713</v>
      </c>
      <c r="S123" s="11">
        <f t="shared" si="441"/>
        <v>1.5976532789232534</v>
      </c>
      <c r="T123" s="11">
        <f t="shared" si="442"/>
        <v>1.5675088774341353</v>
      </c>
      <c r="U123" s="11">
        <f t="shared" si="443"/>
        <v>1.5072200744558992</v>
      </c>
      <c r="V123" s="11">
        <f t="shared" si="444"/>
        <v>1.4469312714776632</v>
      </c>
      <c r="W123" s="11">
        <f t="shared" si="445"/>
        <v>1.3866424684994272</v>
      </c>
      <c r="X123" s="11">
        <f t="shared" si="446"/>
        <v>1.3263536655211912</v>
      </c>
      <c r="Y123" s="11">
        <f>[3]euref_det!AB123*Q123</f>
        <v>714.81270045999167</v>
      </c>
      <c r="Z123" s="11">
        <f>[3]euref_det!AC123*R123</f>
        <v>607.74841608783652</v>
      </c>
      <c r="AA123" s="11">
        <f>[3]euref_det!AD123*S123</f>
        <v>275.4795563234693</v>
      </c>
      <c r="AB123" s="11">
        <f>[3]euref_det!AE123*T123</f>
        <v>265.96141899871475</v>
      </c>
      <c r="AC123" s="11">
        <f>[3]euref_det!AF123*U123</f>
        <v>203.79261613478721</v>
      </c>
      <c r="AD123" s="11">
        <f>[3]euref_det!AG123*V123</f>
        <v>194.63658213142764</v>
      </c>
      <c r="AE123" s="11">
        <f>[3]euref_det!AH123*W123</f>
        <v>177.27760050991731</v>
      </c>
      <c r="AF123" s="11">
        <f>[3]euref_det!AI123*X123</f>
        <v>180.76166973322387</v>
      </c>
    </row>
    <row r="124" spans="1:32" x14ac:dyDescent="0.25">
      <c r="A124" s="2" t="s">
        <v>385</v>
      </c>
      <c r="B124" s="2" t="s">
        <v>379</v>
      </c>
      <c r="C124" s="2" t="s">
        <v>17</v>
      </c>
      <c r="D124" s="2" t="s">
        <v>517</v>
      </c>
      <c r="E124" s="2" t="s">
        <v>527</v>
      </c>
      <c r="F124" s="2" t="s">
        <v>448</v>
      </c>
      <c r="G124" s="2" t="s">
        <v>633</v>
      </c>
      <c r="H124" s="12">
        <f>('[4]Table 4.1'!$D$11+'[4]Table 4.1'!$G$11)/2</f>
        <v>4376</v>
      </c>
      <c r="I124" s="12">
        <f>H124*2880/(3470+2/7*(2880-3470))</f>
        <v>3817.4019904803113</v>
      </c>
      <c r="J124" s="12">
        <f t="shared" si="447"/>
        <v>3618.5789701427948</v>
      </c>
      <c r="K124" s="12">
        <f>I124*2580/2880</f>
        <v>3419.7559498052788</v>
      </c>
      <c r="L124" s="12">
        <f t="shared" si="448"/>
        <v>3287.2072695802681</v>
      </c>
      <c r="M124" s="12">
        <f>K124*2380/2580</f>
        <v>3154.6585893552569</v>
      </c>
      <c r="N124" s="12">
        <f t="shared" si="449"/>
        <v>3032.3850006205571</v>
      </c>
      <c r="O124" s="12">
        <f>M124*2380/2580</f>
        <v>2910.1114118858573</v>
      </c>
      <c r="P124" s="12">
        <v>0.91</v>
      </c>
      <c r="Q124" s="11">
        <f t="shared" si="439"/>
        <v>3.9821600000000004</v>
      </c>
      <c r="R124" s="11">
        <f t="shared" si="440"/>
        <v>3.4738358113370831</v>
      </c>
      <c r="S124" s="11">
        <f t="shared" si="441"/>
        <v>3.2929068628299434</v>
      </c>
      <c r="T124" s="11">
        <f t="shared" si="442"/>
        <v>3.1119779143228037</v>
      </c>
      <c r="U124" s="11">
        <f t="shared" si="443"/>
        <v>2.991358615318044</v>
      </c>
      <c r="V124" s="11">
        <f t="shared" si="444"/>
        <v>2.8707393163132839</v>
      </c>
      <c r="W124" s="11">
        <f t="shared" si="445"/>
        <v>2.7594703505647074</v>
      </c>
      <c r="X124" s="11">
        <f t="shared" si="446"/>
        <v>2.6482013848161299</v>
      </c>
      <c r="Y124" s="11">
        <f>[3]euref_det!AB124*Q124</f>
        <v>0.85233082805970173</v>
      </c>
      <c r="Z124" s="11">
        <f>[3]euref_det!AC124*R124</f>
        <v>5.3831669832339575</v>
      </c>
      <c r="AA124" s="11">
        <f>[3]euref_det!AD124*S124</f>
        <v>2.2090579550646066</v>
      </c>
      <c r="AB124" s="11">
        <f>[3]euref_det!AE124*T124</f>
        <v>2.0101348709700932</v>
      </c>
      <c r="AC124" s="11">
        <f>[3]euref_det!AF124*U124</f>
        <v>1.4824470510319392</v>
      </c>
      <c r="AD124" s="11">
        <f>[3]euref_det!AG124*V124</f>
        <v>1.4088875693808716</v>
      </c>
      <c r="AE124" s="11">
        <f>[3]euref_det!AH124*W124</f>
        <v>1.2732032850001223</v>
      </c>
      <c r="AF124" s="11">
        <f>[3]euref_det!AI124*X124</f>
        <v>1.3136281993494912</v>
      </c>
    </row>
    <row r="125" spans="1:32" x14ac:dyDescent="0.25">
      <c r="A125" s="1" t="s">
        <v>40</v>
      </c>
      <c r="B125" s="1" t="s">
        <v>41</v>
      </c>
      <c r="C125" s="2" t="s">
        <v>17</v>
      </c>
      <c r="D125" s="2" t="s">
        <v>448</v>
      </c>
      <c r="E125" s="2" t="s">
        <v>516</v>
      </c>
      <c r="F125" s="2"/>
      <c r="G125" s="2"/>
      <c r="H125" s="12">
        <f>2500+2/7*(2300-2500)</f>
        <v>2442.8571428571427</v>
      </c>
      <c r="I125" s="12">
        <v>2300</v>
      </c>
      <c r="J125" s="12">
        <f t="shared" si="447"/>
        <v>2300</v>
      </c>
      <c r="K125" s="12">
        <v>2300</v>
      </c>
      <c r="L125" s="12">
        <f t="shared" si="448"/>
        <v>2300</v>
      </c>
      <c r="M125" s="12">
        <v>2300</v>
      </c>
      <c r="N125" s="12">
        <f t="shared" si="449"/>
        <v>2250</v>
      </c>
      <c r="O125" s="12">
        <v>2200</v>
      </c>
      <c r="P125" s="12"/>
      <c r="Q125" s="11">
        <f t="shared" ref="Q125:Q126" si="450">H125/1000</f>
        <v>2.4428571428571426</v>
      </c>
      <c r="R125" s="11">
        <f t="shared" ref="R125:R126" si="451">I125/1000</f>
        <v>2.2999999999999998</v>
      </c>
      <c r="S125" s="11">
        <f t="shared" ref="S125:S126" si="452">J125/1000</f>
        <v>2.2999999999999998</v>
      </c>
      <c r="T125" s="11">
        <f t="shared" ref="T125:T126" si="453">K125/1000</f>
        <v>2.2999999999999998</v>
      </c>
      <c r="U125" s="11">
        <f t="shared" ref="U125:U126" si="454">L125/1000</f>
        <v>2.2999999999999998</v>
      </c>
      <c r="V125" s="11">
        <f t="shared" ref="V125:V126" si="455">M125/1000</f>
        <v>2.2999999999999998</v>
      </c>
      <c r="W125" s="11">
        <f t="shared" ref="W125:W126" si="456">N125/1000</f>
        <v>2.25</v>
      </c>
      <c r="X125" s="11">
        <f t="shared" ref="X125:X126" si="457">O125/1000</f>
        <v>2.2000000000000002</v>
      </c>
      <c r="Y125" s="11">
        <f>[3]euref_det!AB125*Q125</f>
        <v>6265.3645896979588</v>
      </c>
      <c r="Z125" s="11">
        <f>[3]euref_det!AC125*R125</f>
        <v>42.253547085714295</v>
      </c>
      <c r="AA125" s="11">
        <f>[3]euref_det!AD125*S125</f>
        <v>41.235961371428573</v>
      </c>
      <c r="AB125" s="11">
        <f>[3]euref_det!AE125*T125</f>
        <v>39.913881942857145</v>
      </c>
      <c r="AC125" s="11">
        <f>[3]euref_det!AF125*U125</f>
        <v>27.106157142857143</v>
      </c>
      <c r="AD125" s="11">
        <f>[3]euref_det!AG125*V125</f>
        <v>6.4551142857142851</v>
      </c>
      <c r="AE125" s="11">
        <f>[3]euref_det!AH125*W125</f>
        <v>3.5726785714285714</v>
      </c>
      <c r="AF125" s="11">
        <f>[3]euref_det!AI125*X125</f>
        <v>3.0752857142857146</v>
      </c>
    </row>
    <row r="126" spans="1:32" x14ac:dyDescent="0.25">
      <c r="A126" s="2" t="s">
        <v>42</v>
      </c>
      <c r="B126" s="2" t="s">
        <v>43</v>
      </c>
      <c r="C126" s="2" t="s">
        <v>17</v>
      </c>
      <c r="D126" s="2" t="s">
        <v>448</v>
      </c>
      <c r="E126" s="2" t="s">
        <v>523</v>
      </c>
      <c r="F126" s="2"/>
      <c r="G126" s="2"/>
      <c r="H126" s="12">
        <f>2890+2/7*(2620-2890)</f>
        <v>2812.8571428571427</v>
      </c>
      <c r="I126" s="12">
        <v>2620</v>
      </c>
      <c r="J126" s="12">
        <f t="shared" si="447"/>
        <v>2495</v>
      </c>
      <c r="K126" s="12">
        <v>2370</v>
      </c>
      <c r="L126" s="12">
        <f t="shared" si="448"/>
        <v>2260</v>
      </c>
      <c r="M126" s="12">
        <v>2150</v>
      </c>
      <c r="N126" s="12">
        <f t="shared" si="449"/>
        <v>2050</v>
      </c>
      <c r="O126" s="12">
        <v>1950</v>
      </c>
      <c r="P126" s="12"/>
      <c r="Q126" s="11">
        <f t="shared" si="450"/>
        <v>2.8128571428571427</v>
      </c>
      <c r="R126" s="11">
        <f t="shared" si="451"/>
        <v>2.62</v>
      </c>
      <c r="S126" s="11">
        <f t="shared" si="452"/>
        <v>2.4950000000000001</v>
      </c>
      <c r="T126" s="11">
        <f t="shared" si="453"/>
        <v>2.37</v>
      </c>
      <c r="U126" s="11">
        <f t="shared" si="454"/>
        <v>2.2599999999999998</v>
      </c>
      <c r="V126" s="11">
        <f t="shared" si="455"/>
        <v>2.15</v>
      </c>
      <c r="W126" s="11">
        <f t="shared" si="456"/>
        <v>2.0499999999999998</v>
      </c>
      <c r="X126" s="11">
        <f t="shared" si="457"/>
        <v>1.95</v>
      </c>
      <c r="Y126" s="11">
        <f>[3]euref_det!AB126*Q126</f>
        <v>322.21246504857152</v>
      </c>
      <c r="Z126" s="11">
        <f>[3]euref_det!AC126*R126</f>
        <v>500.28511517603391</v>
      </c>
      <c r="AA126" s="11">
        <f>[3]euref_det!AD126*S126</f>
        <v>286.71526105220374</v>
      </c>
      <c r="AB126" s="11">
        <f>[3]euref_det!AE126*T126</f>
        <v>532.32912545227543</v>
      </c>
      <c r="AC126" s="11">
        <f>[3]euref_det!AF126*U126</f>
        <v>338.31004569244993</v>
      </c>
      <c r="AD126" s="11">
        <f>[3]euref_det!AG126*V126</f>
        <v>379.73485898007402</v>
      </c>
      <c r="AE126" s="11">
        <f>[3]euref_det!AH126*W126</f>
        <v>277.85731938009297</v>
      </c>
      <c r="AF126" s="11">
        <f>[3]euref_det!AI126*X126</f>
        <v>244.45845343985602</v>
      </c>
    </row>
    <row r="127" spans="1:32" x14ac:dyDescent="0.25">
      <c r="A127" s="2" t="s">
        <v>382</v>
      </c>
      <c r="B127" s="2" t="s">
        <v>380</v>
      </c>
      <c r="C127" s="2" t="s">
        <v>17</v>
      </c>
      <c r="D127" s="2" t="s">
        <v>517</v>
      </c>
      <c r="E127" s="2" t="s">
        <v>531</v>
      </c>
      <c r="F127" s="2" t="s">
        <v>448</v>
      </c>
      <c r="G127" s="2" t="s">
        <v>630</v>
      </c>
      <c r="H127" s="61">
        <f>SUM('[4]Figure 3.4'!$F$28:$N$28)/9</f>
        <v>2040.9771111111108</v>
      </c>
      <c r="I127" s="61">
        <f>H127*800/(980+2/7*(800-980))</f>
        <v>1758.3802803418801</v>
      </c>
      <c r="J127" s="61">
        <f t="shared" si="447"/>
        <v>1582.542252307692</v>
      </c>
      <c r="K127" s="61">
        <f>I127*640/800</f>
        <v>1406.704224273504</v>
      </c>
      <c r="L127" s="61">
        <f t="shared" si="448"/>
        <v>1340.7649637606835</v>
      </c>
      <c r="M127" s="61">
        <f>K127*580/640</f>
        <v>1274.825703247863</v>
      </c>
      <c r="N127" s="61">
        <f t="shared" si="449"/>
        <v>1208.8864427350425</v>
      </c>
      <c r="O127" s="61">
        <f>M127*520/580</f>
        <v>1142.947182222222</v>
      </c>
      <c r="P127" s="12">
        <v>0.91</v>
      </c>
      <c r="Q127" s="11">
        <f t="shared" ref="Q127:Q129" si="458">H127*$P127/1000</f>
        <v>1.8572891711111108</v>
      </c>
      <c r="R127" s="11">
        <f t="shared" ref="R127:R129" si="459">I127*$P127/1000</f>
        <v>1.6001260551111109</v>
      </c>
      <c r="S127" s="11">
        <f t="shared" ref="S127:S129" si="460">J127*$P127/1000</f>
        <v>1.4401134495999997</v>
      </c>
      <c r="T127" s="11">
        <f t="shared" ref="T127:T129" si="461">K127*$P127/1000</f>
        <v>1.2801008440888886</v>
      </c>
      <c r="U127" s="11">
        <f t="shared" ref="U127:U129" si="462">L127*$P127/1000</f>
        <v>1.220096117022222</v>
      </c>
      <c r="V127" s="11">
        <f t="shared" ref="V127:V129" si="463">M127*$P127/1000</f>
        <v>1.1600913899555554</v>
      </c>
      <c r="W127" s="11">
        <f t="shared" ref="W127:W129" si="464">N127*$P127/1000</f>
        <v>1.1000866628888886</v>
      </c>
      <c r="X127" s="11">
        <f t="shared" ref="X127:X129" si="465">O127*$P127/1000</f>
        <v>1.040081935822222</v>
      </c>
      <c r="Y127" s="11">
        <f>[3]euref_det!AB127*Q127</f>
        <v>0</v>
      </c>
      <c r="Z127" s="11">
        <f>[3]euref_det!AC127*R127</f>
        <v>0</v>
      </c>
      <c r="AA127" s="11">
        <f>[3]euref_det!AD127*S127</f>
        <v>0</v>
      </c>
      <c r="AB127" s="11">
        <f>[3]euref_det!AE127*T127</f>
        <v>0</v>
      </c>
      <c r="AC127" s="11">
        <f>[3]euref_det!AF127*U127</f>
        <v>0</v>
      </c>
      <c r="AD127" s="11">
        <f>[3]euref_det!AG127*V127</f>
        <v>0</v>
      </c>
      <c r="AE127" s="11">
        <f>[3]euref_det!AH127*W127</f>
        <v>0</v>
      </c>
      <c r="AF127" s="11">
        <f>[3]euref_det!AI127*X127</f>
        <v>0</v>
      </c>
    </row>
    <row r="128" spans="1:32" x14ac:dyDescent="0.25">
      <c r="A128" s="2" t="s">
        <v>383</v>
      </c>
      <c r="B128" s="2" t="s">
        <v>381</v>
      </c>
      <c r="C128" s="2" t="s">
        <v>17</v>
      </c>
      <c r="D128" s="2" t="s">
        <v>517</v>
      </c>
      <c r="E128" s="2" t="s">
        <v>532</v>
      </c>
      <c r="F128" s="2" t="s">
        <v>448</v>
      </c>
      <c r="G128" s="2" t="s">
        <v>631</v>
      </c>
      <c r="H128" s="61">
        <f>SUM('[4]Table 3.1'!$F$20:$N$20)/7</f>
        <v>2900.7142857142858</v>
      </c>
      <c r="I128" s="61">
        <f>H128*1100/(1310+2/7*(1100-1310))</f>
        <v>2552.6285714285718</v>
      </c>
      <c r="J128" s="61">
        <f t="shared" si="447"/>
        <v>2424.9971428571434</v>
      </c>
      <c r="K128" s="61">
        <f>I128*990/1100</f>
        <v>2297.3657142857146</v>
      </c>
      <c r="L128" s="61">
        <f t="shared" si="448"/>
        <v>2227.7485714285717</v>
      </c>
      <c r="M128" s="61">
        <f>K128*930/990</f>
        <v>2158.1314285714288</v>
      </c>
      <c r="N128" s="61">
        <f t="shared" si="449"/>
        <v>2100.1171428571433</v>
      </c>
      <c r="O128" s="61">
        <f>M128*880/930</f>
        <v>2042.1028571428574</v>
      </c>
      <c r="P128" s="12">
        <v>0.91</v>
      </c>
      <c r="Q128" s="11">
        <f t="shared" si="458"/>
        <v>2.6396500000000001</v>
      </c>
      <c r="R128" s="11">
        <f t="shared" si="459"/>
        <v>2.3228920000000004</v>
      </c>
      <c r="S128" s="11">
        <f t="shared" si="460"/>
        <v>2.2067474000000007</v>
      </c>
      <c r="T128" s="11">
        <f t="shared" si="461"/>
        <v>2.0906028000000005</v>
      </c>
      <c r="U128" s="11">
        <f t="shared" si="462"/>
        <v>2.0272512000000003</v>
      </c>
      <c r="V128" s="11">
        <f t="shared" si="463"/>
        <v>1.9638996000000004</v>
      </c>
      <c r="W128" s="11">
        <f t="shared" si="464"/>
        <v>1.9111066000000005</v>
      </c>
      <c r="X128" s="11">
        <f t="shared" si="465"/>
        <v>1.8583136000000002</v>
      </c>
      <c r="Y128" s="11">
        <f>[3]euref_det!AB128*Q128</f>
        <v>17.104932000000002</v>
      </c>
      <c r="Z128" s="11">
        <f>[3]euref_det!AC128*R128</f>
        <v>0.83624112000000039</v>
      </c>
      <c r="AA128" s="11">
        <f>[3]euref_det!AD128*S128</f>
        <v>0.79442906400000046</v>
      </c>
      <c r="AB128" s="11">
        <f>[3]euref_det!AE128*T128</f>
        <v>5.7700637280000029</v>
      </c>
      <c r="AC128" s="11">
        <f>[3]euref_det!AF128*U128</f>
        <v>1.5407109120000004</v>
      </c>
      <c r="AD128" s="11">
        <f>[3]euref_det!AG128*V128</f>
        <v>6.2059227359999998</v>
      </c>
      <c r="AE128" s="11">
        <f>[3]euref_det!AH128*W128</f>
        <v>2.1404393920000007</v>
      </c>
      <c r="AF128" s="11">
        <f>[3]euref_det!AI128*X128</f>
        <v>1.8583136000000002</v>
      </c>
    </row>
    <row r="129" spans="1:32" x14ac:dyDescent="0.25">
      <c r="A129" s="2" t="s">
        <v>44</v>
      </c>
      <c r="B129" s="2" t="s">
        <v>45</v>
      </c>
      <c r="C129" s="2" t="s">
        <v>17</v>
      </c>
      <c r="D129" s="2" t="s">
        <v>448</v>
      </c>
      <c r="E129" s="2" t="s">
        <v>616</v>
      </c>
      <c r="F129" s="2"/>
      <c r="G129" s="2"/>
      <c r="H129" s="12">
        <f>5600+2/7*(4500-5600)</f>
        <v>5285.7142857142853</v>
      </c>
      <c r="I129" s="11">
        <v>4500</v>
      </c>
      <c r="J129" s="12">
        <f t="shared" si="447"/>
        <v>4150</v>
      </c>
      <c r="K129" s="12">
        <v>3800</v>
      </c>
      <c r="L129" s="12">
        <f t="shared" si="448"/>
        <v>3650</v>
      </c>
      <c r="M129" s="12">
        <v>3500</v>
      </c>
      <c r="N129" s="12">
        <f t="shared" si="449"/>
        <v>3450</v>
      </c>
      <c r="O129" s="11">
        <v>3400</v>
      </c>
      <c r="P129" s="12">
        <v>0.91</v>
      </c>
      <c r="Q129" s="11">
        <f t="shared" si="458"/>
        <v>4.8099999999999996</v>
      </c>
      <c r="R129" s="11">
        <f t="shared" si="459"/>
        <v>4.0949999999999998</v>
      </c>
      <c r="S129" s="11">
        <f t="shared" si="460"/>
        <v>3.7765</v>
      </c>
      <c r="T129" s="11">
        <f t="shared" si="461"/>
        <v>3.4580000000000002</v>
      </c>
      <c r="U129" s="11">
        <f t="shared" si="462"/>
        <v>3.3214999999999999</v>
      </c>
      <c r="V129" s="11">
        <f t="shared" si="463"/>
        <v>3.1850000000000001</v>
      </c>
      <c r="W129" s="11">
        <f t="shared" si="464"/>
        <v>3.1395</v>
      </c>
      <c r="X129" s="11">
        <f t="shared" si="465"/>
        <v>3.0939999999999999</v>
      </c>
      <c r="Y129" s="11">
        <f>[3]euref_det!AB129*Q129</f>
        <v>0</v>
      </c>
      <c r="Z129" s="11">
        <f>[3]euref_det!AC129*R129</f>
        <v>0</v>
      </c>
      <c r="AA129" s="11">
        <f>[3]euref_det!AD129*S129</f>
        <v>0</v>
      </c>
      <c r="AB129" s="11">
        <f>[3]euref_det!AE129*T129</f>
        <v>0</v>
      </c>
      <c r="AC129" s="11">
        <f>[3]euref_det!AF129*U129</f>
        <v>0</v>
      </c>
      <c r="AD129" s="11">
        <f>[3]euref_det!AG129*V129</f>
        <v>0</v>
      </c>
      <c r="AE129" s="11">
        <f>[3]euref_det!AH129*W129</f>
        <v>0</v>
      </c>
      <c r="AF129" s="11">
        <f>[3]euref_det!AI129*X129</f>
        <v>0</v>
      </c>
    </row>
    <row r="130" spans="1:32" x14ac:dyDescent="0.25">
      <c r="A130" s="2" t="s">
        <v>46</v>
      </c>
      <c r="B130" s="2" t="s">
        <v>47</v>
      </c>
      <c r="C130" s="2" t="s">
        <v>17</v>
      </c>
      <c r="D130" s="2" t="s">
        <v>448</v>
      </c>
      <c r="E130" s="2" t="s">
        <v>510</v>
      </c>
      <c r="F130" s="2"/>
      <c r="G130" s="2"/>
      <c r="H130" s="12">
        <f>9080+2/7*(5790-9080)</f>
        <v>8140</v>
      </c>
      <c r="I130" s="12">
        <v>5790</v>
      </c>
      <c r="J130" s="12">
        <f t="shared" si="447"/>
        <v>5135</v>
      </c>
      <c r="K130" s="12">
        <v>4480</v>
      </c>
      <c r="L130" s="12">
        <f t="shared" si="448"/>
        <v>3565</v>
      </c>
      <c r="M130" s="12">
        <v>2650</v>
      </c>
      <c r="N130" s="12">
        <f t="shared" si="449"/>
        <v>2475</v>
      </c>
      <c r="O130" s="12">
        <v>2300</v>
      </c>
      <c r="P130" s="12"/>
      <c r="Q130" s="11">
        <f t="shared" ref="Q130" si="466">H130/1000</f>
        <v>8.14</v>
      </c>
      <c r="R130" s="11">
        <f t="shared" ref="R130" si="467">I130/1000</f>
        <v>5.79</v>
      </c>
      <c r="S130" s="11">
        <f t="shared" ref="S130" si="468">J130/1000</f>
        <v>5.1349999999999998</v>
      </c>
      <c r="T130" s="11">
        <f t="shared" ref="T130" si="469">K130/1000</f>
        <v>4.4800000000000004</v>
      </c>
      <c r="U130" s="11">
        <f t="shared" ref="U130" si="470">L130/1000</f>
        <v>3.5649999999999999</v>
      </c>
      <c r="V130" s="11">
        <f t="shared" ref="V130" si="471">M130/1000</f>
        <v>2.65</v>
      </c>
      <c r="W130" s="11">
        <f t="shared" ref="W130" si="472">N130/1000</f>
        <v>2.4750000000000001</v>
      </c>
      <c r="X130" s="11">
        <f t="shared" ref="X130" si="473">O130/1000</f>
        <v>2.2999999999999998</v>
      </c>
      <c r="Y130" s="11">
        <f>[3]euref_det!AB130*Q130</f>
        <v>0</v>
      </c>
      <c r="Z130" s="11">
        <f>[3]euref_det!AC130*R130</f>
        <v>0</v>
      </c>
      <c r="AA130" s="11">
        <f>[3]euref_det!AD130*S130</f>
        <v>0</v>
      </c>
      <c r="AB130" s="11">
        <f>[3]euref_det!AE130*T130</f>
        <v>0</v>
      </c>
      <c r="AC130" s="11">
        <f>[3]euref_det!AF130*U130</f>
        <v>0</v>
      </c>
      <c r="AD130" s="11">
        <f>[3]euref_det!AG130*V130</f>
        <v>0</v>
      </c>
      <c r="AE130" s="11">
        <f>[3]euref_det!AH130*W130</f>
        <v>0</v>
      </c>
      <c r="AF130" s="11">
        <f>[3]euref_det!AI130*X130</f>
        <v>0</v>
      </c>
    </row>
    <row r="131" spans="1:32" x14ac:dyDescent="0.25">
      <c r="A131" s="2" t="s">
        <v>48</v>
      </c>
      <c r="B131" s="2" t="s">
        <v>49</v>
      </c>
      <c r="C131" s="2" t="s">
        <v>17</v>
      </c>
      <c r="D131" s="2" t="s">
        <v>448</v>
      </c>
      <c r="E131" s="2" t="s">
        <v>617</v>
      </c>
      <c r="F131" s="2"/>
      <c r="G131" s="2"/>
      <c r="H131" s="12">
        <f>5530+2/7*(4970-5530)</f>
        <v>5370</v>
      </c>
      <c r="I131" s="11">
        <v>4970</v>
      </c>
      <c r="J131" s="12">
        <f t="shared" si="447"/>
        <v>4720</v>
      </c>
      <c r="K131" s="12">
        <v>4470</v>
      </c>
      <c r="L131" s="12">
        <f t="shared" si="448"/>
        <v>4245</v>
      </c>
      <c r="M131" s="12">
        <v>4020</v>
      </c>
      <c r="N131" s="12">
        <f t="shared" si="449"/>
        <v>3815</v>
      </c>
      <c r="O131" s="11">
        <v>3610</v>
      </c>
      <c r="P131" s="12">
        <v>0.91</v>
      </c>
      <c r="Q131" s="11">
        <f t="shared" ref="Q131" si="474">H131*$P131/1000</f>
        <v>4.8866999999999994</v>
      </c>
      <c r="R131" s="11">
        <f t="shared" ref="R131" si="475">I131*$P131/1000</f>
        <v>4.5226999999999995</v>
      </c>
      <c r="S131" s="11">
        <f t="shared" ref="S131" si="476">J131*$P131/1000</f>
        <v>4.2951999999999995</v>
      </c>
      <c r="T131" s="11">
        <f t="shared" ref="T131" si="477">K131*$P131/1000</f>
        <v>4.0677000000000003</v>
      </c>
      <c r="U131" s="11">
        <f t="shared" ref="U131" si="478">L131*$P131/1000</f>
        <v>3.8629500000000001</v>
      </c>
      <c r="V131" s="11">
        <f t="shared" ref="V131" si="479">M131*$P131/1000</f>
        <v>3.6582000000000003</v>
      </c>
      <c r="W131" s="11">
        <f t="shared" ref="W131" si="480">N131*$P131/1000</f>
        <v>3.4716499999999999</v>
      </c>
      <c r="X131" s="11">
        <f t="shared" ref="X131" si="481">O131*$P131/1000</f>
        <v>3.2850999999999999</v>
      </c>
      <c r="Y131" s="11">
        <f>[3]euref_det!AB131*Q131</f>
        <v>0</v>
      </c>
      <c r="Z131" s="11">
        <f>[3]euref_det!AC131*R131</f>
        <v>0</v>
      </c>
      <c r="AA131" s="11">
        <f>[3]euref_det!AD131*S131</f>
        <v>0</v>
      </c>
      <c r="AB131" s="11">
        <f>[3]euref_det!AE131*T131</f>
        <v>0</v>
      </c>
      <c r="AC131" s="11">
        <f>[3]euref_det!AF131*U131</f>
        <v>0</v>
      </c>
      <c r="AD131" s="11">
        <f>[3]euref_det!AG131*V131</f>
        <v>0</v>
      </c>
      <c r="AE131" s="11">
        <f>[3]euref_det!AH131*W131</f>
        <v>0</v>
      </c>
      <c r="AF131" s="11">
        <f>[3]euref_det!AI131*X131</f>
        <v>0</v>
      </c>
    </row>
    <row r="132" spans="1:32" x14ac:dyDescent="0.25">
      <c r="A132" s="2" t="s">
        <v>32</v>
      </c>
      <c r="B132" s="2" t="s">
        <v>33</v>
      </c>
      <c r="C132" s="2" t="s">
        <v>16</v>
      </c>
      <c r="D132" s="2" t="s">
        <v>448</v>
      </c>
      <c r="E132" s="2" t="s">
        <v>558</v>
      </c>
      <c r="F132" s="2"/>
      <c r="G132" s="2"/>
      <c r="H132" s="12">
        <f>[2]FR!$B$8/([2]FR!$B$8+[2]FR!$B$11)*(2000+2/7*(2000-2000))+[2]FR!$B$11/([2]FR!$B$8+[2]FR!$B$11)*(1600+2/7*(1600-1600))</f>
        <v>1600</v>
      </c>
      <c r="I132" s="12">
        <f>$H132</f>
        <v>1600</v>
      </c>
      <c r="J132" s="12">
        <f t="shared" ref="J132:O133" si="482">$H132</f>
        <v>1600</v>
      </c>
      <c r="K132" s="12">
        <f t="shared" si="482"/>
        <v>1600</v>
      </c>
      <c r="L132" s="12">
        <f t="shared" si="482"/>
        <v>1600</v>
      </c>
      <c r="M132" s="12">
        <f t="shared" si="482"/>
        <v>1600</v>
      </c>
      <c r="N132" s="12">
        <f t="shared" si="482"/>
        <v>1600</v>
      </c>
      <c r="O132" s="12">
        <f t="shared" si="482"/>
        <v>1600</v>
      </c>
      <c r="P132" s="12"/>
      <c r="Q132" s="11">
        <f t="shared" ref="Q132:Q134" si="483">H132/1000</f>
        <v>1.6</v>
      </c>
      <c r="R132" s="11">
        <f t="shared" ref="R132:R134" si="484">I132/1000</f>
        <v>1.6</v>
      </c>
      <c r="S132" s="11">
        <f t="shared" ref="S132:S134" si="485">J132/1000</f>
        <v>1.6</v>
      </c>
      <c r="T132" s="11">
        <f t="shared" ref="T132:T134" si="486">K132/1000</f>
        <v>1.6</v>
      </c>
      <c r="U132" s="11">
        <f t="shared" ref="U132:U134" si="487">L132/1000</f>
        <v>1.6</v>
      </c>
      <c r="V132" s="11">
        <f t="shared" ref="V132:V134" si="488">M132/1000</f>
        <v>1.6</v>
      </c>
      <c r="W132" s="11">
        <f t="shared" ref="W132:W134" si="489">N132/1000</f>
        <v>1.6</v>
      </c>
      <c r="X132" s="11">
        <f t="shared" ref="X132:X134" si="490">O132/1000</f>
        <v>1.6</v>
      </c>
      <c r="Y132" s="11">
        <f>[3]euref_det!AB132*Q132</f>
        <v>215.39350000000002</v>
      </c>
      <c r="Z132" s="11">
        <f>[3]euref_det!AC132*R132</f>
        <v>154.22102000000001</v>
      </c>
      <c r="AA132" s="11">
        <f>[3]euref_det!AD132*S132</f>
        <v>153.34132</v>
      </c>
      <c r="AB132" s="11">
        <f>[3]euref_det!AE132*T132</f>
        <v>151.18292000000002</v>
      </c>
      <c r="AC132" s="11">
        <f>[3]euref_det!AF132*U132</f>
        <v>139.19600000000003</v>
      </c>
      <c r="AD132" s="11">
        <f>[3]euref_det!AG132*V132</f>
        <v>115.66240000000001</v>
      </c>
      <c r="AE132" s="11">
        <f>[3]euref_det!AH132*W132</f>
        <v>115.66240000000001</v>
      </c>
      <c r="AF132" s="11">
        <f>[3]euref_det!AI132*X132</f>
        <v>115.66240000000001</v>
      </c>
    </row>
    <row r="133" spans="1:32" x14ac:dyDescent="0.25">
      <c r="A133" s="2" t="s">
        <v>34</v>
      </c>
      <c r="B133" s="2" t="s">
        <v>35</v>
      </c>
      <c r="C133" s="2" t="s">
        <v>16</v>
      </c>
      <c r="D133" s="2" t="s">
        <v>448</v>
      </c>
      <c r="E133" s="2" t="s">
        <v>515</v>
      </c>
      <c r="F133" s="2"/>
      <c r="G133" s="2"/>
      <c r="H133" s="12">
        <f>850+2/7*(850-850)</f>
        <v>850</v>
      </c>
      <c r="I133" s="12">
        <f>$H133</f>
        <v>850</v>
      </c>
      <c r="J133" s="12">
        <f t="shared" si="482"/>
        <v>850</v>
      </c>
      <c r="K133" s="12">
        <f t="shared" si="482"/>
        <v>850</v>
      </c>
      <c r="L133" s="12">
        <f t="shared" si="482"/>
        <v>850</v>
      </c>
      <c r="M133" s="12">
        <f t="shared" si="482"/>
        <v>850</v>
      </c>
      <c r="N133" s="12">
        <f t="shared" si="482"/>
        <v>850</v>
      </c>
      <c r="O133" s="12">
        <f t="shared" si="482"/>
        <v>850</v>
      </c>
      <c r="P133" s="12"/>
      <c r="Q133" s="11">
        <f t="shared" si="483"/>
        <v>0.85</v>
      </c>
      <c r="R133" s="11">
        <f t="shared" si="484"/>
        <v>0.85</v>
      </c>
      <c r="S133" s="11">
        <f t="shared" si="485"/>
        <v>0.85</v>
      </c>
      <c r="T133" s="11">
        <f t="shared" si="486"/>
        <v>0.85</v>
      </c>
      <c r="U133" s="11">
        <f t="shared" si="487"/>
        <v>0.85</v>
      </c>
      <c r="V133" s="11">
        <f t="shared" si="488"/>
        <v>0.85</v>
      </c>
      <c r="W133" s="11">
        <f t="shared" si="489"/>
        <v>0.85</v>
      </c>
      <c r="X133" s="11">
        <f t="shared" si="490"/>
        <v>0.85</v>
      </c>
      <c r="Y133" s="11">
        <f>[3]euref_det!AB133*Q133</f>
        <v>273.30887080000008</v>
      </c>
      <c r="Z133" s="11">
        <f>[3]euref_det!AC133*R133</f>
        <v>260.12601720092266</v>
      </c>
      <c r="AA133" s="11">
        <f>[3]euref_det!AD133*S133</f>
        <v>252.23191200390519</v>
      </c>
      <c r="AB133" s="11">
        <f>[3]euref_det!AE133*T133</f>
        <v>236.40368250445118</v>
      </c>
      <c r="AC133" s="11">
        <f>[3]euref_det!AF133*U133</f>
        <v>1212.920386168413</v>
      </c>
      <c r="AD133" s="11">
        <f>[3]euref_det!AG133*V133</f>
        <v>2344.5783880880217</v>
      </c>
      <c r="AE133" s="11">
        <f>[3]euref_det!AH133*W133</f>
        <v>1463.6490231944547</v>
      </c>
      <c r="AF133" s="11">
        <f>[3]euref_det!AI133*X133</f>
        <v>2292.5122345087584</v>
      </c>
    </row>
    <row r="134" spans="1:32" x14ac:dyDescent="0.25">
      <c r="A134" s="2" t="s">
        <v>36</v>
      </c>
      <c r="B134" s="2" t="s">
        <v>37</v>
      </c>
      <c r="C134" s="2" t="s">
        <v>16</v>
      </c>
      <c r="D134" s="2" t="s">
        <v>448</v>
      </c>
      <c r="E134" s="2" t="s">
        <v>503</v>
      </c>
      <c r="F134" s="2"/>
      <c r="G134" s="2"/>
      <c r="H134" s="12">
        <f>4500+2/7*(4350-4500)</f>
        <v>4457.1428571428569</v>
      </c>
      <c r="I134" s="12">
        <f>4350</f>
        <v>4350</v>
      </c>
      <c r="J134" s="12">
        <f>(I134+K134)/2</f>
        <v>4225</v>
      </c>
      <c r="K134" s="12">
        <v>4100</v>
      </c>
      <c r="L134" s="12">
        <f>(K134+M134)/2</f>
        <v>3950</v>
      </c>
      <c r="M134" s="12">
        <v>3800</v>
      </c>
      <c r="N134" s="12">
        <f>(M134+O134)/2</f>
        <v>3775</v>
      </c>
      <c r="O134" s="12">
        <v>3750</v>
      </c>
      <c r="P134" s="12"/>
      <c r="Q134" s="11">
        <f t="shared" si="483"/>
        <v>4.4571428571428573</v>
      </c>
      <c r="R134" s="11">
        <f t="shared" si="484"/>
        <v>4.3499999999999996</v>
      </c>
      <c r="S134" s="11">
        <f t="shared" si="485"/>
        <v>4.2249999999999996</v>
      </c>
      <c r="T134" s="11">
        <f t="shared" si="486"/>
        <v>4.0999999999999996</v>
      </c>
      <c r="U134" s="11">
        <f t="shared" si="487"/>
        <v>3.95</v>
      </c>
      <c r="V134" s="11">
        <f t="shared" si="488"/>
        <v>3.8</v>
      </c>
      <c r="W134" s="11">
        <f t="shared" si="489"/>
        <v>3.7749999999999999</v>
      </c>
      <c r="X134" s="11">
        <f t="shared" si="490"/>
        <v>3.75</v>
      </c>
      <c r="Y134" s="11">
        <f>[3]euref_det!AB134*Q134</f>
        <v>4698.3277714285723</v>
      </c>
      <c r="Z134" s="11">
        <f>[3]euref_det!AC134*R134</f>
        <v>4446.1872000000003</v>
      </c>
      <c r="AA134" s="11">
        <f>[3]euref_det!AD134*S134</f>
        <v>4189.3072000000002</v>
      </c>
      <c r="AB134" s="11">
        <f>[3]euref_det!AE134*T134</f>
        <v>4065.3632000000002</v>
      </c>
      <c r="AC134" s="11">
        <f>[3]euref_det!AF134*U134</f>
        <v>3708.4022000000004</v>
      </c>
      <c r="AD134" s="11">
        <f>[3]euref_det!AG134*V134</f>
        <v>2688.6368000000002</v>
      </c>
      <c r="AE134" s="11">
        <f>[3]euref_det!AH134*W134</f>
        <v>2461.2094000000006</v>
      </c>
      <c r="AF134" s="11">
        <f>[3]euref_det!AI134*X134</f>
        <v>2017.2750000000001</v>
      </c>
    </row>
    <row r="135" spans="1:32" x14ac:dyDescent="0.25">
      <c r="A135" s="2" t="s">
        <v>38</v>
      </c>
      <c r="B135" s="2" t="s">
        <v>39</v>
      </c>
      <c r="C135" s="2" t="s">
        <v>16</v>
      </c>
      <c r="D135" s="2" t="s">
        <v>517</v>
      </c>
      <c r="E135" s="2" t="s">
        <v>518</v>
      </c>
      <c r="F135" s="2" t="s">
        <v>448</v>
      </c>
      <c r="G135" s="2" t="s">
        <v>637</v>
      </c>
      <c r="H135" s="11">
        <f>'[4]Figure 5.5'!$E$23</f>
        <v>1842.692924470706</v>
      </c>
      <c r="I135" s="11">
        <f>$H135</f>
        <v>1842.692924470706</v>
      </c>
      <c r="J135" s="11">
        <f t="shared" ref="J135:O135" si="491">$H135</f>
        <v>1842.692924470706</v>
      </c>
      <c r="K135" s="11">
        <f t="shared" si="491"/>
        <v>1842.692924470706</v>
      </c>
      <c r="L135" s="11">
        <f t="shared" si="491"/>
        <v>1842.692924470706</v>
      </c>
      <c r="M135" s="11">
        <f t="shared" si="491"/>
        <v>1842.692924470706</v>
      </c>
      <c r="N135" s="11">
        <f t="shared" si="491"/>
        <v>1842.692924470706</v>
      </c>
      <c r="O135" s="11">
        <f t="shared" si="491"/>
        <v>1842.692924470706</v>
      </c>
      <c r="P135" s="12">
        <v>0.91</v>
      </c>
      <c r="Q135" s="11">
        <f t="shared" ref="Q135:Q137" si="492">H135*$P135/1000</f>
        <v>1.6768505612683424</v>
      </c>
      <c r="R135" s="11">
        <f t="shared" ref="R135:R137" si="493">I135*$P135/1000</f>
        <v>1.6768505612683424</v>
      </c>
      <c r="S135" s="11">
        <f t="shared" ref="S135:S137" si="494">J135*$P135/1000</f>
        <v>1.6768505612683424</v>
      </c>
      <c r="T135" s="11">
        <f t="shared" ref="T135:T137" si="495">K135*$P135/1000</f>
        <v>1.6768505612683424</v>
      </c>
      <c r="U135" s="11">
        <f t="shared" ref="U135:U137" si="496">L135*$P135/1000</f>
        <v>1.6768505612683424</v>
      </c>
      <c r="V135" s="11">
        <f t="shared" ref="V135:V137" si="497">M135*$P135/1000</f>
        <v>1.6768505612683424</v>
      </c>
      <c r="W135" s="11">
        <f t="shared" ref="W135:W137" si="498">N135*$P135/1000</f>
        <v>1.6768505612683424</v>
      </c>
      <c r="X135" s="11">
        <f t="shared" ref="X135:X137" si="499">O135*$P135/1000</f>
        <v>1.6768505612683424</v>
      </c>
      <c r="Y135" s="11">
        <f>[3]euref_det!AB135*Q135</f>
        <v>660.53938359295444</v>
      </c>
      <c r="Z135" s="11">
        <f>[3]euref_det!AC135*R135</f>
        <v>660.54740907283588</v>
      </c>
      <c r="AA135" s="11">
        <f>[3]euref_det!AD135*S135</f>
        <v>660.54000093756065</v>
      </c>
      <c r="AB135" s="11">
        <f>[3]euref_det!AE135*T135</f>
        <v>660.54000093756065</v>
      </c>
      <c r="AC135" s="11">
        <f>[3]euref_det!AF135*U135</f>
        <v>773.90325331867655</v>
      </c>
      <c r="AD135" s="11">
        <f>[3]euref_det!AG135*V135</f>
        <v>972.03291815042178</v>
      </c>
      <c r="AE135" s="11">
        <f>[3]euref_det!AH135*W135</f>
        <v>1012.8888441835851</v>
      </c>
      <c r="AF135" s="11">
        <f>[3]euref_det!AI135*X135</f>
        <v>1043.1486974113404</v>
      </c>
    </row>
    <row r="136" spans="1:32" x14ac:dyDescent="0.25">
      <c r="A136" s="2" t="s">
        <v>384</v>
      </c>
      <c r="B136" s="2" t="s">
        <v>378</v>
      </c>
      <c r="C136" s="2" t="s">
        <v>16</v>
      </c>
      <c r="D136" s="2" t="s">
        <v>517</v>
      </c>
      <c r="E136" s="2" t="s">
        <v>536</v>
      </c>
      <c r="F136" s="2" t="s">
        <v>448</v>
      </c>
      <c r="G136" s="2" t="s">
        <v>632</v>
      </c>
      <c r="H136" s="12">
        <f>SUM('[4]Figure 2.5'!$AD$17:$AL$17)/9</f>
        <v>1913.6666666666667</v>
      </c>
      <c r="I136" s="12">
        <f>H136*1350/(1400+2/7*(1350-1400))</f>
        <v>1864.3453608247421</v>
      </c>
      <c r="J136" s="12">
        <f t="shared" ref="J136:J144" si="500">(I136+K136)/2</f>
        <v>1829.8204467353949</v>
      </c>
      <c r="K136" s="12">
        <f>I136*1300/1350</f>
        <v>1795.2955326460478</v>
      </c>
      <c r="L136" s="12">
        <f t="shared" ref="L136:L144" si="501">(K136+M136)/2</f>
        <v>1726.2457044673536</v>
      </c>
      <c r="M136" s="12">
        <f>K136*1200/1300</f>
        <v>1657.1958762886593</v>
      </c>
      <c r="N136" s="12">
        <f t="shared" ref="N136:N144" si="502">(M136+O136)/2</f>
        <v>1588.1460481099652</v>
      </c>
      <c r="O136" s="12">
        <f>M136*1100/1200</f>
        <v>1519.096219931271</v>
      </c>
      <c r="P136" s="12">
        <v>0.91</v>
      </c>
      <c r="Q136" s="11">
        <f t="shared" si="492"/>
        <v>1.7414366666666667</v>
      </c>
      <c r="R136" s="11">
        <f t="shared" si="493"/>
        <v>1.6965542783505154</v>
      </c>
      <c r="S136" s="11">
        <f t="shared" si="494"/>
        <v>1.6651366065292093</v>
      </c>
      <c r="T136" s="11">
        <f t="shared" si="495"/>
        <v>1.6337189347079035</v>
      </c>
      <c r="U136" s="11">
        <f t="shared" si="496"/>
        <v>1.5708835910652916</v>
      </c>
      <c r="V136" s="11">
        <f t="shared" si="497"/>
        <v>1.5080482474226802</v>
      </c>
      <c r="W136" s="11">
        <f t="shared" si="498"/>
        <v>1.4452129037800685</v>
      </c>
      <c r="X136" s="11">
        <f t="shared" si="499"/>
        <v>1.3823775601374566</v>
      </c>
      <c r="Y136" s="11">
        <f>[3]euref_det!AB136*Q136</f>
        <v>2811.8368353833353</v>
      </c>
      <c r="Z136" s="11">
        <f>[3]euref_det!AC136*R136</f>
        <v>5700.7498430787819</v>
      </c>
      <c r="AA136" s="11">
        <f>[3]euref_det!AD136*S136</f>
        <v>2779.6933197076214</v>
      </c>
      <c r="AB136" s="11">
        <f>[3]euref_det!AE136*T136</f>
        <v>3854.2872408220492</v>
      </c>
      <c r="AC136" s="11">
        <f>[3]euref_det!AF136*U136</f>
        <v>1933.5348304265483</v>
      </c>
      <c r="AD136" s="11">
        <f>[3]euref_det!AG136*V136</f>
        <v>4066.9304912733546</v>
      </c>
      <c r="AE136" s="11">
        <f>[3]euref_det!AH136*W136</f>
        <v>4199.7848848889425</v>
      </c>
      <c r="AF136" s="11">
        <f>[3]euref_det!AI136*X136</f>
        <v>7255.0739364861283</v>
      </c>
    </row>
    <row r="137" spans="1:32" x14ac:dyDescent="0.25">
      <c r="A137" s="2" t="s">
        <v>385</v>
      </c>
      <c r="B137" s="2" t="s">
        <v>379</v>
      </c>
      <c r="C137" s="2" t="s">
        <v>16</v>
      </c>
      <c r="D137" s="2" t="s">
        <v>517</v>
      </c>
      <c r="E137" s="2" t="s">
        <v>527</v>
      </c>
      <c r="F137" s="2" t="s">
        <v>448</v>
      </c>
      <c r="G137" s="2" t="s">
        <v>633</v>
      </c>
      <c r="H137" s="12">
        <f>('[4]Table 4.1'!$D$11+'[4]Table 4.1'!$G$11)/2</f>
        <v>4376</v>
      </c>
      <c r="I137" s="12">
        <f>H137*2880/(3470+2/7*(2880-3470))</f>
        <v>3817.4019904803113</v>
      </c>
      <c r="J137" s="12">
        <f t="shared" si="500"/>
        <v>3618.5789701427948</v>
      </c>
      <c r="K137" s="12">
        <f>I137*2580/2880</f>
        <v>3419.7559498052788</v>
      </c>
      <c r="L137" s="12">
        <f t="shared" si="501"/>
        <v>3287.2072695802681</v>
      </c>
      <c r="M137" s="12">
        <f>K137*2380/2580</f>
        <v>3154.6585893552569</v>
      </c>
      <c r="N137" s="12">
        <f t="shared" si="502"/>
        <v>3032.3850006205571</v>
      </c>
      <c r="O137" s="12">
        <f>M137*2380/2580</f>
        <v>2910.1114118858573</v>
      </c>
      <c r="P137" s="12">
        <v>0.91</v>
      </c>
      <c r="Q137" s="11">
        <f t="shared" si="492"/>
        <v>3.9821600000000004</v>
      </c>
      <c r="R137" s="11">
        <f t="shared" si="493"/>
        <v>3.4738358113370831</v>
      </c>
      <c r="S137" s="11">
        <f t="shared" si="494"/>
        <v>3.2929068628299434</v>
      </c>
      <c r="T137" s="11">
        <f t="shared" si="495"/>
        <v>3.1119779143228037</v>
      </c>
      <c r="U137" s="11">
        <f t="shared" si="496"/>
        <v>2.991358615318044</v>
      </c>
      <c r="V137" s="11">
        <f t="shared" si="497"/>
        <v>2.8707393163132839</v>
      </c>
      <c r="W137" s="11">
        <f t="shared" si="498"/>
        <v>2.7594703505647074</v>
      </c>
      <c r="X137" s="11">
        <f t="shared" si="499"/>
        <v>2.6482013848161299</v>
      </c>
      <c r="Y137" s="11">
        <f>[3]euref_det!AB137*Q137</f>
        <v>0</v>
      </c>
      <c r="Z137" s="11">
        <f>[3]euref_det!AC137*R137</f>
        <v>0</v>
      </c>
      <c r="AA137" s="11">
        <f>[3]euref_det!AD137*S137</f>
        <v>0</v>
      </c>
      <c r="AB137" s="11">
        <f>[3]euref_det!AE137*T137</f>
        <v>0</v>
      </c>
      <c r="AC137" s="11">
        <f>[3]euref_det!AF137*U137</f>
        <v>0</v>
      </c>
      <c r="AD137" s="11">
        <f>[3]euref_det!AG137*V137</f>
        <v>0</v>
      </c>
      <c r="AE137" s="11">
        <f>[3]euref_det!AH137*W137</f>
        <v>0</v>
      </c>
      <c r="AF137" s="11">
        <f>[3]euref_det!AI137*X137</f>
        <v>0</v>
      </c>
    </row>
    <row r="138" spans="1:32" x14ac:dyDescent="0.25">
      <c r="A138" s="1" t="s">
        <v>40</v>
      </c>
      <c r="B138" s="1" t="s">
        <v>41</v>
      </c>
      <c r="C138" s="2" t="s">
        <v>16</v>
      </c>
      <c r="D138" s="2" t="s">
        <v>448</v>
      </c>
      <c r="E138" s="2" t="s">
        <v>516</v>
      </c>
      <c r="F138" s="2"/>
      <c r="G138" s="2"/>
      <c r="H138" s="12">
        <f>2500+2/7*(2300-2500)</f>
        <v>2442.8571428571427</v>
      </c>
      <c r="I138" s="12">
        <v>2300</v>
      </c>
      <c r="J138" s="12">
        <f t="shared" si="500"/>
        <v>2300</v>
      </c>
      <c r="K138" s="12">
        <v>2300</v>
      </c>
      <c r="L138" s="12">
        <f t="shared" si="501"/>
        <v>2300</v>
      </c>
      <c r="M138" s="12">
        <v>2300</v>
      </c>
      <c r="N138" s="12">
        <f t="shared" si="502"/>
        <v>2250</v>
      </c>
      <c r="O138" s="12">
        <v>2200</v>
      </c>
      <c r="P138" s="12"/>
      <c r="Q138" s="11">
        <f t="shared" ref="Q138:Q139" si="503">H138/1000</f>
        <v>2.4428571428571426</v>
      </c>
      <c r="R138" s="11">
        <f t="shared" ref="R138:R139" si="504">I138/1000</f>
        <v>2.2999999999999998</v>
      </c>
      <c r="S138" s="11">
        <f t="shared" ref="S138:S139" si="505">J138/1000</f>
        <v>2.2999999999999998</v>
      </c>
      <c r="T138" s="11">
        <f t="shared" ref="T138:T139" si="506">K138/1000</f>
        <v>2.2999999999999998</v>
      </c>
      <c r="U138" s="11">
        <f t="shared" ref="U138:U139" si="507">L138/1000</f>
        <v>2.2999999999999998</v>
      </c>
      <c r="V138" s="11">
        <f t="shared" ref="V138:V139" si="508">M138/1000</f>
        <v>2.2999999999999998</v>
      </c>
      <c r="W138" s="11">
        <f t="shared" ref="W138:W139" si="509">N138/1000</f>
        <v>2.25</v>
      </c>
      <c r="X138" s="11">
        <f t="shared" ref="X138:X139" si="510">O138/1000</f>
        <v>2.2000000000000002</v>
      </c>
      <c r="Y138" s="11">
        <f>[3]euref_det!AB138*Q138</f>
        <v>6239.7761880857142</v>
      </c>
      <c r="Z138" s="11">
        <f>[3]euref_det!AC138*R138</f>
        <v>329.11907978314605</v>
      </c>
      <c r="AA138" s="11">
        <f>[3]euref_det!AD138*S138</f>
        <v>121.52309918314604</v>
      </c>
      <c r="AB138" s="11">
        <f>[3]euref_det!AE138*T138</f>
        <v>110.31077332600314</v>
      </c>
      <c r="AC138" s="11">
        <f>[3]euref_det!AF138*U138</f>
        <v>52.519507714285716</v>
      </c>
      <c r="AD138" s="11">
        <f>[3]euref_det!AG138*V138</f>
        <v>46.543706857142844</v>
      </c>
      <c r="AE138" s="11">
        <f>[3]euref_det!AH138*W138</f>
        <v>44.598214285714292</v>
      </c>
      <c r="AF138" s="11">
        <f>[3]euref_det!AI138*X138</f>
        <v>39.287097142857135</v>
      </c>
    </row>
    <row r="139" spans="1:32" x14ac:dyDescent="0.25">
      <c r="A139" s="2" t="s">
        <v>42</v>
      </c>
      <c r="B139" s="2" t="s">
        <v>43</v>
      </c>
      <c r="C139" s="2" t="s">
        <v>16</v>
      </c>
      <c r="D139" s="2" t="s">
        <v>448</v>
      </c>
      <c r="E139" s="2" t="s">
        <v>523</v>
      </c>
      <c r="F139" s="2"/>
      <c r="G139" s="2"/>
      <c r="H139" s="12">
        <f>2890+2/7*(2620-2890)</f>
        <v>2812.8571428571427</v>
      </c>
      <c r="I139" s="12">
        <v>2620</v>
      </c>
      <c r="J139" s="12">
        <f t="shared" si="500"/>
        <v>2495</v>
      </c>
      <c r="K139" s="12">
        <v>2370</v>
      </c>
      <c r="L139" s="12">
        <f t="shared" si="501"/>
        <v>2260</v>
      </c>
      <c r="M139" s="12">
        <v>2150</v>
      </c>
      <c r="N139" s="12">
        <f t="shared" si="502"/>
        <v>2050</v>
      </c>
      <c r="O139" s="12">
        <v>1950</v>
      </c>
      <c r="P139" s="12"/>
      <c r="Q139" s="11">
        <f t="shared" si="503"/>
        <v>2.8128571428571427</v>
      </c>
      <c r="R139" s="11">
        <f t="shared" si="504"/>
        <v>2.62</v>
      </c>
      <c r="S139" s="11">
        <f t="shared" si="505"/>
        <v>2.4950000000000001</v>
      </c>
      <c r="T139" s="11">
        <f t="shared" si="506"/>
        <v>2.37</v>
      </c>
      <c r="U139" s="11">
        <f t="shared" si="507"/>
        <v>2.2599999999999998</v>
      </c>
      <c r="V139" s="11">
        <f t="shared" si="508"/>
        <v>2.15</v>
      </c>
      <c r="W139" s="11">
        <f t="shared" si="509"/>
        <v>2.0499999999999998</v>
      </c>
      <c r="X139" s="11">
        <f t="shared" si="510"/>
        <v>1.95</v>
      </c>
      <c r="Y139" s="11">
        <f>[3]euref_det!AB139*Q139</f>
        <v>220.07441890971444</v>
      </c>
      <c r="Z139" s="11">
        <f>[3]euref_det!AC139*R139</f>
        <v>1165.3801979487857</v>
      </c>
      <c r="AA139" s="11">
        <f>[3]euref_det!AD139*S139</f>
        <v>529.73636789397756</v>
      </c>
      <c r="AB139" s="11">
        <f>[3]euref_det!AE139*T139</f>
        <v>389.29927422110376</v>
      </c>
      <c r="AC139" s="11">
        <f>[3]euref_det!AF139*U139</f>
        <v>326.12321167049322</v>
      </c>
      <c r="AD139" s="11">
        <f>[3]euref_det!AG139*V139</f>
        <v>322.15973964132519</v>
      </c>
      <c r="AE139" s="11">
        <f>[3]euref_det!AH139*W139</f>
        <v>331.89658146299251</v>
      </c>
      <c r="AF139" s="11">
        <f>[3]euref_det!AI139*X139</f>
        <v>298.30996060897644</v>
      </c>
    </row>
    <row r="140" spans="1:32" x14ac:dyDescent="0.25">
      <c r="A140" s="2" t="s">
        <v>382</v>
      </c>
      <c r="B140" s="2" t="s">
        <v>380</v>
      </c>
      <c r="C140" s="2" t="s">
        <v>16</v>
      </c>
      <c r="D140" s="2" t="s">
        <v>517</v>
      </c>
      <c r="E140" s="2" t="s">
        <v>537</v>
      </c>
      <c r="F140" s="2" t="s">
        <v>448</v>
      </c>
      <c r="G140" s="2" t="s">
        <v>630</v>
      </c>
      <c r="H140" s="12">
        <f>SUM('[4]Figure 3.4'!$F$8:$N$8)/9</f>
        <v>2503.4421111111114</v>
      </c>
      <c r="I140" s="12">
        <f>H140*800/(980+2/7*(800-980))</f>
        <v>2156.8116649572653</v>
      </c>
      <c r="J140" s="12">
        <f t="shared" si="500"/>
        <v>1941.1304984615388</v>
      </c>
      <c r="K140" s="12">
        <f>I140*640/800</f>
        <v>1725.4493319658122</v>
      </c>
      <c r="L140" s="12">
        <f t="shared" si="501"/>
        <v>1644.5688945299148</v>
      </c>
      <c r="M140" s="12">
        <f>K140*580/640</f>
        <v>1563.6884570940174</v>
      </c>
      <c r="N140" s="12">
        <f t="shared" si="502"/>
        <v>1482.80801965812</v>
      </c>
      <c r="O140" s="12">
        <f>M140*520/580</f>
        <v>1401.9275822222226</v>
      </c>
      <c r="P140" s="12">
        <v>0.91</v>
      </c>
      <c r="Q140" s="11">
        <f t="shared" ref="Q140:Q142" si="511">H140*$P140/1000</f>
        <v>2.2781323211111117</v>
      </c>
      <c r="R140" s="11">
        <f t="shared" ref="R140:R142" si="512">I140*$P140/1000</f>
        <v>1.9626986151111114</v>
      </c>
      <c r="S140" s="11">
        <f t="shared" ref="S140:S142" si="513">J140*$P140/1000</f>
        <v>1.7664287536000003</v>
      </c>
      <c r="T140" s="11">
        <f t="shared" ref="T140:T142" si="514">K140*$P140/1000</f>
        <v>1.5701588920888891</v>
      </c>
      <c r="U140" s="11">
        <f t="shared" ref="U140:U142" si="515">L140*$P140/1000</f>
        <v>1.4965576940222225</v>
      </c>
      <c r="V140" s="11">
        <f t="shared" ref="V140:V142" si="516">M140*$P140/1000</f>
        <v>1.4229564959555561</v>
      </c>
      <c r="W140" s="11">
        <f t="shared" ref="W140:W142" si="517">N140*$P140/1000</f>
        <v>1.3493552978888892</v>
      </c>
      <c r="X140" s="11">
        <f t="shared" ref="X140:X142" si="518">O140*$P140/1000</f>
        <v>1.2757540998222225</v>
      </c>
      <c r="Y140" s="11">
        <f>[3]euref_det!AB140*Q140</f>
        <v>2103.3706939521444</v>
      </c>
      <c r="Z140" s="11">
        <f>[3]euref_det!AC140*R140</f>
        <v>3478.6366163141456</v>
      </c>
      <c r="AA140" s="11">
        <f>[3]euref_det!AD140*S140</f>
        <v>1503.1898004730117</v>
      </c>
      <c r="AB140" s="11">
        <f>[3]euref_det!AE140*T140</f>
        <v>889.45631357375021</v>
      </c>
      <c r="AC140" s="11">
        <f>[3]euref_det!AF140*U140</f>
        <v>786.25148331884384</v>
      </c>
      <c r="AD140" s="11">
        <f>[3]euref_det!AG140*V140</f>
        <v>1698.6118880574024</v>
      </c>
      <c r="AE140" s="11">
        <f>[3]euref_det!AH140*W140</f>
        <v>1357.4746266569684</v>
      </c>
      <c r="AF140" s="11">
        <f>[3]euref_det!AI140*X140</f>
        <v>2308.1234218777231</v>
      </c>
    </row>
    <row r="141" spans="1:32" x14ac:dyDescent="0.25">
      <c r="A141" s="2" t="s">
        <v>383</v>
      </c>
      <c r="B141" s="2" t="s">
        <v>381</v>
      </c>
      <c r="C141" s="2" t="s">
        <v>16</v>
      </c>
      <c r="D141" s="2" t="s">
        <v>517</v>
      </c>
      <c r="E141" s="2" t="s">
        <v>538</v>
      </c>
      <c r="F141" s="2" t="s">
        <v>448</v>
      </c>
      <c r="G141" s="2" t="s">
        <v>631</v>
      </c>
      <c r="H141" s="12">
        <f>SUM('[4]Table 3.1'!$F$9:$N$9)/9</f>
        <v>4069.1111111111113</v>
      </c>
      <c r="I141" s="12">
        <f>H141*1100/(1310+2/7*(1100-1310))</f>
        <v>3580.8177777777778</v>
      </c>
      <c r="J141" s="12">
        <f t="shared" si="500"/>
        <v>3401.7768888888886</v>
      </c>
      <c r="K141" s="12">
        <f>I141*990/1100</f>
        <v>3222.7359999999999</v>
      </c>
      <c r="L141" s="12">
        <f t="shared" si="501"/>
        <v>3125.0773333333332</v>
      </c>
      <c r="M141" s="12">
        <f>K141*930/990</f>
        <v>3027.4186666666665</v>
      </c>
      <c r="N141" s="12">
        <f t="shared" si="502"/>
        <v>2946.036444444444</v>
      </c>
      <c r="O141" s="12">
        <f>M141*880/930</f>
        <v>2864.654222222222</v>
      </c>
      <c r="P141" s="12">
        <v>0.91</v>
      </c>
      <c r="Q141" s="11">
        <f t="shared" si="511"/>
        <v>3.7028911111111116</v>
      </c>
      <c r="R141" s="11">
        <f t="shared" si="512"/>
        <v>3.2585441777777779</v>
      </c>
      <c r="S141" s="11">
        <f t="shared" si="513"/>
        <v>3.0956169688888884</v>
      </c>
      <c r="T141" s="11">
        <f t="shared" si="514"/>
        <v>2.9326897600000001</v>
      </c>
      <c r="U141" s="11">
        <f t="shared" si="515"/>
        <v>2.8438203733333336</v>
      </c>
      <c r="V141" s="11">
        <f t="shared" si="516"/>
        <v>2.7549509866666666</v>
      </c>
      <c r="W141" s="11">
        <f t="shared" si="517"/>
        <v>2.680893164444444</v>
      </c>
      <c r="X141" s="11">
        <f t="shared" si="518"/>
        <v>2.6068353422222224</v>
      </c>
      <c r="Y141" s="11">
        <f>[3]euref_det!AB141*Q141</f>
        <v>1569.3573712486016</v>
      </c>
      <c r="Z141" s="11">
        <f>[3]euref_det!AC141*R141</f>
        <v>6308.7368050466475</v>
      </c>
      <c r="AA141" s="11">
        <f>[3]euref_det!AD141*S141</f>
        <v>2877.5856661145363</v>
      </c>
      <c r="AB141" s="11">
        <f>[3]euref_det!AE141*T141</f>
        <v>1814.7236118479977</v>
      </c>
      <c r="AC141" s="11">
        <f>[3]euref_det!AF141*U141</f>
        <v>1632.05023744819</v>
      </c>
      <c r="AD141" s="11">
        <f>[3]euref_det!AG141*V141</f>
        <v>3592.3592508799761</v>
      </c>
      <c r="AE141" s="11">
        <f>[3]euref_det!AH141*W141</f>
        <v>2946.1052470654367</v>
      </c>
      <c r="AF141" s="11">
        <f>[3]euref_det!AI141*X141</f>
        <v>5151.9187325465018</v>
      </c>
    </row>
    <row r="142" spans="1:32" x14ac:dyDescent="0.25">
      <c r="A142" s="2" t="s">
        <v>44</v>
      </c>
      <c r="B142" s="2" t="s">
        <v>45</v>
      </c>
      <c r="C142" s="2" t="s">
        <v>16</v>
      </c>
      <c r="D142" s="2" t="s">
        <v>448</v>
      </c>
      <c r="E142" s="2" t="s">
        <v>616</v>
      </c>
      <c r="F142" s="2"/>
      <c r="G142" s="2"/>
      <c r="H142" s="12">
        <f>5600+2/7*(4500-5600)</f>
        <v>5285.7142857142853</v>
      </c>
      <c r="I142" s="11">
        <v>4500</v>
      </c>
      <c r="J142" s="12">
        <f t="shared" si="500"/>
        <v>4150</v>
      </c>
      <c r="K142" s="12">
        <v>3800</v>
      </c>
      <c r="L142" s="12">
        <f t="shared" si="501"/>
        <v>3650</v>
      </c>
      <c r="M142" s="12">
        <v>3500</v>
      </c>
      <c r="N142" s="12">
        <f t="shared" si="502"/>
        <v>3450</v>
      </c>
      <c r="O142" s="11">
        <v>3400</v>
      </c>
      <c r="P142" s="12">
        <v>0.91</v>
      </c>
      <c r="Q142" s="11">
        <f t="shared" si="511"/>
        <v>4.8099999999999996</v>
      </c>
      <c r="R142" s="11">
        <f t="shared" si="512"/>
        <v>4.0949999999999998</v>
      </c>
      <c r="S142" s="11">
        <f t="shared" si="513"/>
        <v>3.7765</v>
      </c>
      <c r="T142" s="11">
        <f t="shared" si="514"/>
        <v>3.4580000000000002</v>
      </c>
      <c r="U142" s="11">
        <f t="shared" si="515"/>
        <v>3.3214999999999999</v>
      </c>
      <c r="V142" s="11">
        <f t="shared" si="516"/>
        <v>3.1850000000000001</v>
      </c>
      <c r="W142" s="11">
        <f t="shared" si="517"/>
        <v>3.1395</v>
      </c>
      <c r="X142" s="11">
        <f t="shared" si="518"/>
        <v>3.0939999999999999</v>
      </c>
      <c r="Y142" s="11">
        <f>[3]euref_det!AB142*Q142</f>
        <v>0</v>
      </c>
      <c r="Z142" s="11">
        <f>[3]euref_det!AC142*R142</f>
        <v>0</v>
      </c>
      <c r="AA142" s="11">
        <f>[3]euref_det!AD142*S142</f>
        <v>0</v>
      </c>
      <c r="AB142" s="11">
        <f>[3]euref_det!AE142*T142</f>
        <v>0</v>
      </c>
      <c r="AC142" s="11">
        <f>[3]euref_det!AF142*U142</f>
        <v>0</v>
      </c>
      <c r="AD142" s="11">
        <f>[3]euref_det!AG142*V142</f>
        <v>0</v>
      </c>
      <c r="AE142" s="11">
        <f>[3]euref_det!AH142*W142</f>
        <v>0</v>
      </c>
      <c r="AF142" s="11">
        <f>[3]euref_det!AI142*X142</f>
        <v>0</v>
      </c>
    </row>
    <row r="143" spans="1:32" x14ac:dyDescent="0.25">
      <c r="A143" s="2" t="s">
        <v>46</v>
      </c>
      <c r="B143" s="2" t="s">
        <v>47</v>
      </c>
      <c r="C143" s="2" t="s">
        <v>16</v>
      </c>
      <c r="D143" s="2" t="s">
        <v>448</v>
      </c>
      <c r="E143" s="2" t="s">
        <v>510</v>
      </c>
      <c r="F143" s="2"/>
      <c r="G143" s="2"/>
      <c r="H143" s="12">
        <f>9080+2/7*(5790-9080)</f>
        <v>8140</v>
      </c>
      <c r="I143" s="12">
        <v>5790</v>
      </c>
      <c r="J143" s="12">
        <f t="shared" si="500"/>
        <v>5135</v>
      </c>
      <c r="K143" s="12">
        <v>4480</v>
      </c>
      <c r="L143" s="12">
        <f t="shared" si="501"/>
        <v>3565</v>
      </c>
      <c r="M143" s="12">
        <v>2650</v>
      </c>
      <c r="N143" s="12">
        <f t="shared" si="502"/>
        <v>2475</v>
      </c>
      <c r="O143" s="12">
        <v>2300</v>
      </c>
      <c r="P143" s="12"/>
      <c r="Q143" s="11">
        <f t="shared" ref="Q143" si="519">H143/1000</f>
        <v>8.14</v>
      </c>
      <c r="R143" s="11">
        <f t="shared" ref="R143" si="520">I143/1000</f>
        <v>5.79</v>
      </c>
      <c r="S143" s="11">
        <f t="shared" ref="S143" si="521">J143/1000</f>
        <v>5.1349999999999998</v>
      </c>
      <c r="T143" s="11">
        <f t="shared" ref="T143" si="522">K143/1000</f>
        <v>4.4800000000000004</v>
      </c>
      <c r="U143" s="11">
        <f t="shared" ref="U143" si="523">L143/1000</f>
        <v>3.5649999999999999</v>
      </c>
      <c r="V143" s="11">
        <f t="shared" ref="V143" si="524">M143/1000</f>
        <v>2.65</v>
      </c>
      <c r="W143" s="11">
        <f t="shared" ref="W143" si="525">N143/1000</f>
        <v>2.4750000000000001</v>
      </c>
      <c r="X143" s="11">
        <f t="shared" ref="X143" si="526">O143/1000</f>
        <v>2.2999999999999998</v>
      </c>
      <c r="Y143" s="11">
        <f>[3]euref_det!AB143*Q143</f>
        <v>91.651486073758988</v>
      </c>
      <c r="Z143" s="11">
        <f>[3]euref_det!AC143*R143</f>
        <v>260.81356519638052</v>
      </c>
      <c r="AA143" s="11">
        <f>[3]euref_det!AD143*S143</f>
        <v>315.71823445926981</v>
      </c>
      <c r="AB143" s="11">
        <f>[3]euref_det!AE143*T143</f>
        <v>478.7584927915546</v>
      </c>
      <c r="AC143" s="11">
        <f>[3]euref_det!AF143*U143</f>
        <v>588.45819451303498</v>
      </c>
      <c r="AD143" s="11">
        <f>[3]euref_det!AG143*V143</f>
        <v>627.86635922704022</v>
      </c>
      <c r="AE143" s="11">
        <f>[3]euref_det!AH143*W143</f>
        <v>562.57032231173775</v>
      </c>
      <c r="AF143" s="11">
        <f>[3]euref_det!AI143*X143</f>
        <v>352.58216756603423</v>
      </c>
    </row>
    <row r="144" spans="1:32" x14ac:dyDescent="0.25">
      <c r="A144" s="2" t="s">
        <v>48</v>
      </c>
      <c r="B144" s="2" t="s">
        <v>49</v>
      </c>
      <c r="C144" s="2" t="s">
        <v>16</v>
      </c>
      <c r="D144" s="2" t="s">
        <v>448</v>
      </c>
      <c r="E144" s="2" t="s">
        <v>617</v>
      </c>
      <c r="F144" s="2"/>
      <c r="G144" s="2"/>
      <c r="H144" s="12">
        <f>5530+2/7*(4970-5530)</f>
        <v>5370</v>
      </c>
      <c r="I144" s="11">
        <v>4970</v>
      </c>
      <c r="J144" s="12">
        <f t="shared" si="500"/>
        <v>4720</v>
      </c>
      <c r="K144" s="12">
        <v>4470</v>
      </c>
      <c r="L144" s="12">
        <f t="shared" si="501"/>
        <v>4245</v>
      </c>
      <c r="M144" s="12">
        <v>4020</v>
      </c>
      <c r="N144" s="12">
        <f t="shared" si="502"/>
        <v>3815</v>
      </c>
      <c r="O144" s="11">
        <v>3610</v>
      </c>
      <c r="P144" s="12">
        <v>0.91</v>
      </c>
      <c r="Q144" s="11">
        <f t="shared" ref="Q144" si="527">H144*$P144/1000</f>
        <v>4.8866999999999994</v>
      </c>
      <c r="R144" s="11">
        <f t="shared" ref="R144" si="528">I144*$P144/1000</f>
        <v>4.5226999999999995</v>
      </c>
      <c r="S144" s="11">
        <f t="shared" ref="S144" si="529">J144*$P144/1000</f>
        <v>4.2951999999999995</v>
      </c>
      <c r="T144" s="11">
        <f t="shared" ref="T144" si="530">K144*$P144/1000</f>
        <v>4.0677000000000003</v>
      </c>
      <c r="U144" s="11">
        <f t="shared" ref="U144" si="531">L144*$P144/1000</f>
        <v>3.8629500000000001</v>
      </c>
      <c r="V144" s="11">
        <f t="shared" ref="V144" si="532">M144*$P144/1000</f>
        <v>3.6582000000000003</v>
      </c>
      <c r="W144" s="11">
        <f t="shared" ref="W144" si="533">N144*$P144/1000</f>
        <v>3.4716499999999999</v>
      </c>
      <c r="X144" s="11">
        <f t="shared" ref="X144" si="534">O144*$P144/1000</f>
        <v>3.2850999999999999</v>
      </c>
      <c r="Y144" s="11">
        <f>[3]euref_det!AB144*Q144</f>
        <v>2.7385186571139966</v>
      </c>
      <c r="Z144" s="11">
        <f>[3]euref_det!AC144*R144</f>
        <v>13.182068081769774</v>
      </c>
      <c r="AA144" s="11">
        <f>[3]euref_det!AD144*S144</f>
        <v>16.860957356708262</v>
      </c>
      <c r="AB144" s="11">
        <f>[3]euref_det!AE144*T144</f>
        <v>28.127017980865091</v>
      </c>
      <c r="AC144" s="11">
        <f>[3]euref_det!AF144*U144</f>
        <v>41.144128070493871</v>
      </c>
      <c r="AD144" s="11">
        <f>[3]euref_det!AG144*V144</f>
        <v>55.500468344038154</v>
      </c>
      <c r="AE144" s="11">
        <f>[3]euref_det!AH144*W144</f>
        <v>47.994609349703502</v>
      </c>
      <c r="AF144" s="11">
        <f>[3]euref_det!AI144*X144</f>
        <v>26.825247237173333</v>
      </c>
    </row>
    <row r="145" spans="1:32" x14ac:dyDescent="0.25">
      <c r="A145" s="2" t="s">
        <v>32</v>
      </c>
      <c r="B145" s="2" t="s">
        <v>33</v>
      </c>
      <c r="C145" s="2" t="s">
        <v>52</v>
      </c>
      <c r="D145" s="2" t="s">
        <v>448</v>
      </c>
      <c r="E145" s="2" t="s">
        <v>558</v>
      </c>
      <c r="F145" s="2"/>
      <c r="G145" s="2"/>
      <c r="H145" s="12">
        <f>[2]GR!$B$8/([2]GR!$B$8+[2]GR!$B$11)*(2000+2/7*(2000-2000))+[2]GR!$B$11/([2]GR!$B$8+[2]GR!$B$11)*(1600+2/7*(1600-1600))</f>
        <v>2000</v>
      </c>
      <c r="I145" s="12">
        <f>$H145</f>
        <v>2000</v>
      </c>
      <c r="J145" s="12">
        <f t="shared" ref="J145:O146" si="535">$H145</f>
        <v>2000</v>
      </c>
      <c r="K145" s="12">
        <f t="shared" si="535"/>
        <v>2000</v>
      </c>
      <c r="L145" s="12">
        <f t="shared" si="535"/>
        <v>2000</v>
      </c>
      <c r="M145" s="12">
        <f t="shared" si="535"/>
        <v>2000</v>
      </c>
      <c r="N145" s="12">
        <f t="shared" si="535"/>
        <v>2000</v>
      </c>
      <c r="O145" s="12">
        <f t="shared" si="535"/>
        <v>2000</v>
      </c>
      <c r="P145" s="12"/>
      <c r="Q145" s="11">
        <f t="shared" ref="Q145:Q147" si="536">H145/1000</f>
        <v>2</v>
      </c>
      <c r="R145" s="11">
        <f t="shared" ref="R145:R147" si="537">I145/1000</f>
        <v>2</v>
      </c>
      <c r="S145" s="11">
        <f t="shared" ref="S145:S147" si="538">J145/1000</f>
        <v>2</v>
      </c>
      <c r="T145" s="11">
        <f t="shared" ref="T145:T147" si="539">K145/1000</f>
        <v>2</v>
      </c>
      <c r="U145" s="11">
        <f t="shared" ref="U145:U147" si="540">L145/1000</f>
        <v>2</v>
      </c>
      <c r="V145" s="11">
        <f t="shared" ref="V145:V147" si="541">M145/1000</f>
        <v>2</v>
      </c>
      <c r="W145" s="11">
        <f t="shared" ref="W145:W147" si="542">N145/1000</f>
        <v>2</v>
      </c>
      <c r="X145" s="11">
        <f t="shared" ref="X145:X147" si="543">O145/1000</f>
        <v>2</v>
      </c>
      <c r="Y145" s="11">
        <f>[3]euref_det!AB145*Q145</f>
        <v>202.16500000000002</v>
      </c>
      <c r="Z145" s="11">
        <f>[3]euref_det!AC145*R145</f>
        <v>151.50223281026939</v>
      </c>
      <c r="AA145" s="11">
        <f>[3]euref_det!AD145*S145</f>
        <v>182.93582494003036</v>
      </c>
      <c r="AB145" s="11">
        <f>[3]euref_det!AE145*T145</f>
        <v>142.24557137121226</v>
      </c>
      <c r="AC145" s="11">
        <f>[3]euref_det!AF145*U145</f>
        <v>141.68103162240513</v>
      </c>
      <c r="AD145" s="11">
        <f>[3]euref_det!AG145*V145</f>
        <v>141.68103162240513</v>
      </c>
      <c r="AE145" s="11">
        <f>[3]euref_det!AH145*W145</f>
        <v>70.231031622405098</v>
      </c>
      <c r="AF145" s="11">
        <f>[3]euref_det!AI145*X145</f>
        <v>41.631031622405111</v>
      </c>
    </row>
    <row r="146" spans="1:32" x14ac:dyDescent="0.25">
      <c r="A146" s="2" t="s">
        <v>34</v>
      </c>
      <c r="B146" s="2" t="s">
        <v>35</v>
      </c>
      <c r="C146" s="2" t="s">
        <v>52</v>
      </c>
      <c r="D146" s="2" t="s">
        <v>448</v>
      </c>
      <c r="E146" s="2" t="s">
        <v>515</v>
      </c>
      <c r="F146" s="2"/>
      <c r="G146" s="2"/>
      <c r="H146" s="12">
        <f>850+2/7*(850-850)</f>
        <v>850</v>
      </c>
      <c r="I146" s="12">
        <f>$H146</f>
        <v>850</v>
      </c>
      <c r="J146" s="12">
        <f t="shared" si="535"/>
        <v>850</v>
      </c>
      <c r="K146" s="12">
        <f t="shared" si="535"/>
        <v>850</v>
      </c>
      <c r="L146" s="12">
        <f t="shared" si="535"/>
        <v>850</v>
      </c>
      <c r="M146" s="12">
        <f t="shared" si="535"/>
        <v>850</v>
      </c>
      <c r="N146" s="12">
        <f t="shared" si="535"/>
        <v>850</v>
      </c>
      <c r="O146" s="12">
        <f t="shared" si="535"/>
        <v>850</v>
      </c>
      <c r="P146" s="12"/>
      <c r="Q146" s="11">
        <f t="shared" si="536"/>
        <v>0.85</v>
      </c>
      <c r="R146" s="11">
        <f t="shared" si="537"/>
        <v>0.85</v>
      </c>
      <c r="S146" s="11">
        <f t="shared" si="538"/>
        <v>0.85</v>
      </c>
      <c r="T146" s="11">
        <f t="shared" si="539"/>
        <v>0.85</v>
      </c>
      <c r="U146" s="11">
        <f t="shared" si="540"/>
        <v>0.85</v>
      </c>
      <c r="V146" s="11">
        <f t="shared" si="541"/>
        <v>0.85</v>
      </c>
      <c r="W146" s="11">
        <f t="shared" si="542"/>
        <v>0.85</v>
      </c>
      <c r="X146" s="11">
        <f t="shared" si="543"/>
        <v>0.85</v>
      </c>
      <c r="Y146" s="11">
        <f>[3]euref_det!AB146*Q146</f>
        <v>266.66958908333334</v>
      </c>
      <c r="Z146" s="11">
        <f>[3]euref_det!AC146*R146</f>
        <v>191.82664571568586</v>
      </c>
      <c r="AA146" s="11">
        <f>[3]euref_det!AD146*S146</f>
        <v>149.38486926929164</v>
      </c>
      <c r="AB146" s="11">
        <f>[3]euref_det!AE146*T146</f>
        <v>134.23483760262502</v>
      </c>
      <c r="AC146" s="11">
        <f>[3]euref_det!AF146*U146</f>
        <v>125.17230273072305</v>
      </c>
      <c r="AD146" s="11">
        <f>[3]euref_det!AG146*V146</f>
        <v>108.43184718271985</v>
      </c>
      <c r="AE146" s="11">
        <f>[3]euref_det!AH146*W146</f>
        <v>225.29674506620094</v>
      </c>
      <c r="AF146" s="11">
        <f>[3]euref_det!AI146*X146</f>
        <v>220.53719610169605</v>
      </c>
    </row>
    <row r="147" spans="1:32" x14ac:dyDescent="0.25">
      <c r="A147" s="2" t="s">
        <v>36</v>
      </c>
      <c r="B147" s="2" t="s">
        <v>37</v>
      </c>
      <c r="C147" s="2" t="s">
        <v>52</v>
      </c>
      <c r="D147" s="2" t="s">
        <v>448</v>
      </c>
      <c r="E147" s="2" t="s">
        <v>503</v>
      </c>
      <c r="F147" s="2"/>
      <c r="G147" s="2"/>
      <c r="H147" s="12">
        <f>4500+2/7*(4350-4500)</f>
        <v>4457.1428571428569</v>
      </c>
      <c r="I147" s="12">
        <f>4350</f>
        <v>4350</v>
      </c>
      <c r="J147" s="12">
        <f>(I147+K147)/2</f>
        <v>4225</v>
      </c>
      <c r="K147" s="12">
        <v>4100</v>
      </c>
      <c r="L147" s="12">
        <f>(K147+M147)/2</f>
        <v>3950</v>
      </c>
      <c r="M147" s="12">
        <v>3800</v>
      </c>
      <c r="N147" s="12">
        <f>(M147+O147)/2</f>
        <v>3775</v>
      </c>
      <c r="O147" s="12">
        <v>3750</v>
      </c>
      <c r="P147" s="12"/>
      <c r="Q147" s="11">
        <f t="shared" si="536"/>
        <v>4.4571428571428573</v>
      </c>
      <c r="R147" s="11">
        <f t="shared" si="537"/>
        <v>4.3499999999999996</v>
      </c>
      <c r="S147" s="11">
        <f t="shared" si="538"/>
        <v>4.2249999999999996</v>
      </c>
      <c r="T147" s="11">
        <f t="shared" si="539"/>
        <v>4.0999999999999996</v>
      </c>
      <c r="U147" s="11">
        <f t="shared" si="540"/>
        <v>3.95</v>
      </c>
      <c r="V147" s="11">
        <f t="shared" si="541"/>
        <v>3.8</v>
      </c>
      <c r="W147" s="11">
        <f t="shared" si="542"/>
        <v>3.7749999999999999</v>
      </c>
      <c r="X147" s="11">
        <f t="shared" si="543"/>
        <v>3.75</v>
      </c>
      <c r="Y147" s="11">
        <f>[3]euref_det!AB147*Q147</f>
        <v>0</v>
      </c>
      <c r="Z147" s="11">
        <f>[3]euref_det!AC147*R147</f>
        <v>0</v>
      </c>
      <c r="AA147" s="11">
        <f>[3]euref_det!AD147*S147</f>
        <v>0</v>
      </c>
      <c r="AB147" s="11">
        <f>[3]euref_det!AE147*T147</f>
        <v>0</v>
      </c>
      <c r="AC147" s="11">
        <f>[3]euref_det!AF147*U147</f>
        <v>0</v>
      </c>
      <c r="AD147" s="11">
        <f>[3]euref_det!AG147*V147</f>
        <v>0</v>
      </c>
      <c r="AE147" s="11">
        <f>[3]euref_det!AH147*W147</f>
        <v>0</v>
      </c>
      <c r="AF147" s="11">
        <f>[3]euref_det!AI147*X147</f>
        <v>0</v>
      </c>
    </row>
    <row r="148" spans="1:32" x14ac:dyDescent="0.25">
      <c r="A148" s="2" t="s">
        <v>38</v>
      </c>
      <c r="B148" s="2" t="s">
        <v>39</v>
      </c>
      <c r="C148" s="2" t="s">
        <v>52</v>
      </c>
      <c r="D148" s="2" t="s">
        <v>517</v>
      </c>
      <c r="E148" s="2" t="s">
        <v>518</v>
      </c>
      <c r="F148" s="2" t="s">
        <v>448</v>
      </c>
      <c r="G148" s="2" t="s">
        <v>637</v>
      </c>
      <c r="H148" s="11">
        <f>'[4]Figure 5.5'!$E$23</f>
        <v>1842.692924470706</v>
      </c>
      <c r="I148" s="11">
        <f>$H148</f>
        <v>1842.692924470706</v>
      </c>
      <c r="J148" s="11">
        <f t="shared" ref="J148:O148" si="544">$H148</f>
        <v>1842.692924470706</v>
      </c>
      <c r="K148" s="11">
        <f t="shared" si="544"/>
        <v>1842.692924470706</v>
      </c>
      <c r="L148" s="11">
        <f t="shared" si="544"/>
        <v>1842.692924470706</v>
      </c>
      <c r="M148" s="11">
        <f t="shared" si="544"/>
        <v>1842.692924470706</v>
      </c>
      <c r="N148" s="11">
        <f t="shared" si="544"/>
        <v>1842.692924470706</v>
      </c>
      <c r="O148" s="11">
        <f t="shared" si="544"/>
        <v>1842.692924470706</v>
      </c>
      <c r="P148" s="12">
        <v>0.91</v>
      </c>
      <c r="Q148" s="11">
        <f t="shared" ref="Q148:Q150" si="545">H148*$P148/1000</f>
        <v>1.6768505612683424</v>
      </c>
      <c r="R148" s="11">
        <f t="shared" ref="R148:R150" si="546">I148*$P148/1000</f>
        <v>1.6768505612683424</v>
      </c>
      <c r="S148" s="11">
        <f t="shared" ref="S148:S150" si="547">J148*$P148/1000</f>
        <v>1.6768505612683424</v>
      </c>
      <c r="T148" s="11">
        <f t="shared" ref="T148:T150" si="548">K148*$P148/1000</f>
        <v>1.6768505612683424</v>
      </c>
      <c r="U148" s="11">
        <f t="shared" ref="U148:U150" si="549">L148*$P148/1000</f>
        <v>1.6768505612683424</v>
      </c>
      <c r="V148" s="11">
        <f t="shared" ref="V148:V150" si="550">M148*$P148/1000</f>
        <v>1.6768505612683424</v>
      </c>
      <c r="W148" s="11">
        <f t="shared" ref="W148:W150" si="551">N148*$P148/1000</f>
        <v>1.6768505612683424</v>
      </c>
      <c r="X148" s="11">
        <f t="shared" ref="X148:X150" si="552">O148*$P148/1000</f>
        <v>1.6768505612683424</v>
      </c>
      <c r="Y148" s="11">
        <f>[3]euref_det!AB148*Q148</f>
        <v>99.744660886111902</v>
      </c>
      <c r="Z148" s="11">
        <f>[3]euref_det!AC148*R148</f>
        <v>163.66666309744556</v>
      </c>
      <c r="AA148" s="11">
        <f>[3]euref_det!AD148*S148</f>
        <v>100.01815180962524</v>
      </c>
      <c r="AB148" s="11">
        <f>[3]euref_det!AE148*T148</f>
        <v>100.01815180962524</v>
      </c>
      <c r="AC148" s="11">
        <f>[3]euref_det!AF148*U148</f>
        <v>100.01815180962524</v>
      </c>
      <c r="AD148" s="11">
        <f>[3]euref_det!AG148*V148</f>
        <v>100.01815180962524</v>
      </c>
      <c r="AE148" s="11">
        <f>[3]euref_det!AH148*W148</f>
        <v>100.01815180962524</v>
      </c>
      <c r="AF148" s="11">
        <f>[3]euref_det!AI148*X148</f>
        <v>100.01815180962524</v>
      </c>
    </row>
    <row r="149" spans="1:32" x14ac:dyDescent="0.25">
      <c r="A149" s="2" t="s">
        <v>384</v>
      </c>
      <c r="B149" s="2" t="s">
        <v>378</v>
      </c>
      <c r="C149" s="2" t="s">
        <v>52</v>
      </c>
      <c r="D149" s="2" t="s">
        <v>517</v>
      </c>
      <c r="E149" s="2" t="s">
        <v>524</v>
      </c>
      <c r="F149" s="2" t="s">
        <v>448</v>
      </c>
      <c r="G149" s="2" t="s">
        <v>632</v>
      </c>
      <c r="H149" s="61">
        <f>SUM('[4]Figure 2.5'!$AD$12:$AL$12)/9</f>
        <v>2218.7777777777778</v>
      </c>
      <c r="I149" s="61">
        <f>H149*1350/(1400+2/7*(1350-1400))</f>
        <v>2161.5927835051543</v>
      </c>
      <c r="J149" s="61">
        <f t="shared" ref="J149:J157" si="553">(I149+K149)/2</f>
        <v>2121.5632875143183</v>
      </c>
      <c r="K149" s="61">
        <f>I149*1300/1350</f>
        <v>2081.5337915234818</v>
      </c>
      <c r="L149" s="61">
        <f t="shared" ref="L149:L157" si="554">(K149+M149)/2</f>
        <v>2001.4747995418095</v>
      </c>
      <c r="M149" s="61">
        <f>K149*1200/1300</f>
        <v>1921.4158075601372</v>
      </c>
      <c r="N149" s="61">
        <f t="shared" ref="N149:N157" si="555">(M149+O149)/2</f>
        <v>1841.3568155784646</v>
      </c>
      <c r="O149" s="61">
        <f>M149*1100/1200</f>
        <v>1761.2978235967923</v>
      </c>
      <c r="P149" s="12">
        <v>0.91</v>
      </c>
      <c r="Q149" s="11">
        <f t="shared" si="545"/>
        <v>2.019087777777778</v>
      </c>
      <c r="R149" s="11">
        <f t="shared" si="546"/>
        <v>1.9670494329896906</v>
      </c>
      <c r="S149" s="11">
        <f t="shared" si="547"/>
        <v>1.9306225916380297</v>
      </c>
      <c r="T149" s="11">
        <f t="shared" si="548"/>
        <v>1.8941957502863687</v>
      </c>
      <c r="U149" s="11">
        <f t="shared" si="549"/>
        <v>1.8213420675830467</v>
      </c>
      <c r="V149" s="11">
        <f t="shared" si="550"/>
        <v>1.7484883848797248</v>
      </c>
      <c r="W149" s="11">
        <f t="shared" si="551"/>
        <v>1.6756347021764029</v>
      </c>
      <c r="X149" s="11">
        <f t="shared" si="552"/>
        <v>1.6027810194730812</v>
      </c>
      <c r="Y149" s="11">
        <f>[3]euref_det!AB149*Q149</f>
        <v>445.38047746111113</v>
      </c>
      <c r="Z149" s="11">
        <f>[3]euref_det!AC149*R149</f>
        <v>426.62177668123252</v>
      </c>
      <c r="AA149" s="11">
        <f>[3]euref_det!AD149*S149</f>
        <v>998.29397666933528</v>
      </c>
      <c r="AB149" s="11">
        <f>[3]euref_det!AE149*T149</f>
        <v>1113.4232778399121</v>
      </c>
      <c r="AC149" s="11">
        <f>[3]euref_det!AF149*U149</f>
        <v>439.86095010783998</v>
      </c>
      <c r="AD149" s="11">
        <f>[3]euref_det!AG149*V149</f>
        <v>644.35739556818373</v>
      </c>
      <c r="AE149" s="11">
        <f>[3]euref_det!AH149*W149</f>
        <v>855.753318433309</v>
      </c>
      <c r="AF149" s="11">
        <f>[3]euref_det!AI149*X149</f>
        <v>596.55285360874404</v>
      </c>
    </row>
    <row r="150" spans="1:32" x14ac:dyDescent="0.25">
      <c r="A150" s="2" t="s">
        <v>385</v>
      </c>
      <c r="B150" s="2" t="s">
        <v>379</v>
      </c>
      <c r="C150" s="2" t="s">
        <v>52</v>
      </c>
      <c r="D150" s="2" t="s">
        <v>517</v>
      </c>
      <c r="E150" s="2" t="s">
        <v>527</v>
      </c>
      <c r="F150" s="2" t="s">
        <v>448</v>
      </c>
      <c r="G150" s="2" t="s">
        <v>633</v>
      </c>
      <c r="H150" s="12">
        <f>('[4]Table 4.1'!$D$11+'[4]Table 4.1'!$G$11)/2</f>
        <v>4376</v>
      </c>
      <c r="I150" s="12">
        <f>H150*2880/(3470+2/7*(2880-3470))</f>
        <v>3817.4019904803113</v>
      </c>
      <c r="J150" s="12">
        <f t="shared" si="553"/>
        <v>3618.5789701427948</v>
      </c>
      <c r="K150" s="12">
        <f>I150*2580/2880</f>
        <v>3419.7559498052788</v>
      </c>
      <c r="L150" s="12">
        <f t="shared" si="554"/>
        <v>3287.2072695802681</v>
      </c>
      <c r="M150" s="12">
        <f>K150*2380/2580</f>
        <v>3154.6585893552569</v>
      </c>
      <c r="N150" s="12">
        <f t="shared" si="555"/>
        <v>3032.3850006205571</v>
      </c>
      <c r="O150" s="12">
        <f>M150*2380/2580</f>
        <v>2910.1114118858573</v>
      </c>
      <c r="P150" s="12">
        <v>0.91</v>
      </c>
      <c r="Q150" s="11">
        <f t="shared" si="545"/>
        <v>3.9821600000000004</v>
      </c>
      <c r="R150" s="11">
        <f t="shared" si="546"/>
        <v>3.4738358113370831</v>
      </c>
      <c r="S150" s="11">
        <f t="shared" si="547"/>
        <v>3.2929068628299434</v>
      </c>
      <c r="T150" s="11">
        <f t="shared" si="548"/>
        <v>3.1119779143228037</v>
      </c>
      <c r="U150" s="11">
        <f t="shared" si="549"/>
        <v>2.991358615318044</v>
      </c>
      <c r="V150" s="11">
        <f t="shared" si="550"/>
        <v>2.8707393163132839</v>
      </c>
      <c r="W150" s="11">
        <f t="shared" si="551"/>
        <v>2.7594703505647074</v>
      </c>
      <c r="X150" s="11">
        <f t="shared" si="552"/>
        <v>2.6482013848161299</v>
      </c>
      <c r="Y150" s="11">
        <f>[3]euref_det!AB150*Q150</f>
        <v>0</v>
      </c>
      <c r="Z150" s="11">
        <f>[3]euref_det!AC150*R150</f>
        <v>0</v>
      </c>
      <c r="AA150" s="11">
        <f>[3]euref_det!AD150*S150</f>
        <v>0</v>
      </c>
      <c r="AB150" s="11">
        <f>[3]euref_det!AE150*T150</f>
        <v>0</v>
      </c>
      <c r="AC150" s="11">
        <f>[3]euref_det!AF150*U150</f>
        <v>0</v>
      </c>
      <c r="AD150" s="11">
        <f>[3]euref_det!AG150*V150</f>
        <v>0</v>
      </c>
      <c r="AE150" s="11">
        <f>[3]euref_det!AH150*W150</f>
        <v>0</v>
      </c>
      <c r="AF150" s="11">
        <f>[3]euref_det!AI150*X150</f>
        <v>0</v>
      </c>
    </row>
    <row r="151" spans="1:32" x14ac:dyDescent="0.25">
      <c r="A151" s="1" t="s">
        <v>40</v>
      </c>
      <c r="B151" s="1" t="s">
        <v>41</v>
      </c>
      <c r="C151" s="2" t="s">
        <v>52</v>
      </c>
      <c r="D151" s="2" t="s">
        <v>448</v>
      </c>
      <c r="E151" s="2" t="s">
        <v>516</v>
      </c>
      <c r="F151" s="2"/>
      <c r="G151" s="2"/>
      <c r="H151" s="12">
        <f>2500+2/7*(2300-2500)</f>
        <v>2442.8571428571427</v>
      </c>
      <c r="I151" s="12">
        <v>2300</v>
      </c>
      <c r="J151" s="12">
        <f t="shared" si="553"/>
        <v>2300</v>
      </c>
      <c r="K151" s="12">
        <v>2300</v>
      </c>
      <c r="L151" s="12">
        <f t="shared" si="554"/>
        <v>2300</v>
      </c>
      <c r="M151" s="12">
        <v>2300</v>
      </c>
      <c r="N151" s="12">
        <f t="shared" si="555"/>
        <v>2250</v>
      </c>
      <c r="O151" s="12">
        <v>2200</v>
      </c>
      <c r="P151" s="12"/>
      <c r="Q151" s="11">
        <f t="shared" ref="Q151:Q152" si="556">H151/1000</f>
        <v>2.4428571428571426</v>
      </c>
      <c r="R151" s="11">
        <f t="shared" ref="R151:R152" si="557">I151/1000</f>
        <v>2.2999999999999998</v>
      </c>
      <c r="S151" s="11">
        <f t="shared" ref="S151:S152" si="558">J151/1000</f>
        <v>2.2999999999999998</v>
      </c>
      <c r="T151" s="11">
        <f t="shared" ref="T151:T152" si="559">K151/1000</f>
        <v>2.2999999999999998</v>
      </c>
      <c r="U151" s="11">
        <f t="shared" ref="U151:U152" si="560">L151/1000</f>
        <v>2.2999999999999998</v>
      </c>
      <c r="V151" s="11">
        <f t="shared" ref="V151:V152" si="561">M151/1000</f>
        <v>2.2999999999999998</v>
      </c>
      <c r="W151" s="11">
        <f t="shared" ref="W151:W152" si="562">N151/1000</f>
        <v>2.25</v>
      </c>
      <c r="X151" s="11">
        <f t="shared" ref="X151:X152" si="563">O151/1000</f>
        <v>2.2000000000000002</v>
      </c>
      <c r="Y151" s="11">
        <f>[3]euref_det!AB151*Q151</f>
        <v>141.12588750612244</v>
      </c>
      <c r="Z151" s="11">
        <f>[3]euref_det!AC151*R151</f>
        <v>119.85596415238091</v>
      </c>
      <c r="AA151" s="11">
        <f>[3]euref_det!AD151*S151</f>
        <v>54.811057295238072</v>
      </c>
      <c r="AB151" s="11">
        <f>[3]euref_det!AE151*T151</f>
        <v>48.159956282514308</v>
      </c>
      <c r="AC151" s="11">
        <f>[3]euref_det!AF151*U151</f>
        <v>39.118684539657174</v>
      </c>
      <c r="AD151" s="11">
        <f>[3]euref_det!AG151*V151</f>
        <v>26.846335996800036</v>
      </c>
      <c r="AE151" s="11">
        <f>[3]euref_det!AH151*W151</f>
        <v>24.311106694303685</v>
      </c>
      <c r="AF151" s="11">
        <f>[3]euref_det!AI151*X151</f>
        <v>9.6367959154107989</v>
      </c>
    </row>
    <row r="152" spans="1:32" x14ac:dyDescent="0.25">
      <c r="A152" s="2" t="s">
        <v>42</v>
      </c>
      <c r="B152" s="2" t="s">
        <v>43</v>
      </c>
      <c r="C152" s="2" t="s">
        <v>52</v>
      </c>
      <c r="D152" s="2" t="s">
        <v>448</v>
      </c>
      <c r="E152" s="2" t="s">
        <v>523</v>
      </c>
      <c r="F152" s="2"/>
      <c r="G152" s="2"/>
      <c r="H152" s="12">
        <f>2890+2/7*(2620-2890)</f>
        <v>2812.8571428571427</v>
      </c>
      <c r="I152" s="12">
        <v>2620</v>
      </c>
      <c r="J152" s="12">
        <f t="shared" si="553"/>
        <v>2495</v>
      </c>
      <c r="K152" s="12">
        <v>2370</v>
      </c>
      <c r="L152" s="12">
        <f t="shared" si="554"/>
        <v>2260</v>
      </c>
      <c r="M152" s="12">
        <v>2150</v>
      </c>
      <c r="N152" s="12">
        <f t="shared" si="555"/>
        <v>2050</v>
      </c>
      <c r="O152" s="12">
        <v>1950</v>
      </c>
      <c r="P152" s="12"/>
      <c r="Q152" s="11">
        <f t="shared" si="556"/>
        <v>2.8128571428571427</v>
      </c>
      <c r="R152" s="11">
        <f t="shared" si="557"/>
        <v>2.62</v>
      </c>
      <c r="S152" s="11">
        <f t="shared" si="558"/>
        <v>2.4950000000000001</v>
      </c>
      <c r="T152" s="11">
        <f t="shared" si="559"/>
        <v>2.37</v>
      </c>
      <c r="U152" s="11">
        <f t="shared" si="560"/>
        <v>2.2599999999999998</v>
      </c>
      <c r="V152" s="11">
        <f t="shared" si="561"/>
        <v>2.15</v>
      </c>
      <c r="W152" s="11">
        <f t="shared" si="562"/>
        <v>2.0499999999999998</v>
      </c>
      <c r="X152" s="11">
        <f t="shared" si="563"/>
        <v>1.95</v>
      </c>
      <c r="Y152" s="11">
        <f>[3]euref_det!AB152*Q152</f>
        <v>7342.3391070165699</v>
      </c>
      <c r="Z152" s="11">
        <f>[3]euref_det!AC152*R152</f>
        <v>84.784998229885161</v>
      </c>
      <c r="AA152" s="11">
        <f>[3]euref_det!AD152*S152</f>
        <v>47.807701022219128</v>
      </c>
      <c r="AB152" s="11">
        <f>[3]euref_det!AE152*T152</f>
        <v>22.881789448912095</v>
      </c>
      <c r="AC152" s="11">
        <f>[3]euref_det!AF152*U152</f>
        <v>27.892894491787782</v>
      </c>
      <c r="AD152" s="11">
        <f>[3]euref_det!AG152*V152</f>
        <v>22.964276347863784</v>
      </c>
      <c r="AE152" s="11">
        <f>[3]euref_det!AH152*W152</f>
        <v>33.403323968120219</v>
      </c>
      <c r="AF152" s="11">
        <f>[3]euref_det!AI152*X152</f>
        <v>20.296833944340936</v>
      </c>
    </row>
    <row r="153" spans="1:32" x14ac:dyDescent="0.25">
      <c r="A153" s="2" t="s">
        <v>382</v>
      </c>
      <c r="B153" s="2" t="s">
        <v>380</v>
      </c>
      <c r="C153" s="2" t="s">
        <v>52</v>
      </c>
      <c r="D153" s="2" t="s">
        <v>517</v>
      </c>
      <c r="E153" s="2" t="s">
        <v>525</v>
      </c>
      <c r="F153" s="2" t="s">
        <v>448</v>
      </c>
      <c r="G153" s="2" t="s">
        <v>630</v>
      </c>
      <c r="H153" s="61">
        <f>SUM('[4]Figure 3.4'!$F$14:$N$14)/7</f>
        <v>2018.1247142857142</v>
      </c>
      <c r="I153" s="61">
        <f>H153*800/(980+2/7*(800-980))</f>
        <v>1738.6920615384615</v>
      </c>
      <c r="J153" s="61">
        <f t="shared" si="553"/>
        <v>1564.8228553846154</v>
      </c>
      <c r="K153" s="61">
        <f>I153*640/800</f>
        <v>1390.9536492307693</v>
      </c>
      <c r="L153" s="61">
        <f t="shared" si="554"/>
        <v>1325.7526969230771</v>
      </c>
      <c r="M153" s="61">
        <f>K153*580/640</f>
        <v>1260.5517446153847</v>
      </c>
      <c r="N153" s="61">
        <f t="shared" si="555"/>
        <v>1195.3507923076922</v>
      </c>
      <c r="O153" s="61">
        <f>M153*520/580</f>
        <v>1130.14984</v>
      </c>
      <c r="P153" s="12">
        <v>0.91</v>
      </c>
      <c r="Q153" s="11">
        <f t="shared" ref="Q153:Q155" si="564">H153*$P153/1000</f>
        <v>1.8364934899999998</v>
      </c>
      <c r="R153" s="11">
        <f t="shared" ref="R153:R155" si="565">I153*$P153/1000</f>
        <v>1.5822097760000002</v>
      </c>
      <c r="S153" s="11">
        <f t="shared" ref="S153:S155" si="566">J153*$P153/1000</f>
        <v>1.4239887984000001</v>
      </c>
      <c r="T153" s="11">
        <f t="shared" ref="T153:T155" si="567">K153*$P153/1000</f>
        <v>1.2657678208000003</v>
      </c>
      <c r="U153" s="11">
        <f t="shared" ref="U153:U155" si="568">L153*$P153/1000</f>
        <v>1.2064349542000001</v>
      </c>
      <c r="V153" s="11">
        <f t="shared" ref="V153:V155" si="569">M153*$P153/1000</f>
        <v>1.1471020876</v>
      </c>
      <c r="W153" s="11">
        <f t="shared" ref="W153:W155" si="570">N153*$P153/1000</f>
        <v>1.0877692210000001</v>
      </c>
      <c r="X153" s="11">
        <f t="shared" ref="X153:X155" si="571">O153*$P153/1000</f>
        <v>1.0284363543999999</v>
      </c>
      <c r="Y153" s="11">
        <f>[3]euref_det!AB153*Q153</f>
        <v>53.950799785882673</v>
      </c>
      <c r="Z153" s="11">
        <f>[3]euref_det!AC153*R153</f>
        <v>97.042965977747969</v>
      </c>
      <c r="AA153" s="11">
        <f>[3]euref_det!AD153*S153</f>
        <v>191.84899588678664</v>
      </c>
      <c r="AB153" s="11">
        <f>[3]euref_det!AE153*T153</f>
        <v>130.79432128311808</v>
      </c>
      <c r="AC153" s="11">
        <f>[3]euref_det!AF153*U153</f>
        <v>137.07103014343284</v>
      </c>
      <c r="AD153" s="11">
        <f>[3]euref_det!AG153*V153</f>
        <v>87.609024656140818</v>
      </c>
      <c r="AE153" s="11">
        <f>[3]euref_det!AH153*W153</f>
        <v>154.74504964395848</v>
      </c>
      <c r="AF153" s="11">
        <f>[3]euref_det!AI153*X153</f>
        <v>156.53780283298966</v>
      </c>
    </row>
    <row r="154" spans="1:32" x14ac:dyDescent="0.25">
      <c r="A154" s="2" t="s">
        <v>383</v>
      </c>
      <c r="B154" s="2" t="s">
        <v>381</v>
      </c>
      <c r="C154" s="2" t="s">
        <v>52</v>
      </c>
      <c r="D154" s="2" t="s">
        <v>517</v>
      </c>
      <c r="E154" s="2" t="s">
        <v>526</v>
      </c>
      <c r="F154" s="2" t="s">
        <v>448</v>
      </c>
      <c r="G154" s="2" t="s">
        <v>631</v>
      </c>
      <c r="H154" s="61">
        <f>SUM('[4]Table 3.1'!$F$12:$N$12)/9</f>
        <v>2742.6666666666665</v>
      </c>
      <c r="I154" s="61">
        <f>H154*1100/(1310+2/7*(1100-1310))</f>
        <v>2413.5466666666666</v>
      </c>
      <c r="J154" s="61">
        <f t="shared" si="553"/>
        <v>2292.8693333333331</v>
      </c>
      <c r="K154" s="61">
        <f>I154*990/1100</f>
        <v>2172.192</v>
      </c>
      <c r="L154" s="61">
        <f t="shared" si="554"/>
        <v>2106.3679999999999</v>
      </c>
      <c r="M154" s="61">
        <f>K154*930/990</f>
        <v>2040.5440000000001</v>
      </c>
      <c r="N154" s="61">
        <f t="shared" si="555"/>
        <v>1985.6906666666669</v>
      </c>
      <c r="O154" s="61">
        <f>M154*880/930</f>
        <v>1930.8373333333334</v>
      </c>
      <c r="P154" s="12">
        <v>0.91</v>
      </c>
      <c r="Q154" s="11">
        <f t="shared" si="564"/>
        <v>2.4958266666666669</v>
      </c>
      <c r="R154" s="11">
        <f t="shared" si="565"/>
        <v>2.1963274666666668</v>
      </c>
      <c r="S154" s="11">
        <f t="shared" si="566"/>
        <v>2.0865110933333328</v>
      </c>
      <c r="T154" s="11">
        <f t="shared" si="567"/>
        <v>1.97669472</v>
      </c>
      <c r="U154" s="11">
        <f t="shared" si="568"/>
        <v>1.9167948799999999</v>
      </c>
      <c r="V154" s="11">
        <f t="shared" si="569"/>
        <v>1.8568950400000002</v>
      </c>
      <c r="W154" s="11">
        <f t="shared" si="570"/>
        <v>1.8069785066666668</v>
      </c>
      <c r="X154" s="11">
        <f t="shared" si="571"/>
        <v>1.7570619733333335</v>
      </c>
      <c r="Y154" s="11">
        <f>[3]euref_det!AB154*Q154</f>
        <v>206.71167462057957</v>
      </c>
      <c r="Z154" s="11">
        <f>[3]euref_det!AC154*R154</f>
        <v>379.78620129610152</v>
      </c>
      <c r="AA154" s="11">
        <f>[3]euref_det!AD154*S154</f>
        <v>792.53006478331145</v>
      </c>
      <c r="AB154" s="11">
        <f>[3]euref_det!AE154*T154</f>
        <v>575.85949349418513</v>
      </c>
      <c r="AC154" s="11">
        <f>[3]euref_det!AF154*U154</f>
        <v>613.98745319887144</v>
      </c>
      <c r="AD154" s="11">
        <f>[3]euref_det!AG154*V154</f>
        <v>399.83077811229577</v>
      </c>
      <c r="AE154" s="11">
        <f>[3]euref_det!AH154*W154</f>
        <v>724.72805909997453</v>
      </c>
      <c r="AF154" s="11">
        <f>[3]euref_det!AI154*X154</f>
        <v>753.99937176200524</v>
      </c>
    </row>
    <row r="155" spans="1:32" x14ac:dyDescent="0.25">
      <c r="A155" s="2" t="s">
        <v>44</v>
      </c>
      <c r="B155" s="2" t="s">
        <v>45</v>
      </c>
      <c r="C155" s="2" t="s">
        <v>52</v>
      </c>
      <c r="D155" s="2" t="s">
        <v>448</v>
      </c>
      <c r="E155" s="2" t="s">
        <v>616</v>
      </c>
      <c r="F155" s="2"/>
      <c r="G155" s="2"/>
      <c r="H155" s="12">
        <f>5600+2/7*(4500-5600)</f>
        <v>5285.7142857142853</v>
      </c>
      <c r="I155" s="11">
        <v>4500</v>
      </c>
      <c r="J155" s="12">
        <f t="shared" si="553"/>
        <v>4150</v>
      </c>
      <c r="K155" s="12">
        <v>3800</v>
      </c>
      <c r="L155" s="12">
        <f t="shared" si="554"/>
        <v>3650</v>
      </c>
      <c r="M155" s="12">
        <v>3500</v>
      </c>
      <c r="N155" s="12">
        <f t="shared" si="555"/>
        <v>3450</v>
      </c>
      <c r="O155" s="11">
        <v>3400</v>
      </c>
      <c r="P155" s="12">
        <v>0.91</v>
      </c>
      <c r="Q155" s="11">
        <f t="shared" si="564"/>
        <v>4.8099999999999996</v>
      </c>
      <c r="R155" s="11">
        <f t="shared" si="565"/>
        <v>4.0949999999999998</v>
      </c>
      <c r="S155" s="11">
        <f t="shared" si="566"/>
        <v>3.7765</v>
      </c>
      <c r="T155" s="11">
        <f t="shared" si="567"/>
        <v>3.4580000000000002</v>
      </c>
      <c r="U155" s="11">
        <f t="shared" si="568"/>
        <v>3.3214999999999999</v>
      </c>
      <c r="V155" s="11">
        <f t="shared" si="569"/>
        <v>3.1850000000000001</v>
      </c>
      <c r="W155" s="11">
        <f t="shared" si="570"/>
        <v>3.1395</v>
      </c>
      <c r="X155" s="11">
        <f t="shared" si="571"/>
        <v>3.0939999999999999</v>
      </c>
      <c r="Y155" s="11">
        <f>[3]euref_det!AB155*Q155</f>
        <v>0</v>
      </c>
      <c r="Z155" s="11">
        <f>[3]euref_det!AC155*R155</f>
        <v>0</v>
      </c>
      <c r="AA155" s="11">
        <f>[3]euref_det!AD155*S155</f>
        <v>0</v>
      </c>
      <c r="AB155" s="11">
        <f>[3]euref_det!AE155*T155</f>
        <v>0</v>
      </c>
      <c r="AC155" s="11">
        <f>[3]euref_det!AF155*U155</f>
        <v>0</v>
      </c>
      <c r="AD155" s="11">
        <f>[3]euref_det!AG155*V155</f>
        <v>0</v>
      </c>
      <c r="AE155" s="11">
        <f>[3]euref_det!AH155*W155</f>
        <v>0</v>
      </c>
      <c r="AF155" s="11">
        <f>[3]euref_det!AI155*X155</f>
        <v>0</v>
      </c>
    </row>
    <row r="156" spans="1:32" x14ac:dyDescent="0.25">
      <c r="A156" s="2" t="s">
        <v>46</v>
      </c>
      <c r="B156" s="2" t="s">
        <v>47</v>
      </c>
      <c r="C156" s="2" t="s">
        <v>52</v>
      </c>
      <c r="D156" s="2" t="s">
        <v>448</v>
      </c>
      <c r="E156" s="2" t="s">
        <v>510</v>
      </c>
      <c r="F156" s="2"/>
      <c r="G156" s="2"/>
      <c r="H156" s="12">
        <f>9080+2/7*(5790-9080)</f>
        <v>8140</v>
      </c>
      <c r="I156" s="12">
        <v>5790</v>
      </c>
      <c r="J156" s="12">
        <f t="shared" si="553"/>
        <v>5135</v>
      </c>
      <c r="K156" s="12">
        <v>4480</v>
      </c>
      <c r="L156" s="12">
        <f t="shared" si="554"/>
        <v>3565</v>
      </c>
      <c r="M156" s="12">
        <v>2650</v>
      </c>
      <c r="N156" s="12">
        <f t="shared" si="555"/>
        <v>2475</v>
      </c>
      <c r="O156" s="12">
        <v>2300</v>
      </c>
      <c r="P156" s="12"/>
      <c r="Q156" s="11">
        <f t="shared" ref="Q156" si="572">H156/1000</f>
        <v>8.14</v>
      </c>
      <c r="R156" s="11">
        <f t="shared" ref="R156" si="573">I156/1000</f>
        <v>5.79</v>
      </c>
      <c r="S156" s="11">
        <f t="shared" ref="S156" si="574">J156/1000</f>
        <v>5.1349999999999998</v>
      </c>
      <c r="T156" s="11">
        <f t="shared" ref="T156" si="575">K156/1000</f>
        <v>4.4800000000000004</v>
      </c>
      <c r="U156" s="11">
        <f t="shared" ref="U156" si="576">L156/1000</f>
        <v>3.5649999999999999</v>
      </c>
      <c r="V156" s="11">
        <f t="shared" ref="V156" si="577">M156/1000</f>
        <v>2.65</v>
      </c>
      <c r="W156" s="11">
        <f t="shared" ref="W156" si="578">N156/1000</f>
        <v>2.4750000000000001</v>
      </c>
      <c r="X156" s="11">
        <f t="shared" ref="X156" si="579">O156/1000</f>
        <v>2.2999999999999998</v>
      </c>
      <c r="Y156" s="11">
        <f>[3]euref_det!AB156*Q156</f>
        <v>0</v>
      </c>
      <c r="Z156" s="11">
        <f>[3]euref_det!AC156*R156</f>
        <v>0</v>
      </c>
      <c r="AA156" s="11">
        <f>[3]euref_det!AD156*S156</f>
        <v>0</v>
      </c>
      <c r="AB156" s="11">
        <f>[3]euref_det!AE156*T156</f>
        <v>0</v>
      </c>
      <c r="AC156" s="11">
        <f>[3]euref_det!AF156*U156</f>
        <v>0</v>
      </c>
      <c r="AD156" s="11">
        <f>[3]euref_det!AG156*V156</f>
        <v>0</v>
      </c>
      <c r="AE156" s="11">
        <f>[3]euref_det!AH156*W156</f>
        <v>0</v>
      </c>
      <c r="AF156" s="11">
        <f>[3]euref_det!AI156*X156</f>
        <v>0</v>
      </c>
    </row>
    <row r="157" spans="1:32" x14ac:dyDescent="0.25">
      <c r="A157" s="2" t="s">
        <v>48</v>
      </c>
      <c r="B157" s="2" t="s">
        <v>49</v>
      </c>
      <c r="C157" s="2" t="s">
        <v>52</v>
      </c>
      <c r="D157" s="2" t="s">
        <v>448</v>
      </c>
      <c r="E157" s="2" t="s">
        <v>617</v>
      </c>
      <c r="F157" s="2"/>
      <c r="G157" s="2"/>
      <c r="H157" s="12">
        <f>5530+2/7*(4970-5530)</f>
        <v>5370</v>
      </c>
      <c r="I157" s="11">
        <v>4970</v>
      </c>
      <c r="J157" s="12">
        <f t="shared" si="553"/>
        <v>4720</v>
      </c>
      <c r="K157" s="12">
        <v>4470</v>
      </c>
      <c r="L157" s="12">
        <f t="shared" si="554"/>
        <v>4245</v>
      </c>
      <c r="M157" s="12">
        <v>4020</v>
      </c>
      <c r="N157" s="12">
        <f t="shared" si="555"/>
        <v>3815</v>
      </c>
      <c r="O157" s="11">
        <v>3610</v>
      </c>
      <c r="P157" s="12">
        <v>0.91</v>
      </c>
      <c r="Q157" s="11">
        <f t="shared" ref="Q157" si="580">H157*$P157/1000</f>
        <v>4.8866999999999994</v>
      </c>
      <c r="R157" s="11">
        <f t="shared" ref="R157" si="581">I157*$P157/1000</f>
        <v>4.5226999999999995</v>
      </c>
      <c r="S157" s="11">
        <f t="shared" ref="S157" si="582">J157*$P157/1000</f>
        <v>4.2951999999999995</v>
      </c>
      <c r="T157" s="11">
        <f t="shared" ref="T157" si="583">K157*$P157/1000</f>
        <v>4.0677000000000003</v>
      </c>
      <c r="U157" s="11">
        <f t="shared" ref="U157" si="584">L157*$P157/1000</f>
        <v>3.8629500000000001</v>
      </c>
      <c r="V157" s="11">
        <f t="shared" ref="V157" si="585">M157*$P157/1000</f>
        <v>3.6582000000000003</v>
      </c>
      <c r="W157" s="11">
        <f t="shared" ref="W157" si="586">N157*$P157/1000</f>
        <v>3.4716499999999999</v>
      </c>
      <c r="X157" s="11">
        <f t="shared" ref="X157" si="587">O157*$P157/1000</f>
        <v>3.2850999999999999</v>
      </c>
      <c r="Y157" s="11">
        <f>[3]euref_det!AB157*Q157</f>
        <v>0</v>
      </c>
      <c r="Z157" s="11">
        <f>[3]euref_det!AC157*R157</f>
        <v>0</v>
      </c>
      <c r="AA157" s="11">
        <f>[3]euref_det!AD157*S157</f>
        <v>0</v>
      </c>
      <c r="AB157" s="11">
        <f>[3]euref_det!AE157*T157</f>
        <v>0</v>
      </c>
      <c r="AC157" s="11">
        <f>[3]euref_det!AF157*U157</f>
        <v>0</v>
      </c>
      <c r="AD157" s="11">
        <f>[3]euref_det!AG157*V157</f>
        <v>0</v>
      </c>
      <c r="AE157" s="11">
        <f>[3]euref_det!AH157*W157</f>
        <v>0</v>
      </c>
      <c r="AF157" s="11">
        <f>[3]euref_det!AI157*X157</f>
        <v>0</v>
      </c>
    </row>
    <row r="158" spans="1:32" x14ac:dyDescent="0.25">
      <c r="A158" s="2" t="s">
        <v>32</v>
      </c>
      <c r="B158" s="2" t="s">
        <v>33</v>
      </c>
      <c r="C158" s="2" t="s">
        <v>15</v>
      </c>
      <c r="D158" s="2" t="s">
        <v>448</v>
      </c>
      <c r="E158" s="2" t="s">
        <v>558</v>
      </c>
      <c r="F158" s="2"/>
      <c r="G158" s="2"/>
      <c r="H158" s="12">
        <f>[2]HR!$B$8/([2]HR!$B$8+[2]HR!$B$11)*(2000+2/7*(2000-2000))+[2]HR!$B$11/([2]HR!$B$8+[2]HR!$B$11)*(1600+2/7*(1600-1600))</f>
        <v>1600</v>
      </c>
      <c r="I158" s="12">
        <f>$H158</f>
        <v>1600</v>
      </c>
      <c r="J158" s="12">
        <f t="shared" ref="J158:O159" si="588">$H158</f>
        <v>1600</v>
      </c>
      <c r="K158" s="12">
        <f t="shared" si="588"/>
        <v>1600</v>
      </c>
      <c r="L158" s="12">
        <f t="shared" si="588"/>
        <v>1600</v>
      </c>
      <c r="M158" s="12">
        <f t="shared" si="588"/>
        <v>1600</v>
      </c>
      <c r="N158" s="12">
        <f t="shared" si="588"/>
        <v>1600</v>
      </c>
      <c r="O158" s="12">
        <f t="shared" si="588"/>
        <v>1600</v>
      </c>
      <c r="P158" s="12"/>
      <c r="Q158" s="11">
        <f t="shared" ref="Q158:Q160" si="589">H158/1000</f>
        <v>1.6</v>
      </c>
      <c r="R158" s="11">
        <f t="shared" ref="R158:R160" si="590">I158/1000</f>
        <v>1.6</v>
      </c>
      <c r="S158" s="11">
        <f t="shared" ref="S158:S160" si="591">J158/1000</f>
        <v>1.6</v>
      </c>
      <c r="T158" s="11">
        <f t="shared" ref="T158:T160" si="592">K158/1000</f>
        <v>1.6</v>
      </c>
      <c r="U158" s="11">
        <f t="shared" ref="U158:U160" si="593">L158/1000</f>
        <v>1.6</v>
      </c>
      <c r="V158" s="11">
        <f t="shared" ref="V158:V160" si="594">M158/1000</f>
        <v>1.6</v>
      </c>
      <c r="W158" s="11">
        <f t="shared" ref="W158:W160" si="595">N158/1000</f>
        <v>1.6</v>
      </c>
      <c r="X158" s="11">
        <f t="shared" ref="X158:X160" si="596">O158/1000</f>
        <v>1.6</v>
      </c>
      <c r="Y158" s="11">
        <f>[3]euref_det!AB158*Q158</f>
        <v>12.448338399999997</v>
      </c>
      <c r="Z158" s="11">
        <f>[3]euref_det!AC158*R158</f>
        <v>137.11465362718511</v>
      </c>
      <c r="AA158" s="11">
        <f>[3]euref_det!AD158*S158</f>
        <v>26.300151203020562</v>
      </c>
      <c r="AB158" s="11">
        <f>[3]euref_det!AE158*T158</f>
        <v>26.300151203020562</v>
      </c>
      <c r="AC158" s="11">
        <f>[3]euref_det!AF158*U158</f>
        <v>26.251788730370791</v>
      </c>
      <c r="AD158" s="11">
        <f>[3]euref_det!AG158*V158</f>
        <v>26.251788730370791</v>
      </c>
      <c r="AE158" s="11">
        <f>[3]euref_det!AH158*W158</f>
        <v>18.523788730370789</v>
      </c>
      <c r="AF158" s="11">
        <f>[3]euref_det!AI158*X158</f>
        <v>18.523788730370789</v>
      </c>
    </row>
    <row r="159" spans="1:32" x14ac:dyDescent="0.25">
      <c r="A159" s="2" t="s">
        <v>34</v>
      </c>
      <c r="B159" s="2" t="s">
        <v>35</v>
      </c>
      <c r="C159" s="2" t="s">
        <v>15</v>
      </c>
      <c r="D159" s="2" t="s">
        <v>448</v>
      </c>
      <c r="E159" s="2" t="s">
        <v>515</v>
      </c>
      <c r="F159" s="2"/>
      <c r="G159" s="2"/>
      <c r="H159" s="12">
        <f>850+2/7*(850-850)</f>
        <v>850</v>
      </c>
      <c r="I159" s="12">
        <f>$H159</f>
        <v>850</v>
      </c>
      <c r="J159" s="12">
        <f t="shared" si="588"/>
        <v>850</v>
      </c>
      <c r="K159" s="12">
        <f t="shared" si="588"/>
        <v>850</v>
      </c>
      <c r="L159" s="12">
        <f t="shared" si="588"/>
        <v>850</v>
      </c>
      <c r="M159" s="12">
        <f t="shared" si="588"/>
        <v>850</v>
      </c>
      <c r="N159" s="12">
        <f t="shared" si="588"/>
        <v>850</v>
      </c>
      <c r="O159" s="12">
        <f t="shared" si="588"/>
        <v>850</v>
      </c>
      <c r="P159" s="12"/>
      <c r="Q159" s="11">
        <f t="shared" si="589"/>
        <v>0.85</v>
      </c>
      <c r="R159" s="11">
        <f t="shared" si="590"/>
        <v>0.85</v>
      </c>
      <c r="S159" s="11">
        <f t="shared" si="591"/>
        <v>0.85</v>
      </c>
      <c r="T159" s="11">
        <f t="shared" si="592"/>
        <v>0.85</v>
      </c>
      <c r="U159" s="11">
        <f t="shared" si="593"/>
        <v>0.85</v>
      </c>
      <c r="V159" s="11">
        <f t="shared" si="594"/>
        <v>0.85</v>
      </c>
      <c r="W159" s="11">
        <f t="shared" si="595"/>
        <v>0.85</v>
      </c>
      <c r="X159" s="11">
        <f t="shared" si="596"/>
        <v>0.85</v>
      </c>
      <c r="Y159" s="11">
        <f>[3]euref_det!AB159*Q159</f>
        <v>258.29752116666668</v>
      </c>
      <c r="Z159" s="11">
        <f>[3]euref_det!AC159*R159</f>
        <v>39.470584779725833</v>
      </c>
      <c r="AA159" s="11">
        <f>[3]euref_det!AD159*S159</f>
        <v>35.314187521775573</v>
      </c>
      <c r="AB159" s="11">
        <f>[3]euref_det!AE159*T159</f>
        <v>33.04212836433647</v>
      </c>
      <c r="AC159" s="11">
        <f>[3]euref_det!AF159*U159</f>
        <v>27.150105238311166</v>
      </c>
      <c r="AD159" s="11">
        <f>[3]euref_det!AG159*V159</f>
        <v>23.496695490651422</v>
      </c>
      <c r="AE159" s="11">
        <f>[3]euref_det!AH159*W159</f>
        <v>29.070837500549711</v>
      </c>
      <c r="AF159" s="11">
        <f>[3]euref_det!AI159*X159</f>
        <v>52.473698588344114</v>
      </c>
    </row>
    <row r="160" spans="1:32" x14ac:dyDescent="0.25">
      <c r="A160" s="2" t="s">
        <v>36</v>
      </c>
      <c r="B160" s="2" t="s">
        <v>37</v>
      </c>
      <c r="C160" s="2" t="s">
        <v>15</v>
      </c>
      <c r="D160" s="2" t="s">
        <v>448</v>
      </c>
      <c r="E160" s="2" t="s">
        <v>503</v>
      </c>
      <c r="F160" s="2"/>
      <c r="G160" s="2"/>
      <c r="H160" s="12">
        <f>4500+2/7*(4350-4500)</f>
        <v>4457.1428571428569</v>
      </c>
      <c r="I160" s="12">
        <f>4350</f>
        <v>4350</v>
      </c>
      <c r="J160" s="12">
        <f>(I160+K160)/2</f>
        <v>4225</v>
      </c>
      <c r="K160" s="12">
        <v>4100</v>
      </c>
      <c r="L160" s="12">
        <f>(K160+M160)/2</f>
        <v>3950</v>
      </c>
      <c r="M160" s="12">
        <v>3800</v>
      </c>
      <c r="N160" s="12">
        <f>(M160+O160)/2</f>
        <v>3775</v>
      </c>
      <c r="O160" s="12">
        <v>3750</v>
      </c>
      <c r="P160" s="12"/>
      <c r="Q160" s="11">
        <f t="shared" si="589"/>
        <v>4.4571428571428573</v>
      </c>
      <c r="R160" s="11">
        <f t="shared" si="590"/>
        <v>4.3499999999999996</v>
      </c>
      <c r="S160" s="11">
        <f t="shared" si="591"/>
        <v>4.2249999999999996</v>
      </c>
      <c r="T160" s="11">
        <f t="shared" si="592"/>
        <v>4.0999999999999996</v>
      </c>
      <c r="U160" s="11">
        <f t="shared" si="593"/>
        <v>3.95</v>
      </c>
      <c r="V160" s="11">
        <f t="shared" si="594"/>
        <v>3.8</v>
      </c>
      <c r="W160" s="11">
        <f t="shared" si="595"/>
        <v>3.7749999999999999</v>
      </c>
      <c r="X160" s="11">
        <f t="shared" si="596"/>
        <v>3.75</v>
      </c>
      <c r="Y160" s="11">
        <f>[3]euref_det!AB160*Q160</f>
        <v>0</v>
      </c>
      <c r="Z160" s="11">
        <f>[3]euref_det!AC160*R160</f>
        <v>0</v>
      </c>
      <c r="AA160" s="11">
        <f>[3]euref_det!AD160*S160</f>
        <v>0</v>
      </c>
      <c r="AB160" s="11">
        <f>[3]euref_det!AE160*T160</f>
        <v>0</v>
      </c>
      <c r="AC160" s="11">
        <f>[3]euref_det!AF160*U160</f>
        <v>0</v>
      </c>
      <c r="AD160" s="11">
        <f>[3]euref_det!AG160*V160</f>
        <v>0</v>
      </c>
      <c r="AE160" s="11">
        <f>[3]euref_det!AH160*W160</f>
        <v>0</v>
      </c>
      <c r="AF160" s="11">
        <f>[3]euref_det!AI160*X160</f>
        <v>0</v>
      </c>
    </row>
    <row r="161" spans="1:32" x14ac:dyDescent="0.25">
      <c r="A161" s="2" t="s">
        <v>38</v>
      </c>
      <c r="B161" s="2" t="s">
        <v>39</v>
      </c>
      <c r="C161" s="2" t="s">
        <v>15</v>
      </c>
      <c r="D161" s="2" t="s">
        <v>517</v>
      </c>
      <c r="E161" s="2" t="s">
        <v>518</v>
      </c>
      <c r="F161" s="2" t="s">
        <v>448</v>
      </c>
      <c r="G161" s="2" t="s">
        <v>637</v>
      </c>
      <c r="H161" s="11">
        <f>'[4]Figure 5.5'!$E$23</f>
        <v>1842.692924470706</v>
      </c>
      <c r="I161" s="11">
        <f>$H161</f>
        <v>1842.692924470706</v>
      </c>
      <c r="J161" s="11">
        <f t="shared" ref="J161:O161" si="597">$H161</f>
        <v>1842.692924470706</v>
      </c>
      <c r="K161" s="11">
        <f t="shared" si="597"/>
        <v>1842.692924470706</v>
      </c>
      <c r="L161" s="11">
        <f t="shared" si="597"/>
        <v>1842.692924470706</v>
      </c>
      <c r="M161" s="11">
        <f t="shared" si="597"/>
        <v>1842.692924470706</v>
      </c>
      <c r="N161" s="11">
        <f t="shared" si="597"/>
        <v>1842.692924470706</v>
      </c>
      <c r="O161" s="11">
        <f t="shared" si="597"/>
        <v>1842.692924470706</v>
      </c>
      <c r="P161" s="12">
        <v>0.91</v>
      </c>
      <c r="Q161" s="11">
        <f t="shared" ref="Q161:Q163" si="598">H161*$P161/1000</f>
        <v>1.6768505612683424</v>
      </c>
      <c r="R161" s="11">
        <f t="shared" ref="R161:R163" si="599">I161*$P161/1000</f>
        <v>1.6768505612683424</v>
      </c>
      <c r="S161" s="11">
        <f t="shared" ref="S161:S163" si="600">J161*$P161/1000</f>
        <v>1.6768505612683424</v>
      </c>
      <c r="T161" s="11">
        <f t="shared" ref="T161:T163" si="601">K161*$P161/1000</f>
        <v>1.6768505612683424</v>
      </c>
      <c r="U161" s="11">
        <f t="shared" ref="U161:U163" si="602">L161*$P161/1000</f>
        <v>1.6768505612683424</v>
      </c>
      <c r="V161" s="11">
        <f t="shared" ref="V161:V163" si="603">M161*$P161/1000</f>
        <v>1.6768505612683424</v>
      </c>
      <c r="W161" s="11">
        <f t="shared" ref="W161:W163" si="604">N161*$P161/1000</f>
        <v>1.6768505612683424</v>
      </c>
      <c r="X161" s="11">
        <f t="shared" ref="X161:X163" si="605">O161*$P161/1000</f>
        <v>1.6768505612683424</v>
      </c>
      <c r="Y161" s="11">
        <f>[3]euref_det!AB161*Q161</f>
        <v>86.357803905319628</v>
      </c>
      <c r="Z161" s="11">
        <f>[3]euref_det!AC161*R161</f>
        <v>61.205045486294502</v>
      </c>
      <c r="AA161" s="11">
        <f>[3]euref_det!AD161*S161</f>
        <v>61.205045486294502</v>
      </c>
      <c r="AB161" s="11">
        <f>[3]euref_det!AE161*T161</f>
        <v>61.205045486294502</v>
      </c>
      <c r="AC161" s="11">
        <f>[3]euref_det!AF161*U161</f>
        <v>61.205045486294502</v>
      </c>
      <c r="AD161" s="11">
        <f>[3]euref_det!AG161*V161</f>
        <v>77.85337411554957</v>
      </c>
      <c r="AE161" s="11">
        <f>[3]euref_det!AH161*W161</f>
        <v>80.494979918403999</v>
      </c>
      <c r="AF161" s="11">
        <f>[3]euref_det!AI161*X161</f>
        <v>63.871016439954168</v>
      </c>
    </row>
    <row r="162" spans="1:32" x14ac:dyDescent="0.25">
      <c r="A162" s="2" t="s">
        <v>384</v>
      </c>
      <c r="B162" s="2" t="s">
        <v>378</v>
      </c>
      <c r="C162" s="2" t="s">
        <v>15</v>
      </c>
      <c r="D162" s="2" t="s">
        <v>517</v>
      </c>
      <c r="E162" s="2" t="s">
        <v>524</v>
      </c>
      <c r="F162" s="2" t="s">
        <v>448</v>
      </c>
      <c r="G162" s="2" t="s">
        <v>632</v>
      </c>
      <c r="H162" s="61">
        <f>SUM('[4]Figure 2.5'!$AD$12:$AL$12)/9</f>
        <v>2218.7777777777778</v>
      </c>
      <c r="I162" s="61">
        <f>H162*1350/(1400+2/7*(1350-1400))</f>
        <v>2161.5927835051543</v>
      </c>
      <c r="J162" s="61">
        <f t="shared" ref="J162:J170" si="606">(I162+K162)/2</f>
        <v>2121.5632875143183</v>
      </c>
      <c r="K162" s="61">
        <f>I162*1300/1350</f>
        <v>2081.5337915234818</v>
      </c>
      <c r="L162" s="61">
        <f t="shared" ref="L162:L170" si="607">(K162+M162)/2</f>
        <v>2001.4747995418095</v>
      </c>
      <c r="M162" s="61">
        <f>K162*1200/1300</f>
        <v>1921.4158075601372</v>
      </c>
      <c r="N162" s="61">
        <f t="shared" ref="N162:N170" si="608">(M162+O162)/2</f>
        <v>1841.3568155784646</v>
      </c>
      <c r="O162" s="61">
        <f>M162*1100/1200</f>
        <v>1761.2978235967923</v>
      </c>
      <c r="P162" s="12">
        <v>0.91</v>
      </c>
      <c r="Q162" s="11">
        <f t="shared" si="598"/>
        <v>2.019087777777778</v>
      </c>
      <c r="R162" s="11">
        <f t="shared" si="599"/>
        <v>1.9670494329896906</v>
      </c>
      <c r="S162" s="11">
        <f t="shared" si="600"/>
        <v>1.9306225916380297</v>
      </c>
      <c r="T162" s="11">
        <f t="shared" si="601"/>
        <v>1.8941957502863687</v>
      </c>
      <c r="U162" s="11">
        <f t="shared" si="602"/>
        <v>1.8213420675830467</v>
      </c>
      <c r="V162" s="11">
        <f t="shared" si="603"/>
        <v>1.7484883848797248</v>
      </c>
      <c r="W162" s="11">
        <f t="shared" si="604"/>
        <v>1.6756347021764029</v>
      </c>
      <c r="X162" s="11">
        <f t="shared" si="605"/>
        <v>1.6027810194730812</v>
      </c>
      <c r="Y162" s="11">
        <f>[3]euref_det!AB162*Q162</f>
        <v>202.18135462777778</v>
      </c>
      <c r="Z162" s="11">
        <f>[3]euref_det!AC162*R162</f>
        <v>37.794172514761009</v>
      </c>
      <c r="AA162" s="11">
        <f>[3]euref_det!AD162*S162</f>
        <v>34.726560403633833</v>
      </c>
      <c r="AB162" s="11">
        <f>[3]euref_det!AE162*T162</f>
        <v>150.02846928480318</v>
      </c>
      <c r="AC162" s="11">
        <f>[3]euref_det!AF162*U162</f>
        <v>49.705733656091788</v>
      </c>
      <c r="AD162" s="11">
        <f>[3]euref_det!AG162*V162</f>
        <v>168.4654989191263</v>
      </c>
      <c r="AE162" s="11">
        <f>[3]euref_det!AH162*W162</f>
        <v>103.3921119434621</v>
      </c>
      <c r="AF162" s="11">
        <f>[3]euref_det!AI162*X162</f>
        <v>174.07484096293231</v>
      </c>
    </row>
    <row r="163" spans="1:32" x14ac:dyDescent="0.25">
      <c r="A163" s="2" t="s">
        <v>385</v>
      </c>
      <c r="B163" s="2" t="s">
        <v>379</v>
      </c>
      <c r="C163" s="2" t="s">
        <v>15</v>
      </c>
      <c r="D163" s="2" t="s">
        <v>517</v>
      </c>
      <c r="E163" s="2" t="s">
        <v>527</v>
      </c>
      <c r="F163" s="2" t="s">
        <v>448</v>
      </c>
      <c r="G163" s="2" t="s">
        <v>633</v>
      </c>
      <c r="H163" s="12">
        <f>('[4]Table 4.1'!$D$11+'[4]Table 4.1'!$G$11)/2</f>
        <v>4376</v>
      </c>
      <c r="I163" s="12">
        <f>H163*2880/(3470+2/7*(2880-3470))</f>
        <v>3817.4019904803113</v>
      </c>
      <c r="J163" s="12">
        <f t="shared" si="606"/>
        <v>3618.5789701427948</v>
      </c>
      <c r="K163" s="12">
        <f>I163*2580/2880</f>
        <v>3419.7559498052788</v>
      </c>
      <c r="L163" s="12">
        <f t="shared" si="607"/>
        <v>3287.2072695802681</v>
      </c>
      <c r="M163" s="12">
        <f>K163*2380/2580</f>
        <v>3154.6585893552569</v>
      </c>
      <c r="N163" s="12">
        <f t="shared" si="608"/>
        <v>3032.3850006205571</v>
      </c>
      <c r="O163" s="12">
        <f>M163*2380/2580</f>
        <v>2910.1114118858573</v>
      </c>
      <c r="P163" s="12">
        <v>0.91</v>
      </c>
      <c r="Q163" s="11">
        <f t="shared" si="598"/>
        <v>3.9821600000000004</v>
      </c>
      <c r="R163" s="11">
        <f t="shared" si="599"/>
        <v>3.4738358113370831</v>
      </c>
      <c r="S163" s="11">
        <f t="shared" si="600"/>
        <v>3.2929068628299434</v>
      </c>
      <c r="T163" s="11">
        <f t="shared" si="601"/>
        <v>3.1119779143228037</v>
      </c>
      <c r="U163" s="11">
        <f t="shared" si="602"/>
        <v>2.991358615318044</v>
      </c>
      <c r="V163" s="11">
        <f t="shared" si="603"/>
        <v>2.8707393163132839</v>
      </c>
      <c r="W163" s="11">
        <f t="shared" si="604"/>
        <v>2.7594703505647074</v>
      </c>
      <c r="X163" s="11">
        <f t="shared" si="605"/>
        <v>2.6482013848161299</v>
      </c>
      <c r="Y163" s="11">
        <f>[3]euref_det!AB163*Q163</f>
        <v>0</v>
      </c>
      <c r="Z163" s="11">
        <f>[3]euref_det!AC163*R163</f>
        <v>0</v>
      </c>
      <c r="AA163" s="11">
        <f>[3]euref_det!AD163*S163</f>
        <v>0</v>
      </c>
      <c r="AB163" s="11">
        <f>[3]euref_det!AE163*T163</f>
        <v>0</v>
      </c>
      <c r="AC163" s="11">
        <f>[3]euref_det!AF163*U163</f>
        <v>0</v>
      </c>
      <c r="AD163" s="11">
        <f>[3]euref_det!AG163*V163</f>
        <v>0</v>
      </c>
      <c r="AE163" s="11">
        <f>[3]euref_det!AH163*W163</f>
        <v>0</v>
      </c>
      <c r="AF163" s="11">
        <f>[3]euref_det!AI163*X163</f>
        <v>0</v>
      </c>
    </row>
    <row r="164" spans="1:32" x14ac:dyDescent="0.25">
      <c r="A164" s="1" t="s">
        <v>40</v>
      </c>
      <c r="B164" s="1" t="s">
        <v>41</v>
      </c>
      <c r="C164" s="2" t="s">
        <v>15</v>
      </c>
      <c r="D164" s="2" t="s">
        <v>448</v>
      </c>
      <c r="E164" s="2" t="s">
        <v>516</v>
      </c>
      <c r="F164" s="2"/>
      <c r="G164" s="2"/>
      <c r="H164" s="12">
        <f>2500+2/7*(2300-2500)</f>
        <v>2442.8571428571427</v>
      </c>
      <c r="I164" s="12">
        <v>2300</v>
      </c>
      <c r="J164" s="12">
        <f t="shared" si="606"/>
        <v>2300</v>
      </c>
      <c r="K164" s="12">
        <v>2300</v>
      </c>
      <c r="L164" s="12">
        <f t="shared" si="607"/>
        <v>2300</v>
      </c>
      <c r="M164" s="12">
        <v>2300</v>
      </c>
      <c r="N164" s="12">
        <f t="shared" si="608"/>
        <v>2250</v>
      </c>
      <c r="O164" s="12">
        <v>2200</v>
      </c>
      <c r="P164" s="12"/>
      <c r="Q164" s="11">
        <f t="shared" ref="Q164:Q165" si="609">H164/1000</f>
        <v>2.4428571428571426</v>
      </c>
      <c r="R164" s="11">
        <f t="shared" ref="R164:R165" si="610">I164/1000</f>
        <v>2.2999999999999998</v>
      </c>
      <c r="S164" s="11">
        <f t="shared" ref="S164:S165" si="611">J164/1000</f>
        <v>2.2999999999999998</v>
      </c>
      <c r="T164" s="11">
        <f t="shared" ref="T164:T165" si="612">K164/1000</f>
        <v>2.2999999999999998</v>
      </c>
      <c r="U164" s="11">
        <f t="shared" ref="U164:U165" si="613">L164/1000</f>
        <v>2.2999999999999998</v>
      </c>
      <c r="V164" s="11">
        <f t="shared" ref="V164:V165" si="614">M164/1000</f>
        <v>2.2999999999999998</v>
      </c>
      <c r="W164" s="11">
        <f t="shared" ref="W164:W165" si="615">N164/1000</f>
        <v>2.25</v>
      </c>
      <c r="X164" s="11">
        <f t="shared" ref="X164:X165" si="616">O164/1000</f>
        <v>2.2000000000000002</v>
      </c>
      <c r="Y164" s="11">
        <f>[3]euref_det!AB164*Q164</f>
        <v>1942.7967086693875</v>
      </c>
      <c r="Z164" s="11">
        <f>[3]euref_det!AC164*R164</f>
        <v>9.8420941625892429</v>
      </c>
      <c r="AA164" s="11">
        <f>[3]euref_det!AD164*S164</f>
        <v>11.487282969605497</v>
      </c>
      <c r="AB164" s="11">
        <f>[3]euref_det!AE164*T164</f>
        <v>7.02626234679318</v>
      </c>
      <c r="AC164" s="11">
        <f>[3]euref_det!AF164*U164</f>
        <v>4.284487065529377</v>
      </c>
      <c r="AD164" s="11">
        <f>[3]euref_det!AG164*V164</f>
        <v>1.9434156369579487</v>
      </c>
      <c r="AE164" s="11">
        <f>[3]euref_det!AH164*W164</f>
        <v>1.9011674709371238</v>
      </c>
      <c r="AF164" s="11">
        <f>[3]euref_det!AI164*X164</f>
        <v>1.0109764477734418</v>
      </c>
    </row>
    <row r="165" spans="1:32" x14ac:dyDescent="0.25">
      <c r="A165" s="2" t="s">
        <v>42</v>
      </c>
      <c r="B165" s="2" t="s">
        <v>43</v>
      </c>
      <c r="C165" s="2" t="s">
        <v>15</v>
      </c>
      <c r="D165" s="2" t="s">
        <v>448</v>
      </c>
      <c r="E165" s="2" t="s">
        <v>523</v>
      </c>
      <c r="F165" s="2"/>
      <c r="G165" s="2"/>
      <c r="H165" s="12">
        <f>2890+2/7*(2620-2890)</f>
        <v>2812.8571428571427</v>
      </c>
      <c r="I165" s="12">
        <v>2620</v>
      </c>
      <c r="J165" s="12">
        <f t="shared" si="606"/>
        <v>2495</v>
      </c>
      <c r="K165" s="12">
        <v>2370</v>
      </c>
      <c r="L165" s="12">
        <f t="shared" si="607"/>
        <v>2260</v>
      </c>
      <c r="M165" s="12">
        <v>2150</v>
      </c>
      <c r="N165" s="12">
        <f t="shared" si="608"/>
        <v>2050</v>
      </c>
      <c r="O165" s="12">
        <v>1950</v>
      </c>
      <c r="P165" s="12"/>
      <c r="Q165" s="11">
        <f t="shared" si="609"/>
        <v>2.8128571428571427</v>
      </c>
      <c r="R165" s="11">
        <f t="shared" si="610"/>
        <v>2.62</v>
      </c>
      <c r="S165" s="11">
        <f t="shared" si="611"/>
        <v>2.4950000000000001</v>
      </c>
      <c r="T165" s="11">
        <f t="shared" si="612"/>
        <v>2.37</v>
      </c>
      <c r="U165" s="11">
        <f t="shared" si="613"/>
        <v>2.2599999999999998</v>
      </c>
      <c r="V165" s="11">
        <f t="shared" si="614"/>
        <v>2.15</v>
      </c>
      <c r="W165" s="11">
        <f t="shared" si="615"/>
        <v>2.0499999999999998</v>
      </c>
      <c r="X165" s="11">
        <f t="shared" si="616"/>
        <v>1.95</v>
      </c>
      <c r="Y165" s="11">
        <f>[3]euref_det!AB165*Q165</f>
        <v>80.182377471428566</v>
      </c>
      <c r="Z165" s="11">
        <f>[3]euref_det!AC165*R165</f>
        <v>8.4473847397298236</v>
      </c>
      <c r="AA165" s="11">
        <f>[3]euref_det!AD165*S165</f>
        <v>3.3112427280391112</v>
      </c>
      <c r="AB165" s="11">
        <f>[3]euref_det!AE165*T165</f>
        <v>4.2021164614220412</v>
      </c>
      <c r="AC165" s="11">
        <f>[3]euref_det!AF165*U165</f>
        <v>2.8042456635160917</v>
      </c>
      <c r="AD165" s="11">
        <f>[3]euref_det!AG165*V165</f>
        <v>16.692800113465548</v>
      </c>
      <c r="AE165" s="11">
        <f>[3]euref_det!AH165*W165</f>
        <v>9.1455537995324629</v>
      </c>
      <c r="AF165" s="11">
        <f>[3]euref_det!AI165*X165</f>
        <v>13.925960761097897</v>
      </c>
    </row>
    <row r="166" spans="1:32" x14ac:dyDescent="0.25">
      <c r="A166" s="2" t="s">
        <v>382</v>
      </c>
      <c r="B166" s="2" t="s">
        <v>380</v>
      </c>
      <c r="C166" s="2" t="s">
        <v>15</v>
      </c>
      <c r="D166" s="2" t="s">
        <v>517</v>
      </c>
      <c r="E166" s="2" t="s">
        <v>525</v>
      </c>
      <c r="F166" s="2" t="s">
        <v>448</v>
      </c>
      <c r="G166" s="2" t="s">
        <v>630</v>
      </c>
      <c r="H166" s="61">
        <f>SUM('[4]Figure 3.4'!$F$14:$N$14)/7</f>
        <v>2018.1247142857142</v>
      </c>
      <c r="I166" s="61">
        <f>H166*800/(980+2/7*(800-980))</f>
        <v>1738.6920615384615</v>
      </c>
      <c r="J166" s="61">
        <f t="shared" si="606"/>
        <v>1564.8228553846154</v>
      </c>
      <c r="K166" s="61">
        <f>I166*640/800</f>
        <v>1390.9536492307693</v>
      </c>
      <c r="L166" s="61">
        <f t="shared" si="607"/>
        <v>1325.7526969230771</v>
      </c>
      <c r="M166" s="61">
        <f>K166*580/640</f>
        <v>1260.5517446153847</v>
      </c>
      <c r="N166" s="61">
        <f t="shared" si="608"/>
        <v>1195.3507923076922</v>
      </c>
      <c r="O166" s="61">
        <f>M166*520/580</f>
        <v>1130.14984</v>
      </c>
      <c r="P166" s="12">
        <v>0.91</v>
      </c>
      <c r="Q166" s="11">
        <f t="shared" ref="Q166:Q168" si="617">H166*$P166/1000</f>
        <v>1.8364934899999998</v>
      </c>
      <c r="R166" s="11">
        <f t="shared" ref="R166:R168" si="618">I166*$P166/1000</f>
        <v>1.5822097760000002</v>
      </c>
      <c r="S166" s="11">
        <f t="shared" ref="S166:S168" si="619">J166*$P166/1000</f>
        <v>1.4239887984000001</v>
      </c>
      <c r="T166" s="11">
        <f t="shared" ref="T166:T168" si="620">K166*$P166/1000</f>
        <v>1.2657678208000003</v>
      </c>
      <c r="U166" s="11">
        <f t="shared" ref="U166:U168" si="621">L166*$P166/1000</f>
        <v>1.2064349542000001</v>
      </c>
      <c r="V166" s="11">
        <f t="shared" ref="V166:V168" si="622">M166*$P166/1000</f>
        <v>1.1471020876</v>
      </c>
      <c r="W166" s="11">
        <f t="shared" ref="W166:W168" si="623">N166*$P166/1000</f>
        <v>1.0877692210000001</v>
      </c>
      <c r="X166" s="11">
        <f t="shared" ref="X166:X168" si="624">O166*$P166/1000</f>
        <v>1.0284363543999999</v>
      </c>
      <c r="Y166" s="11">
        <f>[3]euref_det!AB166*Q166</f>
        <v>0</v>
      </c>
      <c r="Z166" s="11">
        <f>[3]euref_det!AC166*R166</f>
        <v>0</v>
      </c>
      <c r="AA166" s="11">
        <f>[3]euref_det!AD166*S166</f>
        <v>0</v>
      </c>
      <c r="AB166" s="11">
        <f>[3]euref_det!AE166*T166</f>
        <v>0</v>
      </c>
      <c r="AC166" s="11">
        <f>[3]euref_det!AF166*U166</f>
        <v>0</v>
      </c>
      <c r="AD166" s="11">
        <f>[3]euref_det!AG166*V166</f>
        <v>0</v>
      </c>
      <c r="AE166" s="11">
        <f>[3]euref_det!AH166*W166</f>
        <v>0</v>
      </c>
      <c r="AF166" s="11">
        <f>[3]euref_det!AI166*X166</f>
        <v>0</v>
      </c>
    </row>
    <row r="167" spans="1:32" x14ac:dyDescent="0.25">
      <c r="A167" s="2" t="s">
        <v>383</v>
      </c>
      <c r="B167" s="2" t="s">
        <v>381</v>
      </c>
      <c r="C167" s="2" t="s">
        <v>15</v>
      </c>
      <c r="D167" s="2" t="s">
        <v>517</v>
      </c>
      <c r="E167" s="2" t="s">
        <v>526</v>
      </c>
      <c r="F167" s="2" t="s">
        <v>448</v>
      </c>
      <c r="G167" s="2" t="s">
        <v>631</v>
      </c>
      <c r="H167" s="61">
        <f>SUM('[4]Table 3.1'!$F$12:$N$12)/9</f>
        <v>2742.6666666666665</v>
      </c>
      <c r="I167" s="61">
        <f>H167*1100/(1310+2/7*(1100-1310))</f>
        <v>2413.5466666666666</v>
      </c>
      <c r="J167" s="61">
        <f t="shared" si="606"/>
        <v>2292.8693333333331</v>
      </c>
      <c r="K167" s="61">
        <f>I167*990/1100</f>
        <v>2172.192</v>
      </c>
      <c r="L167" s="61">
        <f t="shared" si="607"/>
        <v>2106.3679999999999</v>
      </c>
      <c r="M167" s="61">
        <f>K167*930/990</f>
        <v>2040.5440000000001</v>
      </c>
      <c r="N167" s="61">
        <f t="shared" si="608"/>
        <v>1985.6906666666669</v>
      </c>
      <c r="O167" s="61">
        <f>M167*880/930</f>
        <v>1930.8373333333334</v>
      </c>
      <c r="P167" s="12">
        <v>0.91</v>
      </c>
      <c r="Q167" s="11">
        <f t="shared" si="617"/>
        <v>2.4958266666666669</v>
      </c>
      <c r="R167" s="11">
        <f t="shared" si="618"/>
        <v>2.1963274666666668</v>
      </c>
      <c r="S167" s="11">
        <f t="shared" si="619"/>
        <v>2.0865110933333328</v>
      </c>
      <c r="T167" s="11">
        <f t="shared" si="620"/>
        <v>1.97669472</v>
      </c>
      <c r="U167" s="11">
        <f t="shared" si="621"/>
        <v>1.9167948799999999</v>
      </c>
      <c r="V167" s="11">
        <f t="shared" si="622"/>
        <v>1.8568950400000002</v>
      </c>
      <c r="W167" s="11">
        <f t="shared" si="623"/>
        <v>1.8069785066666668</v>
      </c>
      <c r="X167" s="11">
        <f t="shared" si="624"/>
        <v>1.7570619733333335</v>
      </c>
      <c r="Y167" s="11">
        <f>[3]euref_det!AB167*Q167</f>
        <v>41.315480622960422</v>
      </c>
      <c r="Z167" s="11">
        <f>[3]euref_det!AC167*R167</f>
        <v>4.8640588472209076</v>
      </c>
      <c r="AA167" s="11">
        <f>[3]euref_det!AD167*S167</f>
        <v>267.71838368892315</v>
      </c>
      <c r="AB167" s="11">
        <f>[3]euref_det!AE167*T167</f>
        <v>96.079002629598705</v>
      </c>
      <c r="AC167" s="11">
        <f>[3]euref_det!AF167*U167</f>
        <v>52.634479516518553</v>
      </c>
      <c r="AD167" s="11">
        <f>[3]euref_det!AG167*V167</f>
        <v>72.282521438795769</v>
      </c>
      <c r="AE167" s="11">
        <f>[3]euref_det!AH167*W167</f>
        <v>437.18003619498347</v>
      </c>
      <c r="AF167" s="11">
        <f>[3]euref_det!AI167*X167</f>
        <v>337.14828827607533</v>
      </c>
    </row>
    <row r="168" spans="1:32" x14ac:dyDescent="0.25">
      <c r="A168" s="2" t="s">
        <v>44</v>
      </c>
      <c r="B168" s="2" t="s">
        <v>45</v>
      </c>
      <c r="C168" s="2" t="s">
        <v>15</v>
      </c>
      <c r="D168" s="2" t="s">
        <v>448</v>
      </c>
      <c r="E168" s="2" t="s">
        <v>616</v>
      </c>
      <c r="F168" s="2"/>
      <c r="G168" s="2"/>
      <c r="H168" s="12">
        <f>5600+2/7*(4500-5600)</f>
        <v>5285.7142857142853</v>
      </c>
      <c r="I168" s="11">
        <v>4500</v>
      </c>
      <c r="J168" s="12">
        <f t="shared" si="606"/>
        <v>4150</v>
      </c>
      <c r="K168" s="12">
        <v>3800</v>
      </c>
      <c r="L168" s="12">
        <f t="shared" si="607"/>
        <v>3650</v>
      </c>
      <c r="M168" s="12">
        <v>3500</v>
      </c>
      <c r="N168" s="12">
        <f t="shared" si="608"/>
        <v>3450</v>
      </c>
      <c r="O168" s="11">
        <v>3400</v>
      </c>
      <c r="P168" s="12">
        <v>0.91</v>
      </c>
      <c r="Q168" s="11">
        <f t="shared" si="617"/>
        <v>4.8099999999999996</v>
      </c>
      <c r="R168" s="11">
        <f t="shared" si="618"/>
        <v>4.0949999999999998</v>
      </c>
      <c r="S168" s="11">
        <f t="shared" si="619"/>
        <v>3.7765</v>
      </c>
      <c r="T168" s="11">
        <f t="shared" si="620"/>
        <v>3.4580000000000002</v>
      </c>
      <c r="U168" s="11">
        <f t="shared" si="621"/>
        <v>3.3214999999999999</v>
      </c>
      <c r="V168" s="11">
        <f t="shared" si="622"/>
        <v>3.1850000000000001</v>
      </c>
      <c r="W168" s="11">
        <f t="shared" si="623"/>
        <v>3.1395</v>
      </c>
      <c r="X168" s="11">
        <f t="shared" si="624"/>
        <v>3.0939999999999999</v>
      </c>
      <c r="Y168" s="11">
        <f>[3]euref_det!AB168*Q168</f>
        <v>0</v>
      </c>
      <c r="Z168" s="11">
        <f>[3]euref_det!AC168*R168</f>
        <v>0</v>
      </c>
      <c r="AA168" s="11">
        <f>[3]euref_det!AD168*S168</f>
        <v>0</v>
      </c>
      <c r="AB168" s="11">
        <f>[3]euref_det!AE168*T168</f>
        <v>0</v>
      </c>
      <c r="AC168" s="11">
        <f>[3]euref_det!AF168*U168</f>
        <v>0</v>
      </c>
      <c r="AD168" s="11">
        <f>[3]euref_det!AG168*V168</f>
        <v>0</v>
      </c>
      <c r="AE168" s="11">
        <f>[3]euref_det!AH168*W168</f>
        <v>0</v>
      </c>
      <c r="AF168" s="11">
        <f>[3]euref_det!AI168*X168</f>
        <v>0</v>
      </c>
    </row>
    <row r="169" spans="1:32" x14ac:dyDescent="0.25">
      <c r="A169" s="2" t="s">
        <v>46</v>
      </c>
      <c r="B169" s="2" t="s">
        <v>47</v>
      </c>
      <c r="C169" s="2" t="s">
        <v>15</v>
      </c>
      <c r="D169" s="2" t="s">
        <v>448</v>
      </c>
      <c r="E169" s="2" t="s">
        <v>510</v>
      </c>
      <c r="F169" s="2"/>
      <c r="G169" s="2"/>
      <c r="H169" s="12">
        <f>9080+2/7*(5790-9080)</f>
        <v>8140</v>
      </c>
      <c r="I169" s="12">
        <v>5790</v>
      </c>
      <c r="J169" s="12">
        <f t="shared" si="606"/>
        <v>5135</v>
      </c>
      <c r="K169" s="12">
        <v>4480</v>
      </c>
      <c r="L169" s="12">
        <f t="shared" si="607"/>
        <v>3565</v>
      </c>
      <c r="M169" s="12">
        <v>2650</v>
      </c>
      <c r="N169" s="12">
        <f t="shared" si="608"/>
        <v>2475</v>
      </c>
      <c r="O169" s="12">
        <v>2300</v>
      </c>
      <c r="P169" s="12"/>
      <c r="Q169" s="11">
        <f t="shared" ref="Q169" si="625">H169/1000</f>
        <v>8.14</v>
      </c>
      <c r="R169" s="11">
        <f t="shared" ref="R169" si="626">I169/1000</f>
        <v>5.79</v>
      </c>
      <c r="S169" s="11">
        <f t="shared" ref="S169" si="627">J169/1000</f>
        <v>5.1349999999999998</v>
      </c>
      <c r="T169" s="11">
        <f t="shared" ref="T169" si="628">K169/1000</f>
        <v>4.4800000000000004</v>
      </c>
      <c r="U169" s="11">
        <f t="shared" ref="U169" si="629">L169/1000</f>
        <v>3.5649999999999999</v>
      </c>
      <c r="V169" s="11">
        <f t="shared" ref="V169" si="630">M169/1000</f>
        <v>2.65</v>
      </c>
      <c r="W169" s="11">
        <f t="shared" ref="W169" si="631">N169/1000</f>
        <v>2.4750000000000001</v>
      </c>
      <c r="X169" s="11">
        <f t="shared" ref="X169" si="632">O169/1000</f>
        <v>2.2999999999999998</v>
      </c>
      <c r="Y169" s="11">
        <f>[3]euref_det!AB169*Q169</f>
        <v>0</v>
      </c>
      <c r="Z169" s="11">
        <f>[3]euref_det!AC169*R169</f>
        <v>0</v>
      </c>
      <c r="AA169" s="11">
        <f>[3]euref_det!AD169*S169</f>
        <v>0</v>
      </c>
      <c r="AB169" s="11">
        <f>[3]euref_det!AE169*T169</f>
        <v>0</v>
      </c>
      <c r="AC169" s="11">
        <f>[3]euref_det!AF169*U169</f>
        <v>0</v>
      </c>
      <c r="AD169" s="11">
        <f>[3]euref_det!AG169*V169</f>
        <v>0</v>
      </c>
      <c r="AE169" s="11">
        <f>[3]euref_det!AH169*W169</f>
        <v>0</v>
      </c>
      <c r="AF169" s="11">
        <f>[3]euref_det!AI169*X169</f>
        <v>0</v>
      </c>
    </row>
    <row r="170" spans="1:32" x14ac:dyDescent="0.25">
      <c r="A170" s="2" t="s">
        <v>48</v>
      </c>
      <c r="B170" s="2" t="s">
        <v>49</v>
      </c>
      <c r="C170" s="2" t="s">
        <v>15</v>
      </c>
      <c r="D170" s="2" t="s">
        <v>448</v>
      </c>
      <c r="E170" s="2" t="s">
        <v>617</v>
      </c>
      <c r="F170" s="2"/>
      <c r="G170" s="2"/>
      <c r="H170" s="12">
        <f>5530+2/7*(4970-5530)</f>
        <v>5370</v>
      </c>
      <c r="I170" s="11">
        <v>4970</v>
      </c>
      <c r="J170" s="12">
        <f t="shared" si="606"/>
        <v>4720</v>
      </c>
      <c r="K170" s="12">
        <v>4470</v>
      </c>
      <c r="L170" s="12">
        <f t="shared" si="607"/>
        <v>4245</v>
      </c>
      <c r="M170" s="12">
        <v>4020</v>
      </c>
      <c r="N170" s="12">
        <f t="shared" si="608"/>
        <v>3815</v>
      </c>
      <c r="O170" s="11">
        <v>3610</v>
      </c>
      <c r="P170" s="12">
        <v>0.91</v>
      </c>
      <c r="Q170" s="11">
        <f t="shared" ref="Q170" si="633">H170*$P170/1000</f>
        <v>4.8866999999999994</v>
      </c>
      <c r="R170" s="11">
        <f t="shared" ref="R170" si="634">I170*$P170/1000</f>
        <v>4.5226999999999995</v>
      </c>
      <c r="S170" s="11">
        <f t="shared" ref="S170" si="635">J170*$P170/1000</f>
        <v>4.2951999999999995</v>
      </c>
      <c r="T170" s="11">
        <f t="shared" ref="T170" si="636">K170*$P170/1000</f>
        <v>4.0677000000000003</v>
      </c>
      <c r="U170" s="11">
        <f t="shared" ref="U170" si="637">L170*$P170/1000</f>
        <v>3.8629500000000001</v>
      </c>
      <c r="V170" s="11">
        <f t="shared" ref="V170" si="638">M170*$P170/1000</f>
        <v>3.6582000000000003</v>
      </c>
      <c r="W170" s="11">
        <f t="shared" ref="W170" si="639">N170*$P170/1000</f>
        <v>3.4716499999999999</v>
      </c>
      <c r="X170" s="11">
        <f t="shared" ref="X170" si="640">O170*$P170/1000</f>
        <v>3.2850999999999999</v>
      </c>
      <c r="Y170" s="11">
        <f>[3]euref_det!AB170*Q170</f>
        <v>0</v>
      </c>
      <c r="Z170" s="11">
        <f>[3]euref_det!AC170*R170</f>
        <v>0</v>
      </c>
      <c r="AA170" s="11">
        <f>[3]euref_det!AD170*S170</f>
        <v>0</v>
      </c>
      <c r="AB170" s="11">
        <f>[3]euref_det!AE170*T170</f>
        <v>0</v>
      </c>
      <c r="AC170" s="11">
        <f>[3]euref_det!AF170*U170</f>
        <v>0</v>
      </c>
      <c r="AD170" s="11">
        <f>[3]euref_det!AG170*V170</f>
        <v>0</v>
      </c>
      <c r="AE170" s="11">
        <f>[3]euref_det!AH170*W170</f>
        <v>0</v>
      </c>
      <c r="AF170" s="11">
        <f>[3]euref_det!AI170*X170</f>
        <v>0</v>
      </c>
    </row>
    <row r="171" spans="1:32" x14ac:dyDescent="0.25">
      <c r="A171" s="2" t="s">
        <v>32</v>
      </c>
      <c r="B171" s="2" t="s">
        <v>33</v>
      </c>
      <c r="C171" s="2" t="s">
        <v>14</v>
      </c>
      <c r="D171" s="2" t="s">
        <v>448</v>
      </c>
      <c r="E171" s="2" t="s">
        <v>558</v>
      </c>
      <c r="F171" s="2"/>
      <c r="G171" s="2"/>
      <c r="H171" s="12">
        <f>[2]HU!$B$8/([2]HU!$B$8+[2]HU!$B$11)*(2000+2/7*(2000-2000))+[2]HU!$B$11/([2]HU!$B$8+[2]HU!$B$11)*(1600+2/7*(1600-1600))</f>
        <v>2000</v>
      </c>
      <c r="I171" s="12">
        <f>$H171</f>
        <v>2000</v>
      </c>
      <c r="J171" s="12">
        <f t="shared" ref="J171:O172" si="641">$H171</f>
        <v>2000</v>
      </c>
      <c r="K171" s="12">
        <f t="shared" si="641"/>
        <v>2000</v>
      </c>
      <c r="L171" s="12">
        <f t="shared" si="641"/>
        <v>2000</v>
      </c>
      <c r="M171" s="12">
        <f t="shared" si="641"/>
        <v>2000</v>
      </c>
      <c r="N171" s="12">
        <f t="shared" si="641"/>
        <v>2000</v>
      </c>
      <c r="O171" s="12">
        <f t="shared" si="641"/>
        <v>2000</v>
      </c>
      <c r="P171" s="12"/>
      <c r="Q171" s="11">
        <f t="shared" ref="Q171:Q173" si="642">H171/1000</f>
        <v>2</v>
      </c>
      <c r="R171" s="11">
        <f t="shared" ref="R171:R173" si="643">I171/1000</f>
        <v>2</v>
      </c>
      <c r="S171" s="11">
        <f t="shared" ref="S171:S173" si="644">J171/1000</f>
        <v>2</v>
      </c>
      <c r="T171" s="11">
        <f t="shared" ref="T171:T173" si="645">K171/1000</f>
        <v>2</v>
      </c>
      <c r="U171" s="11">
        <f t="shared" ref="U171:U173" si="646">L171/1000</f>
        <v>2</v>
      </c>
      <c r="V171" s="11">
        <f t="shared" ref="V171:V173" si="647">M171/1000</f>
        <v>2</v>
      </c>
      <c r="W171" s="11">
        <f t="shared" ref="W171:W173" si="648">N171/1000</f>
        <v>2</v>
      </c>
      <c r="X171" s="11">
        <f t="shared" ref="X171:X173" si="649">O171/1000</f>
        <v>2</v>
      </c>
      <c r="Y171" s="11">
        <f>[3]euref_det!AB171*Q171</f>
        <v>56.837650000000018</v>
      </c>
      <c r="Z171" s="11">
        <f>[3]euref_det!AC171*R171</f>
        <v>33.684907639055922</v>
      </c>
      <c r="AA171" s="11">
        <f>[3]euref_det!AD171*S171</f>
        <v>20.358907639055921</v>
      </c>
      <c r="AB171" s="11">
        <f>[3]euref_det!AE171*T171</f>
        <v>19.799257639055931</v>
      </c>
      <c r="AC171" s="11">
        <f>[3]euref_det!AF171*U171</f>
        <v>0.17065209141379914</v>
      </c>
      <c r="AD171" s="11">
        <f>[3]euref_det!AG171*V171</f>
        <v>0.17065209141379914</v>
      </c>
      <c r="AE171" s="11">
        <f>[3]euref_det!AH171*W171</f>
        <v>0.17065209141379914</v>
      </c>
      <c r="AF171" s="11">
        <f>[3]euref_det!AI171*X171</f>
        <v>0.17065209141379914</v>
      </c>
    </row>
    <row r="172" spans="1:32" x14ac:dyDescent="0.25">
      <c r="A172" s="2" t="s">
        <v>34</v>
      </c>
      <c r="B172" s="2" t="s">
        <v>35</v>
      </c>
      <c r="C172" s="2" t="s">
        <v>14</v>
      </c>
      <c r="D172" s="2" t="s">
        <v>448</v>
      </c>
      <c r="E172" s="2" t="s">
        <v>515</v>
      </c>
      <c r="F172" s="2"/>
      <c r="G172" s="2"/>
      <c r="H172" s="12">
        <f>850+2/7*(850-850)</f>
        <v>850</v>
      </c>
      <c r="I172" s="12">
        <f>$H172</f>
        <v>850</v>
      </c>
      <c r="J172" s="12">
        <f t="shared" si="641"/>
        <v>850</v>
      </c>
      <c r="K172" s="12">
        <f t="shared" si="641"/>
        <v>850</v>
      </c>
      <c r="L172" s="12">
        <f t="shared" si="641"/>
        <v>850</v>
      </c>
      <c r="M172" s="12">
        <f t="shared" si="641"/>
        <v>850</v>
      </c>
      <c r="N172" s="12">
        <f t="shared" si="641"/>
        <v>850</v>
      </c>
      <c r="O172" s="12">
        <f t="shared" si="641"/>
        <v>850</v>
      </c>
      <c r="P172" s="12"/>
      <c r="Q172" s="11">
        <f t="shared" si="642"/>
        <v>0.85</v>
      </c>
      <c r="R172" s="11">
        <f t="shared" si="643"/>
        <v>0.85</v>
      </c>
      <c r="S172" s="11">
        <f t="shared" si="644"/>
        <v>0.85</v>
      </c>
      <c r="T172" s="11">
        <f t="shared" si="645"/>
        <v>0.85</v>
      </c>
      <c r="U172" s="11">
        <f t="shared" si="646"/>
        <v>0.85</v>
      </c>
      <c r="V172" s="11">
        <f t="shared" si="647"/>
        <v>0.85</v>
      </c>
      <c r="W172" s="11">
        <f t="shared" si="648"/>
        <v>0.85</v>
      </c>
      <c r="X172" s="11">
        <f t="shared" si="649"/>
        <v>0.85</v>
      </c>
      <c r="Y172" s="11">
        <f>[3]euref_det!AB172*Q172</f>
        <v>99.061737000000008</v>
      </c>
      <c r="Z172" s="11">
        <f>[3]euref_det!AC172*R172</f>
        <v>95.875563553311181</v>
      </c>
      <c r="AA172" s="11">
        <f>[3]euref_det!AD172*S172</f>
        <v>84.386228955093372</v>
      </c>
      <c r="AB172" s="11">
        <f>[3]euref_det!AE172*T172</f>
        <v>71.717187314507328</v>
      </c>
      <c r="AC172" s="11">
        <f>[3]euref_det!AF172*U172</f>
        <v>205.89657812579259</v>
      </c>
      <c r="AD172" s="11">
        <f>[3]euref_det!AG172*V172</f>
        <v>87.647442447682153</v>
      </c>
      <c r="AE172" s="11">
        <f>[3]euref_det!AH172*W172</f>
        <v>189.57986049594436</v>
      </c>
      <c r="AF172" s="11">
        <f>[3]euref_det!AI172*X172</f>
        <v>98.675184805877805</v>
      </c>
    </row>
    <row r="173" spans="1:32" x14ac:dyDescent="0.25">
      <c r="A173" s="2" t="s">
        <v>36</v>
      </c>
      <c r="B173" s="2" t="s">
        <v>37</v>
      </c>
      <c r="C173" s="2" t="s">
        <v>14</v>
      </c>
      <c r="D173" s="2" t="s">
        <v>448</v>
      </c>
      <c r="E173" s="2" t="s">
        <v>503</v>
      </c>
      <c r="F173" s="2"/>
      <c r="G173" s="2"/>
      <c r="H173" s="12">
        <f>4500+2/7*(4350-4500)</f>
        <v>4457.1428571428569</v>
      </c>
      <c r="I173" s="12">
        <f>4350</f>
        <v>4350</v>
      </c>
      <c r="J173" s="12">
        <f>(I173+K173)/2</f>
        <v>4225</v>
      </c>
      <c r="K173" s="12">
        <v>4100</v>
      </c>
      <c r="L173" s="12">
        <f>(K173+M173)/2</f>
        <v>3950</v>
      </c>
      <c r="M173" s="12">
        <v>3800</v>
      </c>
      <c r="N173" s="12">
        <f>(M173+O173)/2</f>
        <v>3775</v>
      </c>
      <c r="O173" s="12">
        <v>3750</v>
      </c>
      <c r="P173" s="12"/>
      <c r="Q173" s="11">
        <f t="shared" si="642"/>
        <v>4.4571428571428573</v>
      </c>
      <c r="R173" s="11">
        <f t="shared" si="643"/>
        <v>4.3499999999999996</v>
      </c>
      <c r="S173" s="11">
        <f t="shared" si="644"/>
        <v>4.2249999999999996</v>
      </c>
      <c r="T173" s="11">
        <f t="shared" si="645"/>
        <v>4.0999999999999996</v>
      </c>
      <c r="U173" s="11">
        <f t="shared" si="646"/>
        <v>3.95</v>
      </c>
      <c r="V173" s="11">
        <f t="shared" si="647"/>
        <v>3.8</v>
      </c>
      <c r="W173" s="11">
        <f t="shared" si="648"/>
        <v>3.7749999999999999</v>
      </c>
      <c r="X173" s="11">
        <f t="shared" si="649"/>
        <v>3.75</v>
      </c>
      <c r="Y173" s="11">
        <f>[3]euref_det!AB173*Q173</f>
        <v>145.6</v>
      </c>
      <c r="Z173" s="11">
        <f>[3]euref_det!AC173*R173</f>
        <v>142.09999999999997</v>
      </c>
      <c r="AA173" s="11">
        <f>[3]euref_det!AD173*S173</f>
        <v>1292.3570833333331</v>
      </c>
      <c r="AB173" s="11">
        <f>[3]euref_det!AE173*T173</f>
        <v>1340.2899999999997</v>
      </c>
      <c r="AC173" s="11">
        <f>[3]euref_det!AF173*U173</f>
        <v>231.86500000000004</v>
      </c>
      <c r="AD173" s="11">
        <f>[3]euref_det!AG173*V173</f>
        <v>363.0266666666663</v>
      </c>
      <c r="AE173" s="11">
        <f>[3]euref_det!AH173*W173</f>
        <v>232.28833333333333</v>
      </c>
      <c r="AF173" s="11">
        <f>[3]euref_det!AI173*X173</f>
        <v>230.75</v>
      </c>
    </row>
    <row r="174" spans="1:32" x14ac:dyDescent="0.25">
      <c r="A174" s="2" t="s">
        <v>38</v>
      </c>
      <c r="B174" s="2" t="s">
        <v>39</v>
      </c>
      <c r="C174" s="2" t="s">
        <v>14</v>
      </c>
      <c r="D174" s="2" t="s">
        <v>517</v>
      </c>
      <c r="E174" s="2" t="s">
        <v>518</v>
      </c>
      <c r="F174" s="2" t="s">
        <v>448</v>
      </c>
      <c r="G174" s="2" t="s">
        <v>637</v>
      </c>
      <c r="H174" s="11">
        <f>'[4]Figure 5.5'!$E$23</f>
        <v>1842.692924470706</v>
      </c>
      <c r="I174" s="11">
        <f>$H174</f>
        <v>1842.692924470706</v>
      </c>
      <c r="J174" s="11">
        <f t="shared" ref="J174:O174" si="650">$H174</f>
        <v>1842.692924470706</v>
      </c>
      <c r="K174" s="11">
        <f t="shared" si="650"/>
        <v>1842.692924470706</v>
      </c>
      <c r="L174" s="11">
        <f t="shared" si="650"/>
        <v>1842.692924470706</v>
      </c>
      <c r="M174" s="11">
        <f t="shared" si="650"/>
        <v>1842.692924470706</v>
      </c>
      <c r="N174" s="11">
        <f t="shared" si="650"/>
        <v>1842.692924470706</v>
      </c>
      <c r="O174" s="11">
        <f t="shared" si="650"/>
        <v>1842.692924470706</v>
      </c>
      <c r="P174" s="12">
        <v>0.91</v>
      </c>
      <c r="Q174" s="11">
        <f t="shared" ref="Q174:Q176" si="651">H174*$P174/1000</f>
        <v>1.6768505612683424</v>
      </c>
      <c r="R174" s="11">
        <f t="shared" ref="R174:R176" si="652">I174*$P174/1000</f>
        <v>1.6768505612683424</v>
      </c>
      <c r="S174" s="11">
        <f t="shared" ref="S174:S176" si="653">J174*$P174/1000</f>
        <v>1.6768505612683424</v>
      </c>
      <c r="T174" s="11">
        <f t="shared" ref="T174:T176" si="654">K174*$P174/1000</f>
        <v>1.6768505612683424</v>
      </c>
      <c r="U174" s="11">
        <f t="shared" ref="U174:U176" si="655">L174*$P174/1000</f>
        <v>1.6768505612683424</v>
      </c>
      <c r="V174" s="11">
        <f t="shared" ref="V174:V176" si="656">M174*$P174/1000</f>
        <v>1.6768505612683424</v>
      </c>
      <c r="W174" s="11">
        <f t="shared" ref="W174:W176" si="657">N174*$P174/1000</f>
        <v>1.6768505612683424</v>
      </c>
      <c r="X174" s="11">
        <f t="shared" ref="X174:X176" si="658">O174*$P174/1000</f>
        <v>1.6768505612683424</v>
      </c>
      <c r="Y174" s="11">
        <f>[3]euref_det!AB174*Q174</f>
        <v>1.5930080332049252</v>
      </c>
      <c r="Z174" s="11">
        <f>[3]euref_det!AC174*R174</f>
        <v>1.5930080332049252</v>
      </c>
      <c r="AA174" s="11">
        <f>[3]euref_det!AD174*S174</f>
        <v>1.5930080332049252</v>
      </c>
      <c r="AB174" s="11">
        <f>[3]euref_det!AE174*T174</f>
        <v>1.5930080332049252</v>
      </c>
      <c r="AC174" s="11">
        <f>[3]euref_det!AF174*U174</f>
        <v>1.5930080332049252</v>
      </c>
      <c r="AD174" s="11">
        <f>[3]euref_det!AG174*V174</f>
        <v>1.9563256548130663</v>
      </c>
      <c r="AE174" s="11">
        <f>[3]euref_det!AH174*W174</f>
        <v>46.865493771332495</v>
      </c>
      <c r="AF174" s="11">
        <f>[3]euref_det!AI174*X174</f>
        <v>35.811171350182001</v>
      </c>
    </row>
    <row r="175" spans="1:32" x14ac:dyDescent="0.25">
      <c r="A175" s="2" t="s">
        <v>384</v>
      </c>
      <c r="B175" s="2" t="s">
        <v>378</v>
      </c>
      <c r="C175" s="2" t="s">
        <v>14</v>
      </c>
      <c r="D175" s="2" t="s">
        <v>517</v>
      </c>
      <c r="E175" s="2" t="s">
        <v>524</v>
      </c>
      <c r="F175" s="2" t="s">
        <v>448</v>
      </c>
      <c r="G175" s="2" t="s">
        <v>632</v>
      </c>
      <c r="H175" s="61">
        <f>SUM('[4]Figure 2.5'!$AD$12:$AL$12)/9</f>
        <v>2218.7777777777778</v>
      </c>
      <c r="I175" s="61">
        <f>H175*1350/(1400+2/7*(1350-1400))</f>
        <v>2161.5927835051543</v>
      </c>
      <c r="J175" s="61">
        <f t="shared" ref="J175:J183" si="659">(I175+K175)/2</f>
        <v>2121.5632875143183</v>
      </c>
      <c r="K175" s="61">
        <f>I175*1300/1350</f>
        <v>2081.5337915234818</v>
      </c>
      <c r="L175" s="61">
        <f t="shared" ref="L175:L183" si="660">(K175+M175)/2</f>
        <v>2001.4747995418095</v>
      </c>
      <c r="M175" s="61">
        <f>K175*1200/1300</f>
        <v>1921.4158075601372</v>
      </c>
      <c r="N175" s="61">
        <f t="shared" ref="N175:N183" si="661">(M175+O175)/2</f>
        <v>1841.3568155784646</v>
      </c>
      <c r="O175" s="61">
        <f>M175*1100/1200</f>
        <v>1761.2978235967923</v>
      </c>
      <c r="P175" s="12">
        <v>0.91</v>
      </c>
      <c r="Q175" s="11">
        <f t="shared" si="651"/>
        <v>2.019087777777778</v>
      </c>
      <c r="R175" s="11">
        <f t="shared" si="652"/>
        <v>1.9670494329896906</v>
      </c>
      <c r="S175" s="11">
        <f t="shared" si="653"/>
        <v>1.9306225916380297</v>
      </c>
      <c r="T175" s="11">
        <f t="shared" si="654"/>
        <v>1.8941957502863687</v>
      </c>
      <c r="U175" s="11">
        <f t="shared" si="655"/>
        <v>1.8213420675830467</v>
      </c>
      <c r="V175" s="11">
        <f t="shared" si="656"/>
        <v>1.7484883848797248</v>
      </c>
      <c r="W175" s="11">
        <f t="shared" si="657"/>
        <v>1.6756347021764029</v>
      </c>
      <c r="X175" s="11">
        <f t="shared" si="658"/>
        <v>1.6027810194730812</v>
      </c>
      <c r="Y175" s="11">
        <f>[3]euref_det!AB175*Q175</f>
        <v>33.223633075457407</v>
      </c>
      <c r="Z175" s="11">
        <f>[3]euref_det!AC175*R175</f>
        <v>100.63229455226333</v>
      </c>
      <c r="AA175" s="11">
        <f>[3]euref_det!AD175*S175</f>
        <v>39.152817019699633</v>
      </c>
      <c r="AB175" s="11">
        <f>[3]euref_det!AE175*T175</f>
        <v>36.109239545715432</v>
      </c>
      <c r="AC175" s="11">
        <f>[3]euref_det!AF175*U175</f>
        <v>319.37433169853034</v>
      </c>
      <c r="AD175" s="11">
        <f>[3]euref_det!AG175*V175</f>
        <v>158.35551920694635</v>
      </c>
      <c r="AE175" s="11">
        <f>[3]euref_det!AH175*W175</f>
        <v>144.32988716706834</v>
      </c>
      <c r="AF175" s="11">
        <f>[3]euref_det!AI175*X175</f>
        <v>154.71660142382518</v>
      </c>
    </row>
    <row r="176" spans="1:32" x14ac:dyDescent="0.25">
      <c r="A176" s="2" t="s">
        <v>385</v>
      </c>
      <c r="B176" s="2" t="s">
        <v>379</v>
      </c>
      <c r="C176" s="2" t="s">
        <v>14</v>
      </c>
      <c r="D176" s="2" t="s">
        <v>517</v>
      </c>
      <c r="E176" s="2" t="s">
        <v>527</v>
      </c>
      <c r="F176" s="2" t="s">
        <v>448</v>
      </c>
      <c r="G176" s="2" t="s">
        <v>633</v>
      </c>
      <c r="H176" s="12">
        <f>('[4]Table 4.1'!$D$11+'[4]Table 4.1'!$G$11)/2</f>
        <v>4376</v>
      </c>
      <c r="I176" s="12">
        <f>H176*2880/(3470+2/7*(2880-3470))</f>
        <v>3817.4019904803113</v>
      </c>
      <c r="J176" s="12">
        <f t="shared" si="659"/>
        <v>3618.5789701427948</v>
      </c>
      <c r="K176" s="12">
        <f>I176*2580/2880</f>
        <v>3419.7559498052788</v>
      </c>
      <c r="L176" s="12">
        <f t="shared" si="660"/>
        <v>3287.2072695802681</v>
      </c>
      <c r="M176" s="12">
        <f>K176*2380/2580</f>
        <v>3154.6585893552569</v>
      </c>
      <c r="N176" s="12">
        <f t="shared" si="661"/>
        <v>3032.3850006205571</v>
      </c>
      <c r="O176" s="12">
        <f>M176*2380/2580</f>
        <v>2910.1114118858573</v>
      </c>
      <c r="P176" s="12">
        <v>0.91</v>
      </c>
      <c r="Q176" s="11">
        <f t="shared" si="651"/>
        <v>3.9821600000000004</v>
      </c>
      <c r="R176" s="11">
        <f t="shared" si="652"/>
        <v>3.4738358113370831</v>
      </c>
      <c r="S176" s="11">
        <f t="shared" si="653"/>
        <v>3.2929068628299434</v>
      </c>
      <c r="T176" s="11">
        <f t="shared" si="654"/>
        <v>3.1119779143228037</v>
      </c>
      <c r="U176" s="11">
        <f t="shared" si="655"/>
        <v>2.991358615318044</v>
      </c>
      <c r="V176" s="11">
        <f t="shared" si="656"/>
        <v>2.8707393163132839</v>
      </c>
      <c r="W176" s="11">
        <f t="shared" si="657"/>
        <v>2.7594703505647074</v>
      </c>
      <c r="X176" s="11">
        <f t="shared" si="658"/>
        <v>2.6482013848161299</v>
      </c>
      <c r="Y176" s="11">
        <f>[3]euref_det!AB176*Q176</f>
        <v>0</v>
      </c>
      <c r="Z176" s="11">
        <f>[3]euref_det!AC176*R176</f>
        <v>0</v>
      </c>
      <c r="AA176" s="11">
        <f>[3]euref_det!AD176*S176</f>
        <v>0</v>
      </c>
      <c r="AB176" s="11">
        <f>[3]euref_det!AE176*T176</f>
        <v>0</v>
      </c>
      <c r="AC176" s="11">
        <f>[3]euref_det!AF176*U176</f>
        <v>0</v>
      </c>
      <c r="AD176" s="11">
        <f>[3]euref_det!AG176*V176</f>
        <v>0</v>
      </c>
      <c r="AE176" s="11">
        <f>[3]euref_det!AH176*W176</f>
        <v>0</v>
      </c>
      <c r="AF176" s="11">
        <f>[3]euref_det!AI176*X176</f>
        <v>0</v>
      </c>
    </row>
    <row r="177" spans="1:32" x14ac:dyDescent="0.25">
      <c r="A177" s="1" t="s">
        <v>40</v>
      </c>
      <c r="B177" s="1" t="s">
        <v>41</v>
      </c>
      <c r="C177" s="2" t="s">
        <v>14</v>
      </c>
      <c r="D177" s="2" t="s">
        <v>448</v>
      </c>
      <c r="E177" s="2" t="s">
        <v>516</v>
      </c>
      <c r="F177" s="2"/>
      <c r="G177" s="2"/>
      <c r="H177" s="12">
        <f>2500+2/7*(2300-2500)</f>
        <v>2442.8571428571427</v>
      </c>
      <c r="I177" s="12">
        <v>2300</v>
      </c>
      <c r="J177" s="12">
        <f t="shared" si="659"/>
        <v>2300</v>
      </c>
      <c r="K177" s="12">
        <v>2300</v>
      </c>
      <c r="L177" s="12">
        <f t="shared" si="660"/>
        <v>2300</v>
      </c>
      <c r="M177" s="12">
        <v>2300</v>
      </c>
      <c r="N177" s="12">
        <f t="shared" si="661"/>
        <v>2250</v>
      </c>
      <c r="O177" s="12">
        <v>2200</v>
      </c>
      <c r="P177" s="12"/>
      <c r="Q177" s="11">
        <f t="shared" ref="Q177:Q178" si="662">H177/1000</f>
        <v>2.4428571428571426</v>
      </c>
      <c r="R177" s="11">
        <f t="shared" ref="R177:R178" si="663">I177/1000</f>
        <v>2.2999999999999998</v>
      </c>
      <c r="S177" s="11">
        <f t="shared" ref="S177:S178" si="664">J177/1000</f>
        <v>2.2999999999999998</v>
      </c>
      <c r="T177" s="11">
        <f t="shared" ref="T177:T178" si="665">K177/1000</f>
        <v>2.2999999999999998</v>
      </c>
      <c r="U177" s="11">
        <f t="shared" ref="U177:U178" si="666">L177/1000</f>
        <v>2.2999999999999998</v>
      </c>
      <c r="V177" s="11">
        <f t="shared" ref="V177:V178" si="667">M177/1000</f>
        <v>2.2999999999999998</v>
      </c>
      <c r="W177" s="11">
        <f t="shared" ref="W177:W178" si="668">N177/1000</f>
        <v>2.25</v>
      </c>
      <c r="X177" s="11">
        <f t="shared" ref="X177:X178" si="669">O177/1000</f>
        <v>2.2000000000000002</v>
      </c>
      <c r="Y177" s="11">
        <f>[3]euref_det!AB177*Q177</f>
        <v>6.3727651836734678</v>
      </c>
      <c r="Z177" s="11">
        <f>[3]euref_det!AC177*R177</f>
        <v>0.70861817142857142</v>
      </c>
      <c r="AA177" s="11">
        <f>[3]euref_det!AD177*S177</f>
        <v>0.70861817142857142</v>
      </c>
      <c r="AB177" s="11">
        <f>[3]euref_det!AE177*T177</f>
        <v>0.33228034285714275</v>
      </c>
      <c r="AC177" s="11">
        <f>[3]euref_det!AF177*U177</f>
        <v>0.33228034285714275</v>
      </c>
      <c r="AD177" s="11">
        <f>[3]euref_det!AG177*V177</f>
        <v>0.27491177142857143</v>
      </c>
      <c r="AE177" s="11">
        <f>[3]euref_det!AH177*W177</f>
        <v>0</v>
      </c>
      <c r="AF177" s="11">
        <f>[3]euref_det!AI177*X177</f>
        <v>0</v>
      </c>
    </row>
    <row r="178" spans="1:32" x14ac:dyDescent="0.25">
      <c r="A178" s="2" t="s">
        <v>42</v>
      </c>
      <c r="B178" s="2" t="s">
        <v>43</v>
      </c>
      <c r="C178" s="2" t="s">
        <v>14</v>
      </c>
      <c r="D178" s="2" t="s">
        <v>448</v>
      </c>
      <c r="E178" s="2" t="s">
        <v>523</v>
      </c>
      <c r="F178" s="2"/>
      <c r="G178" s="2"/>
      <c r="H178" s="12">
        <f>2890+2/7*(2620-2890)</f>
        <v>2812.8571428571427</v>
      </c>
      <c r="I178" s="12">
        <v>2620</v>
      </c>
      <c r="J178" s="12">
        <f t="shared" si="659"/>
        <v>2495</v>
      </c>
      <c r="K178" s="12">
        <v>2370</v>
      </c>
      <c r="L178" s="12">
        <f t="shared" si="660"/>
        <v>2260</v>
      </c>
      <c r="M178" s="12">
        <v>2150</v>
      </c>
      <c r="N178" s="12">
        <f t="shared" si="661"/>
        <v>2050</v>
      </c>
      <c r="O178" s="12">
        <v>1950</v>
      </c>
      <c r="P178" s="12"/>
      <c r="Q178" s="11">
        <f t="shared" si="662"/>
        <v>2.8128571428571427</v>
      </c>
      <c r="R178" s="11">
        <f t="shared" si="663"/>
        <v>2.62</v>
      </c>
      <c r="S178" s="11">
        <f t="shared" si="664"/>
        <v>2.4950000000000001</v>
      </c>
      <c r="T178" s="11">
        <f t="shared" si="665"/>
        <v>2.37</v>
      </c>
      <c r="U178" s="11">
        <f t="shared" si="666"/>
        <v>2.2599999999999998</v>
      </c>
      <c r="V178" s="11">
        <f t="shared" si="667"/>
        <v>2.15</v>
      </c>
      <c r="W178" s="11">
        <f t="shared" si="668"/>
        <v>2.0499999999999998</v>
      </c>
      <c r="X178" s="11">
        <f t="shared" si="669"/>
        <v>1.95</v>
      </c>
      <c r="Y178" s="11">
        <f>[3]euref_det!AB178*Q178</f>
        <v>39.281222583428573</v>
      </c>
      <c r="Z178" s="11">
        <f>[3]euref_det!AC178*R178</f>
        <v>40.625123121140824</v>
      </c>
      <c r="AA178" s="11">
        <f>[3]euref_det!AD178*S178</f>
        <v>36.544947208036014</v>
      </c>
      <c r="AB178" s="11">
        <f>[3]euref_det!AE178*T178</f>
        <v>33.873527273661459</v>
      </c>
      <c r="AC178" s="11">
        <f>[3]euref_det!AF178*U178</f>
        <v>33.306635719199093</v>
      </c>
      <c r="AD178" s="11">
        <f>[3]euref_det!AG178*V178</f>
        <v>44.829303074521334</v>
      </c>
      <c r="AE178" s="11">
        <f>[3]euref_det!AH178*W178</f>
        <v>47.064472597756499</v>
      </c>
      <c r="AF178" s="11">
        <f>[3]euref_det!AI178*X178</f>
        <v>30.290926813871124</v>
      </c>
    </row>
    <row r="179" spans="1:32" x14ac:dyDescent="0.25">
      <c r="A179" s="2" t="s">
        <v>382</v>
      </c>
      <c r="B179" s="2" t="s">
        <v>380</v>
      </c>
      <c r="C179" s="2" t="s">
        <v>14</v>
      </c>
      <c r="D179" s="2" t="s">
        <v>517</v>
      </c>
      <c r="E179" s="2" t="s">
        <v>537</v>
      </c>
      <c r="F179" s="2" t="s">
        <v>448</v>
      </c>
      <c r="G179" s="2" t="s">
        <v>630</v>
      </c>
      <c r="H179" s="61">
        <f>SUM('[4]Figure 3.4'!$F$8:$N$8)/9</f>
        <v>2503.4421111111114</v>
      </c>
      <c r="I179" s="61">
        <f>H179*800/(980+2/7*(800-980))</f>
        <v>2156.8116649572653</v>
      </c>
      <c r="J179" s="61">
        <f t="shared" si="659"/>
        <v>1941.1304984615388</v>
      </c>
      <c r="K179" s="61">
        <f>I179*640/800</f>
        <v>1725.4493319658122</v>
      </c>
      <c r="L179" s="61">
        <f t="shared" si="660"/>
        <v>1644.5688945299148</v>
      </c>
      <c r="M179" s="61">
        <f>K179*580/640</f>
        <v>1563.6884570940174</v>
      </c>
      <c r="N179" s="61">
        <f t="shared" si="661"/>
        <v>1482.80801965812</v>
      </c>
      <c r="O179" s="61">
        <f>M179*520/580</f>
        <v>1401.9275822222226</v>
      </c>
      <c r="P179" s="12">
        <v>0.91</v>
      </c>
      <c r="Q179" s="11">
        <f t="shared" ref="Q179:Q181" si="670">H179*$P179/1000</f>
        <v>2.2781323211111117</v>
      </c>
      <c r="R179" s="11">
        <f t="shared" ref="R179:R181" si="671">I179*$P179/1000</f>
        <v>1.9626986151111114</v>
      </c>
      <c r="S179" s="11">
        <f t="shared" ref="S179:S181" si="672">J179*$P179/1000</f>
        <v>1.7664287536000003</v>
      </c>
      <c r="T179" s="11">
        <f t="shared" ref="T179:T181" si="673">K179*$P179/1000</f>
        <v>1.5701588920888891</v>
      </c>
      <c r="U179" s="11">
        <f t="shared" ref="U179:U181" si="674">L179*$P179/1000</f>
        <v>1.4965576940222225</v>
      </c>
      <c r="V179" s="11">
        <f t="shared" ref="V179:V181" si="675">M179*$P179/1000</f>
        <v>1.4229564959555561</v>
      </c>
      <c r="W179" s="11">
        <f t="shared" ref="W179:W181" si="676">N179*$P179/1000</f>
        <v>1.3493552978888892</v>
      </c>
      <c r="X179" s="11">
        <f t="shared" ref="X179:X181" si="677">O179*$P179/1000</f>
        <v>1.2757540998222225</v>
      </c>
      <c r="Y179" s="11">
        <f>[3]euref_det!AB179*Q179</f>
        <v>36.831571852010349</v>
      </c>
      <c r="Z179" s="11">
        <f>[3]euref_det!AC179*R179</f>
        <v>2.999657109049207</v>
      </c>
      <c r="AA179" s="11">
        <f>[3]euref_det!AD179*S179</f>
        <v>0.69642699709226474</v>
      </c>
      <c r="AB179" s="11">
        <f>[3]euref_det!AE179*T179</f>
        <v>0.61904621963756867</v>
      </c>
      <c r="AC179" s="11">
        <f>[3]euref_det!AF179*U179</f>
        <v>0.59002842809205769</v>
      </c>
      <c r="AD179" s="11">
        <f>[3]euref_det!AG179*V179</f>
        <v>5.1175380405127697</v>
      </c>
      <c r="AE179" s="11">
        <f>[3]euref_det!AH179*W179</f>
        <v>4.5832171523503487</v>
      </c>
      <c r="AF179" s="11">
        <f>[3]euref_det!AI179*X179</f>
        <v>8.3035282652713942</v>
      </c>
    </row>
    <row r="180" spans="1:32" x14ac:dyDescent="0.25">
      <c r="A180" s="2" t="s">
        <v>383</v>
      </c>
      <c r="B180" s="2" t="s">
        <v>381</v>
      </c>
      <c r="C180" s="2" t="s">
        <v>14</v>
      </c>
      <c r="D180" s="2" t="s">
        <v>517</v>
      </c>
      <c r="E180" s="2" t="s">
        <v>538</v>
      </c>
      <c r="F180" s="2" t="s">
        <v>448</v>
      </c>
      <c r="G180" s="2" t="s">
        <v>631</v>
      </c>
      <c r="H180" s="61">
        <f>SUM('[4]Table 3.1'!$F$9:$N$9)/9</f>
        <v>4069.1111111111113</v>
      </c>
      <c r="I180" s="61">
        <f>H180*1100/(1310+2/7*(1100-1310))</f>
        <v>3580.8177777777778</v>
      </c>
      <c r="J180" s="61">
        <f t="shared" si="659"/>
        <v>3401.7768888888886</v>
      </c>
      <c r="K180" s="61">
        <f>I180*990/1100</f>
        <v>3222.7359999999999</v>
      </c>
      <c r="L180" s="61">
        <f t="shared" si="660"/>
        <v>3125.0773333333332</v>
      </c>
      <c r="M180" s="61">
        <f>K180*930/990</f>
        <v>3027.4186666666665</v>
      </c>
      <c r="N180" s="61">
        <f t="shared" si="661"/>
        <v>2946.036444444444</v>
      </c>
      <c r="O180" s="61">
        <f>M180*880/930</f>
        <v>2864.654222222222</v>
      </c>
      <c r="P180" s="12">
        <v>0.91</v>
      </c>
      <c r="Q180" s="11">
        <f t="shared" si="670"/>
        <v>3.7028911111111116</v>
      </c>
      <c r="R180" s="11">
        <f t="shared" si="671"/>
        <v>3.2585441777777779</v>
      </c>
      <c r="S180" s="11">
        <f t="shared" si="672"/>
        <v>3.0956169688888884</v>
      </c>
      <c r="T180" s="11">
        <f t="shared" si="673"/>
        <v>2.9326897600000001</v>
      </c>
      <c r="U180" s="11">
        <f t="shared" si="674"/>
        <v>2.8438203733333336</v>
      </c>
      <c r="V180" s="11">
        <f t="shared" si="675"/>
        <v>2.7549509866666666</v>
      </c>
      <c r="W180" s="11">
        <f t="shared" si="676"/>
        <v>2.680893164444444</v>
      </c>
      <c r="X180" s="11">
        <f t="shared" si="677"/>
        <v>2.6068353422222224</v>
      </c>
      <c r="Y180" s="11">
        <f>[3]euref_det!AB180*Q180</f>
        <v>254.13888946770027</v>
      </c>
      <c r="Z180" s="11">
        <f>[3]euref_det!AC180*R180</f>
        <v>48.556371591885735</v>
      </c>
      <c r="AA180" s="11">
        <f>[3]euref_det!AD180*S180</f>
        <v>11.899571068250122</v>
      </c>
      <c r="AB180" s="11">
        <f>[3]euref_det!AE180*T180</f>
        <v>11.273277854131697</v>
      </c>
      <c r="AC180" s="11">
        <f>[3]euref_det!AF180*U180</f>
        <v>10.931663373703465</v>
      </c>
      <c r="AD180" s="11">
        <f>[3]euref_det!AG180*V180</f>
        <v>96.602407390772541</v>
      </c>
      <c r="AE180" s="11">
        <f>[3]euref_det!AH180*W180</f>
        <v>88.782677662962982</v>
      </c>
      <c r="AF180" s="11">
        <f>[3]euref_det!AI180*X180</f>
        <v>165.42986361020007</v>
      </c>
    </row>
    <row r="181" spans="1:32" x14ac:dyDescent="0.25">
      <c r="A181" s="2" t="s">
        <v>44</v>
      </c>
      <c r="B181" s="2" t="s">
        <v>45</v>
      </c>
      <c r="C181" s="2" t="s">
        <v>14</v>
      </c>
      <c r="D181" s="2" t="s">
        <v>448</v>
      </c>
      <c r="E181" s="2" t="s">
        <v>616</v>
      </c>
      <c r="F181" s="2"/>
      <c r="G181" s="2"/>
      <c r="H181" s="12">
        <f>5600+2/7*(4500-5600)</f>
        <v>5285.7142857142853</v>
      </c>
      <c r="I181" s="11">
        <v>4500</v>
      </c>
      <c r="J181" s="12">
        <f t="shared" si="659"/>
        <v>4150</v>
      </c>
      <c r="K181" s="12">
        <v>3800</v>
      </c>
      <c r="L181" s="12">
        <f t="shared" si="660"/>
        <v>3650</v>
      </c>
      <c r="M181" s="12">
        <v>3500</v>
      </c>
      <c r="N181" s="12">
        <f t="shared" si="661"/>
        <v>3450</v>
      </c>
      <c r="O181" s="11">
        <v>3400</v>
      </c>
      <c r="P181" s="12">
        <v>0.91</v>
      </c>
      <c r="Q181" s="11">
        <f t="shared" si="670"/>
        <v>4.8099999999999996</v>
      </c>
      <c r="R181" s="11">
        <f t="shared" si="671"/>
        <v>4.0949999999999998</v>
      </c>
      <c r="S181" s="11">
        <f t="shared" si="672"/>
        <v>3.7765</v>
      </c>
      <c r="T181" s="11">
        <f t="shared" si="673"/>
        <v>3.4580000000000002</v>
      </c>
      <c r="U181" s="11">
        <f t="shared" si="674"/>
        <v>3.3214999999999999</v>
      </c>
      <c r="V181" s="11">
        <f t="shared" si="675"/>
        <v>3.1850000000000001</v>
      </c>
      <c r="W181" s="11">
        <f t="shared" si="676"/>
        <v>3.1395</v>
      </c>
      <c r="X181" s="11">
        <f t="shared" si="677"/>
        <v>3.0939999999999999</v>
      </c>
      <c r="Y181" s="11">
        <f>[3]euref_det!AB181*Q181</f>
        <v>0</v>
      </c>
      <c r="Z181" s="11">
        <f>[3]euref_det!AC181*R181</f>
        <v>0</v>
      </c>
      <c r="AA181" s="11">
        <f>[3]euref_det!AD181*S181</f>
        <v>0</v>
      </c>
      <c r="AB181" s="11">
        <f>[3]euref_det!AE181*T181</f>
        <v>0</v>
      </c>
      <c r="AC181" s="11">
        <f>[3]euref_det!AF181*U181</f>
        <v>0</v>
      </c>
      <c r="AD181" s="11">
        <f>[3]euref_det!AG181*V181</f>
        <v>0</v>
      </c>
      <c r="AE181" s="11">
        <f>[3]euref_det!AH181*W181</f>
        <v>0</v>
      </c>
      <c r="AF181" s="11">
        <f>[3]euref_det!AI181*X181</f>
        <v>0</v>
      </c>
    </row>
    <row r="182" spans="1:32" x14ac:dyDescent="0.25">
      <c r="A182" s="2" t="s">
        <v>46</v>
      </c>
      <c r="B182" s="2" t="s">
        <v>47</v>
      </c>
      <c r="C182" s="2" t="s">
        <v>14</v>
      </c>
      <c r="D182" s="2" t="s">
        <v>448</v>
      </c>
      <c r="E182" s="2" t="s">
        <v>510</v>
      </c>
      <c r="F182" s="2"/>
      <c r="G182" s="2"/>
      <c r="H182" s="12">
        <f>9080+2/7*(5790-9080)</f>
        <v>8140</v>
      </c>
      <c r="I182" s="12">
        <v>5790</v>
      </c>
      <c r="J182" s="12">
        <f t="shared" si="659"/>
        <v>5135</v>
      </c>
      <c r="K182" s="12">
        <v>4480</v>
      </c>
      <c r="L182" s="12">
        <f t="shared" si="660"/>
        <v>3565</v>
      </c>
      <c r="M182" s="12">
        <v>2650</v>
      </c>
      <c r="N182" s="12">
        <f t="shared" si="661"/>
        <v>2475</v>
      </c>
      <c r="O182" s="12">
        <v>2300</v>
      </c>
      <c r="P182" s="12"/>
      <c r="Q182" s="11">
        <f t="shared" ref="Q182" si="678">H182/1000</f>
        <v>8.14</v>
      </c>
      <c r="R182" s="11">
        <f t="shared" ref="R182" si="679">I182/1000</f>
        <v>5.79</v>
      </c>
      <c r="S182" s="11">
        <f t="shared" ref="S182" si="680">J182/1000</f>
        <v>5.1349999999999998</v>
      </c>
      <c r="T182" s="11">
        <f t="shared" ref="T182" si="681">K182/1000</f>
        <v>4.4800000000000004</v>
      </c>
      <c r="U182" s="11">
        <f t="shared" ref="U182" si="682">L182/1000</f>
        <v>3.5649999999999999</v>
      </c>
      <c r="V182" s="11">
        <f t="shared" ref="V182" si="683">M182/1000</f>
        <v>2.65</v>
      </c>
      <c r="W182" s="11">
        <f t="shared" ref="W182" si="684">N182/1000</f>
        <v>2.4750000000000001</v>
      </c>
      <c r="X182" s="11">
        <f t="shared" ref="X182" si="685">O182/1000</f>
        <v>2.2999999999999998</v>
      </c>
      <c r="Y182" s="11">
        <f>[3]euref_det!AB182*Q182</f>
        <v>0</v>
      </c>
      <c r="Z182" s="11">
        <f>[3]euref_det!AC182*R182</f>
        <v>0</v>
      </c>
      <c r="AA182" s="11">
        <f>[3]euref_det!AD182*S182</f>
        <v>0</v>
      </c>
      <c r="AB182" s="11">
        <f>[3]euref_det!AE182*T182</f>
        <v>0</v>
      </c>
      <c r="AC182" s="11">
        <f>[3]euref_det!AF182*U182</f>
        <v>0</v>
      </c>
      <c r="AD182" s="11">
        <f>[3]euref_det!AG182*V182</f>
        <v>0</v>
      </c>
      <c r="AE182" s="11">
        <f>[3]euref_det!AH182*W182</f>
        <v>0</v>
      </c>
      <c r="AF182" s="11">
        <f>[3]euref_det!AI182*X182</f>
        <v>0</v>
      </c>
    </row>
    <row r="183" spans="1:32" x14ac:dyDescent="0.25">
      <c r="A183" s="2" t="s">
        <v>48</v>
      </c>
      <c r="B183" s="2" t="s">
        <v>49</v>
      </c>
      <c r="C183" s="2" t="s">
        <v>14</v>
      </c>
      <c r="D183" s="2" t="s">
        <v>448</v>
      </c>
      <c r="E183" s="2" t="s">
        <v>617</v>
      </c>
      <c r="F183" s="2"/>
      <c r="G183" s="2"/>
      <c r="H183" s="12">
        <f>5530+2/7*(4970-5530)</f>
        <v>5370</v>
      </c>
      <c r="I183" s="11">
        <v>4970</v>
      </c>
      <c r="J183" s="12">
        <f t="shared" si="659"/>
        <v>4720</v>
      </c>
      <c r="K183" s="12">
        <v>4470</v>
      </c>
      <c r="L183" s="12">
        <f t="shared" si="660"/>
        <v>4245</v>
      </c>
      <c r="M183" s="12">
        <v>4020</v>
      </c>
      <c r="N183" s="12">
        <f t="shared" si="661"/>
        <v>3815</v>
      </c>
      <c r="O183" s="11">
        <v>3610</v>
      </c>
      <c r="P183" s="12">
        <v>0.91</v>
      </c>
      <c r="Q183" s="11">
        <f t="shared" ref="Q183" si="686">H183*$P183/1000</f>
        <v>4.8866999999999994</v>
      </c>
      <c r="R183" s="11">
        <f t="shared" ref="R183" si="687">I183*$P183/1000</f>
        <v>4.5226999999999995</v>
      </c>
      <c r="S183" s="11">
        <f t="shared" ref="S183" si="688">J183*$P183/1000</f>
        <v>4.2951999999999995</v>
      </c>
      <c r="T183" s="11">
        <f t="shared" ref="T183" si="689">K183*$P183/1000</f>
        <v>4.0677000000000003</v>
      </c>
      <c r="U183" s="11">
        <f t="shared" ref="U183" si="690">L183*$P183/1000</f>
        <v>3.8629500000000001</v>
      </c>
      <c r="V183" s="11">
        <f t="shared" ref="V183" si="691">M183*$P183/1000</f>
        <v>3.6582000000000003</v>
      </c>
      <c r="W183" s="11">
        <f t="shared" ref="W183" si="692">N183*$P183/1000</f>
        <v>3.4716499999999999</v>
      </c>
      <c r="X183" s="11">
        <f t="shared" ref="X183" si="693">O183*$P183/1000</f>
        <v>3.2850999999999999</v>
      </c>
      <c r="Y183" s="11">
        <f>[3]euref_det!AB183*Q183</f>
        <v>4.8866999999999994</v>
      </c>
      <c r="Z183" s="11">
        <f>[3]euref_det!AC183*R183</f>
        <v>27.739226666666667</v>
      </c>
      <c r="AA183" s="11">
        <f>[3]euref_det!AD183*S183</f>
        <v>7.4450133333333328</v>
      </c>
      <c r="AB183" s="11">
        <f>[3]euref_det!AE183*T183</f>
        <v>7.0506800000000007</v>
      </c>
      <c r="AC183" s="11">
        <f>[3]euref_det!AF183*U183</f>
        <v>6.6957800000000001</v>
      </c>
      <c r="AD183" s="11">
        <f>[3]euref_det!AG183*V183</f>
        <v>6.3408800000000012</v>
      </c>
      <c r="AE183" s="11">
        <f>[3]euref_det!AH183*W183</f>
        <v>6.0175266666666669</v>
      </c>
      <c r="AF183" s="11">
        <f>[3]euref_det!AI183*X183</f>
        <v>5.6941733333333335</v>
      </c>
    </row>
    <row r="184" spans="1:32" x14ac:dyDescent="0.25">
      <c r="A184" s="2" t="s">
        <v>32</v>
      </c>
      <c r="B184" s="2" t="s">
        <v>33</v>
      </c>
      <c r="C184" s="2" t="s">
        <v>13</v>
      </c>
      <c r="D184" s="2" t="s">
        <v>448</v>
      </c>
      <c r="E184" s="2" t="s">
        <v>558</v>
      </c>
      <c r="F184" s="2"/>
      <c r="G184" s="2"/>
      <c r="H184" s="12">
        <f>[2]IE!$B$8/([2]IE!$B$8+[2]IE!$B$11)*(2000+2/7*(2000-2000))+[2]IE!$B$11/([2]IE!$B$8+[2]IE!$B$11)*(1600+2/7*(1600-1600))</f>
        <v>1600</v>
      </c>
      <c r="I184" s="12">
        <f>$H184</f>
        <v>1600</v>
      </c>
      <c r="J184" s="12">
        <f t="shared" ref="J184:O185" si="694">$H184</f>
        <v>1600</v>
      </c>
      <c r="K184" s="12">
        <f t="shared" si="694"/>
        <v>1600</v>
      </c>
      <c r="L184" s="12">
        <f t="shared" si="694"/>
        <v>1600</v>
      </c>
      <c r="M184" s="12">
        <f t="shared" si="694"/>
        <v>1600</v>
      </c>
      <c r="N184" s="12">
        <f t="shared" si="694"/>
        <v>1600</v>
      </c>
      <c r="O184" s="12">
        <f t="shared" si="694"/>
        <v>1600</v>
      </c>
      <c r="P184" s="12"/>
      <c r="Q184" s="11">
        <f t="shared" ref="Q184:Q186" si="695">H184/1000</f>
        <v>1.6</v>
      </c>
      <c r="R184" s="11">
        <f t="shared" ref="R184:R186" si="696">I184/1000</f>
        <v>1.6</v>
      </c>
      <c r="S184" s="11">
        <f t="shared" ref="S184:S186" si="697">J184/1000</f>
        <v>1.6</v>
      </c>
      <c r="T184" s="11">
        <f t="shared" ref="T184:T186" si="698">K184/1000</f>
        <v>1.6</v>
      </c>
      <c r="U184" s="11">
        <f t="shared" ref="U184:U186" si="699">L184/1000</f>
        <v>1.6</v>
      </c>
      <c r="V184" s="11">
        <f t="shared" ref="V184:V186" si="700">M184/1000</f>
        <v>1.6</v>
      </c>
      <c r="W184" s="11">
        <f t="shared" ref="W184:W186" si="701">N184/1000</f>
        <v>1.6</v>
      </c>
      <c r="X184" s="11">
        <f t="shared" ref="X184:X186" si="702">O184/1000</f>
        <v>1.6</v>
      </c>
      <c r="Y184" s="11">
        <f>[3]euref_det!AB184*Q184</f>
        <v>47.431200000000004</v>
      </c>
      <c r="Z184" s="11">
        <f>[3]euref_det!AC184*R184</f>
        <v>33.679926911216029</v>
      </c>
      <c r="AA184" s="11">
        <f>[3]euref_det!AD184*S184</f>
        <v>33.679926911216029</v>
      </c>
      <c r="AB184" s="11">
        <f>[3]euref_det!AE184*T184</f>
        <v>33.679926911216029</v>
      </c>
      <c r="AC184" s="11">
        <f>[3]euref_det!AF184*U184</f>
        <v>33.679926911216029</v>
      </c>
      <c r="AD184" s="11">
        <f>[3]euref_det!AG184*V184</f>
        <v>33.679926911216029</v>
      </c>
      <c r="AE184" s="11">
        <f>[3]euref_det!AH184*W184</f>
        <v>22.455926911216029</v>
      </c>
      <c r="AF184" s="11">
        <f>[3]euref_det!AI184*X184</f>
        <v>7.9269112160258778E-3</v>
      </c>
    </row>
    <row r="185" spans="1:32" x14ac:dyDescent="0.25">
      <c r="A185" s="2" t="s">
        <v>34</v>
      </c>
      <c r="B185" s="2" t="s">
        <v>35</v>
      </c>
      <c r="C185" s="2" t="s">
        <v>13</v>
      </c>
      <c r="D185" s="2" t="s">
        <v>448</v>
      </c>
      <c r="E185" s="2" t="s">
        <v>515</v>
      </c>
      <c r="F185" s="2"/>
      <c r="G185" s="2"/>
      <c r="H185" s="12">
        <f>850+2/7*(850-850)</f>
        <v>850</v>
      </c>
      <c r="I185" s="12">
        <f>$H185</f>
        <v>850</v>
      </c>
      <c r="J185" s="12">
        <f t="shared" si="694"/>
        <v>850</v>
      </c>
      <c r="K185" s="12">
        <f t="shared" si="694"/>
        <v>850</v>
      </c>
      <c r="L185" s="12">
        <f t="shared" si="694"/>
        <v>850</v>
      </c>
      <c r="M185" s="12">
        <f t="shared" si="694"/>
        <v>850</v>
      </c>
      <c r="N185" s="12">
        <f t="shared" si="694"/>
        <v>850</v>
      </c>
      <c r="O185" s="12">
        <f t="shared" si="694"/>
        <v>850</v>
      </c>
      <c r="P185" s="12"/>
      <c r="Q185" s="11">
        <f t="shared" si="695"/>
        <v>0.85</v>
      </c>
      <c r="R185" s="11">
        <f t="shared" si="696"/>
        <v>0.85</v>
      </c>
      <c r="S185" s="11">
        <f t="shared" si="697"/>
        <v>0.85</v>
      </c>
      <c r="T185" s="11">
        <f t="shared" si="698"/>
        <v>0.85</v>
      </c>
      <c r="U185" s="11">
        <f t="shared" si="699"/>
        <v>0.85</v>
      </c>
      <c r="V185" s="11">
        <f t="shared" si="700"/>
        <v>0.85</v>
      </c>
      <c r="W185" s="11">
        <f t="shared" si="701"/>
        <v>0.85</v>
      </c>
      <c r="X185" s="11">
        <f t="shared" si="702"/>
        <v>0.85</v>
      </c>
      <c r="Y185" s="11">
        <f>[3]euref_det!AB185*Q185</f>
        <v>112.46121066666667</v>
      </c>
      <c r="Z185" s="11">
        <f>[3]euref_det!AC185*R185</f>
        <v>102.66977852087905</v>
      </c>
      <c r="AA185" s="11">
        <f>[3]euref_det!AD185*S185</f>
        <v>99.096593248266416</v>
      </c>
      <c r="AB185" s="11">
        <f>[3]euref_det!AE185*T185</f>
        <v>89.667765570556867</v>
      </c>
      <c r="AC185" s="11">
        <f>[3]euref_det!AF185*U185</f>
        <v>95.060153806317899</v>
      </c>
      <c r="AD185" s="11">
        <f>[3]euref_det!AG185*V185</f>
        <v>159.05527986197291</v>
      </c>
      <c r="AE185" s="11">
        <f>[3]euref_det!AH185*W185</f>
        <v>179.63254373306577</v>
      </c>
      <c r="AF185" s="11">
        <f>[3]euref_det!AI185*X185</f>
        <v>248.20038308107002</v>
      </c>
    </row>
    <row r="186" spans="1:32" x14ac:dyDescent="0.25">
      <c r="A186" s="2" t="s">
        <v>36</v>
      </c>
      <c r="B186" s="2" t="s">
        <v>37</v>
      </c>
      <c r="C186" s="2" t="s">
        <v>13</v>
      </c>
      <c r="D186" s="2" t="s">
        <v>448</v>
      </c>
      <c r="E186" s="2" t="s">
        <v>503</v>
      </c>
      <c r="F186" s="2"/>
      <c r="G186" s="2"/>
      <c r="H186" s="12">
        <f>4500+2/7*(4350-4500)</f>
        <v>4457.1428571428569</v>
      </c>
      <c r="I186" s="12">
        <f>4350</f>
        <v>4350</v>
      </c>
      <c r="J186" s="12">
        <f>(I186+K186)/2</f>
        <v>4225</v>
      </c>
      <c r="K186" s="12">
        <v>4100</v>
      </c>
      <c r="L186" s="12">
        <f>(K186+M186)/2</f>
        <v>3950</v>
      </c>
      <c r="M186" s="12">
        <v>3800</v>
      </c>
      <c r="N186" s="12">
        <f>(M186+O186)/2</f>
        <v>3775</v>
      </c>
      <c r="O186" s="12">
        <v>3750</v>
      </c>
      <c r="P186" s="12"/>
      <c r="Q186" s="11">
        <f t="shared" si="695"/>
        <v>4.4571428571428573</v>
      </c>
      <c r="R186" s="11">
        <f t="shared" si="696"/>
        <v>4.3499999999999996</v>
      </c>
      <c r="S186" s="11">
        <f t="shared" si="697"/>
        <v>4.2249999999999996</v>
      </c>
      <c r="T186" s="11">
        <f t="shared" si="698"/>
        <v>4.0999999999999996</v>
      </c>
      <c r="U186" s="11">
        <f t="shared" si="699"/>
        <v>3.95</v>
      </c>
      <c r="V186" s="11">
        <f t="shared" si="700"/>
        <v>3.8</v>
      </c>
      <c r="W186" s="11">
        <f t="shared" si="701"/>
        <v>3.7749999999999999</v>
      </c>
      <c r="X186" s="11">
        <f t="shared" si="702"/>
        <v>3.75</v>
      </c>
      <c r="Y186" s="11">
        <f>[3]euref_det!AB186*Q186</f>
        <v>0</v>
      </c>
      <c r="Z186" s="11">
        <f>[3]euref_det!AC186*R186</f>
        <v>0</v>
      </c>
      <c r="AA186" s="11">
        <f>[3]euref_det!AD186*S186</f>
        <v>0</v>
      </c>
      <c r="AB186" s="11">
        <f>[3]euref_det!AE186*T186</f>
        <v>0</v>
      </c>
      <c r="AC186" s="11">
        <f>[3]euref_det!AF186*U186</f>
        <v>0</v>
      </c>
      <c r="AD186" s="11">
        <f>[3]euref_det!AG186*V186</f>
        <v>0</v>
      </c>
      <c r="AE186" s="11">
        <f>[3]euref_det!AH186*W186</f>
        <v>0</v>
      </c>
      <c r="AF186" s="11">
        <f>[3]euref_det!AI186*X186</f>
        <v>0</v>
      </c>
    </row>
    <row r="187" spans="1:32" x14ac:dyDescent="0.25">
      <c r="A187" s="2" t="s">
        <v>38</v>
      </c>
      <c r="B187" s="2" t="s">
        <v>39</v>
      </c>
      <c r="C187" s="2" t="s">
        <v>13</v>
      </c>
      <c r="D187" s="2" t="s">
        <v>517</v>
      </c>
      <c r="E187" s="2" t="s">
        <v>518</v>
      </c>
      <c r="F187" s="2" t="s">
        <v>448</v>
      </c>
      <c r="G187" s="2" t="s">
        <v>637</v>
      </c>
      <c r="H187" s="11">
        <f>'[4]Figure 5.5'!$E$23</f>
        <v>1842.692924470706</v>
      </c>
      <c r="I187" s="11">
        <f>$H187</f>
        <v>1842.692924470706</v>
      </c>
      <c r="J187" s="11">
        <f t="shared" ref="J187:O187" si="703">$H187</f>
        <v>1842.692924470706</v>
      </c>
      <c r="K187" s="11">
        <f t="shared" si="703"/>
        <v>1842.692924470706</v>
      </c>
      <c r="L187" s="11">
        <f t="shared" si="703"/>
        <v>1842.692924470706</v>
      </c>
      <c r="M187" s="11">
        <f t="shared" si="703"/>
        <v>1842.692924470706</v>
      </c>
      <c r="N187" s="11">
        <f t="shared" si="703"/>
        <v>1842.692924470706</v>
      </c>
      <c r="O187" s="11">
        <f t="shared" si="703"/>
        <v>1842.692924470706</v>
      </c>
      <c r="P187" s="12">
        <v>0.91</v>
      </c>
      <c r="Q187" s="11">
        <f t="shared" ref="Q187:Q189" si="704">H187*$P187/1000</f>
        <v>1.6768505612683424</v>
      </c>
      <c r="R187" s="11">
        <f t="shared" ref="R187:R189" si="705">I187*$P187/1000</f>
        <v>1.6768505612683424</v>
      </c>
      <c r="S187" s="11">
        <f t="shared" ref="S187:S189" si="706">J187*$P187/1000</f>
        <v>1.6768505612683424</v>
      </c>
      <c r="T187" s="11">
        <f t="shared" ref="T187:T189" si="707">K187*$P187/1000</f>
        <v>1.6768505612683424</v>
      </c>
      <c r="U187" s="11">
        <f t="shared" ref="U187:U189" si="708">L187*$P187/1000</f>
        <v>1.6768505612683424</v>
      </c>
      <c r="V187" s="11">
        <f t="shared" ref="V187:V189" si="709">M187*$P187/1000</f>
        <v>1.6768505612683424</v>
      </c>
      <c r="W187" s="11">
        <f t="shared" ref="W187:W189" si="710">N187*$P187/1000</f>
        <v>1.6768505612683424</v>
      </c>
      <c r="X187" s="11">
        <f t="shared" ref="X187:X189" si="711">O187*$P187/1000</f>
        <v>1.6768505612683424</v>
      </c>
      <c r="Y187" s="11">
        <f>[3]euref_det!AB187*Q187</f>
        <v>6.6235597170099538</v>
      </c>
      <c r="Z187" s="11">
        <f>[3]euref_det!AC187*R187</f>
        <v>27.692178932949343</v>
      </c>
      <c r="AA187" s="11">
        <f>[3]euref_det!AD187*S187</f>
        <v>8.2442227336206759</v>
      </c>
      <c r="AB187" s="11">
        <f>[3]euref_det!AE187*T187</f>
        <v>8.2442227336206759</v>
      </c>
      <c r="AC187" s="11">
        <f>[3]euref_det!AF187*U187</f>
        <v>10.42412846326952</v>
      </c>
      <c r="AD187" s="11">
        <f>[3]euref_det!AG187*V187</f>
        <v>24.76120076211383</v>
      </c>
      <c r="AE187" s="11">
        <f>[3]euref_det!AH187*W187</f>
        <v>32.558555872011659</v>
      </c>
      <c r="AF187" s="11">
        <f>[3]euref_det!AI187*X187</f>
        <v>23.409523443545101</v>
      </c>
    </row>
    <row r="188" spans="1:32" x14ac:dyDescent="0.25">
      <c r="A188" s="2" t="s">
        <v>384</v>
      </c>
      <c r="B188" s="2" t="s">
        <v>378</v>
      </c>
      <c r="C188" s="2" t="s">
        <v>13</v>
      </c>
      <c r="D188" s="2" t="s">
        <v>517</v>
      </c>
      <c r="E188" s="2" t="s">
        <v>539</v>
      </c>
      <c r="F188" s="2" t="s">
        <v>448</v>
      </c>
      <c r="G188" s="2" t="s">
        <v>632</v>
      </c>
      <c r="H188" s="61">
        <f>SUM('[4]Figure 2.5'!$AD$13:$AL$13)/9</f>
        <v>2160</v>
      </c>
      <c r="I188" s="61">
        <f>H188*1350/(1400+2/7*(1350-1400))</f>
        <v>2104.3298969072166</v>
      </c>
      <c r="J188" s="61">
        <f t="shared" ref="J188:J196" si="712">(I188+K188)/2</f>
        <v>2065.3608247422681</v>
      </c>
      <c r="K188" s="61">
        <f>I188*1300/1350</f>
        <v>2026.3917525773195</v>
      </c>
      <c r="L188" s="61">
        <f t="shared" ref="L188:L196" si="713">(K188+M188)/2</f>
        <v>1948.4536082474228</v>
      </c>
      <c r="M188" s="61">
        <f>K188*1200/1300</f>
        <v>1870.5154639175259</v>
      </c>
      <c r="N188" s="61">
        <f t="shared" ref="N188:N196" si="714">(M188+O188)/2</f>
        <v>1792.5773195876291</v>
      </c>
      <c r="O188" s="61">
        <f>M188*1100/1200</f>
        <v>1714.6391752577322</v>
      </c>
      <c r="P188" s="12">
        <v>0.91</v>
      </c>
      <c r="Q188" s="11">
        <f t="shared" si="704"/>
        <v>1.9656000000000002</v>
      </c>
      <c r="R188" s="11">
        <f t="shared" si="705"/>
        <v>1.9149402061855672</v>
      </c>
      <c r="S188" s="11">
        <f t="shared" si="706"/>
        <v>1.879478350515464</v>
      </c>
      <c r="T188" s="11">
        <f t="shared" si="707"/>
        <v>1.8440164948453608</v>
      </c>
      <c r="U188" s="11">
        <f t="shared" si="708"/>
        <v>1.7730927835051549</v>
      </c>
      <c r="V188" s="11">
        <f t="shared" si="709"/>
        <v>1.7021690721649485</v>
      </c>
      <c r="W188" s="11">
        <f t="shared" si="710"/>
        <v>1.6312453608247424</v>
      </c>
      <c r="X188" s="11">
        <f t="shared" si="711"/>
        <v>1.5603216494845362</v>
      </c>
      <c r="Y188" s="11">
        <f>[3]euref_det!AB188*Q188</f>
        <v>574.37976959999992</v>
      </c>
      <c r="Z188" s="11">
        <f>[3]euref_det!AC188*R188</f>
        <v>902.19913041608163</v>
      </c>
      <c r="AA188" s="11">
        <f>[3]euref_det!AD188*S188</f>
        <v>334.75537815515128</v>
      </c>
      <c r="AB188" s="11">
        <f>[3]euref_det!AE188*T188</f>
        <v>359.21609588024802</v>
      </c>
      <c r="AC188" s="11">
        <f>[3]euref_det!AF188*U188</f>
        <v>321.70696403987489</v>
      </c>
      <c r="AD188" s="11">
        <f>[3]euref_det!AG188*V188</f>
        <v>327.09848403807445</v>
      </c>
      <c r="AE188" s="11">
        <f>[3]euref_det!AH188*W188</f>
        <v>556.08058378762416</v>
      </c>
      <c r="AF188" s="11">
        <f>[3]euref_det!AI188*X188</f>
        <v>592.55947137053079</v>
      </c>
    </row>
    <row r="189" spans="1:32" x14ac:dyDescent="0.25">
      <c r="A189" s="2" t="s">
        <v>385</v>
      </c>
      <c r="B189" s="2" t="s">
        <v>379</v>
      </c>
      <c r="C189" s="2" t="s">
        <v>13</v>
      </c>
      <c r="D189" s="2" t="s">
        <v>517</v>
      </c>
      <c r="E189" s="2" t="s">
        <v>540</v>
      </c>
      <c r="F189" s="2" t="s">
        <v>448</v>
      </c>
      <c r="G189" s="2" t="s">
        <v>633</v>
      </c>
      <c r="H189" s="61">
        <f>('[4]Table 4.1'!$D$15+'[4]Table 4.1'!$G$15)/2</f>
        <v>4557</v>
      </c>
      <c r="I189" s="61">
        <f>H189*2880/(3470+2/7*(2880-3470))</f>
        <v>3975.2972739073994</v>
      </c>
      <c r="J189" s="61">
        <f t="shared" si="712"/>
        <v>3768.2505408913894</v>
      </c>
      <c r="K189" s="61">
        <f>I189*2580/2880</f>
        <v>3561.203807875379</v>
      </c>
      <c r="L189" s="61">
        <f t="shared" si="713"/>
        <v>3423.1726525313716</v>
      </c>
      <c r="M189" s="61">
        <f>K189*2380/2580</f>
        <v>3285.1414971873646</v>
      </c>
      <c r="N189" s="61">
        <f t="shared" si="714"/>
        <v>3157.8104314049087</v>
      </c>
      <c r="O189" s="61">
        <f>M189*2380/2580</f>
        <v>3030.4793656224524</v>
      </c>
      <c r="P189" s="12">
        <v>0.91</v>
      </c>
      <c r="Q189" s="11">
        <f t="shared" si="704"/>
        <v>4.1468699999999998</v>
      </c>
      <c r="R189" s="11">
        <f t="shared" si="705"/>
        <v>3.6175205192557338</v>
      </c>
      <c r="S189" s="11">
        <f t="shared" si="706"/>
        <v>3.4291079922111645</v>
      </c>
      <c r="T189" s="11">
        <f t="shared" si="707"/>
        <v>3.2406954651665951</v>
      </c>
      <c r="U189" s="11">
        <f t="shared" si="708"/>
        <v>3.1150871138035483</v>
      </c>
      <c r="V189" s="11">
        <f t="shared" si="709"/>
        <v>2.9894787624405019</v>
      </c>
      <c r="W189" s="11">
        <f t="shared" si="710"/>
        <v>2.8736074925784667</v>
      </c>
      <c r="X189" s="11">
        <f t="shared" si="711"/>
        <v>2.7577362227164319</v>
      </c>
      <c r="Y189" s="11">
        <f>[3]euref_det!AB189*Q189</f>
        <v>0</v>
      </c>
      <c r="Z189" s="11">
        <f>[3]euref_det!AC189*R189</f>
        <v>0</v>
      </c>
      <c r="AA189" s="11">
        <f>[3]euref_det!AD189*S189</f>
        <v>0</v>
      </c>
      <c r="AB189" s="11">
        <f>[3]euref_det!AE189*T189</f>
        <v>0</v>
      </c>
      <c r="AC189" s="11">
        <f>[3]euref_det!AF189*U189</f>
        <v>0</v>
      </c>
      <c r="AD189" s="11">
        <f>[3]euref_det!AG189*V189</f>
        <v>0</v>
      </c>
      <c r="AE189" s="11">
        <f>[3]euref_det!AH189*W189</f>
        <v>0</v>
      </c>
      <c r="AF189" s="11">
        <f>[3]euref_det!AI189*X189</f>
        <v>0</v>
      </c>
    </row>
    <row r="190" spans="1:32" x14ac:dyDescent="0.25">
      <c r="A190" s="1" t="s">
        <v>40</v>
      </c>
      <c r="B190" s="1" t="s">
        <v>41</v>
      </c>
      <c r="C190" s="2" t="s">
        <v>13</v>
      </c>
      <c r="D190" s="2" t="s">
        <v>448</v>
      </c>
      <c r="E190" s="2" t="s">
        <v>516</v>
      </c>
      <c r="F190" s="2"/>
      <c r="G190" s="2"/>
      <c r="H190" s="12">
        <f>2500+2/7*(2300-2500)</f>
        <v>2442.8571428571427</v>
      </c>
      <c r="I190" s="12">
        <v>2300</v>
      </c>
      <c r="J190" s="12">
        <f t="shared" si="712"/>
        <v>2300</v>
      </c>
      <c r="K190" s="12">
        <v>2300</v>
      </c>
      <c r="L190" s="12">
        <f t="shared" si="713"/>
        <v>2300</v>
      </c>
      <c r="M190" s="12">
        <v>2300</v>
      </c>
      <c r="N190" s="12">
        <f t="shared" si="714"/>
        <v>2250</v>
      </c>
      <c r="O190" s="12">
        <v>2200</v>
      </c>
      <c r="P190" s="12"/>
      <c r="Q190" s="11">
        <f t="shared" ref="Q190:Q191" si="715">H190/1000</f>
        <v>2.4428571428571426</v>
      </c>
      <c r="R190" s="11">
        <f t="shared" ref="R190:R191" si="716">I190/1000</f>
        <v>2.2999999999999998</v>
      </c>
      <c r="S190" s="11">
        <f t="shared" ref="S190:S191" si="717">J190/1000</f>
        <v>2.2999999999999998</v>
      </c>
      <c r="T190" s="11">
        <f t="shared" ref="T190:T191" si="718">K190/1000</f>
        <v>2.2999999999999998</v>
      </c>
      <c r="U190" s="11">
        <f t="shared" ref="U190:U191" si="719">L190/1000</f>
        <v>2.2999999999999998</v>
      </c>
      <c r="V190" s="11">
        <f t="shared" ref="V190:V191" si="720">M190/1000</f>
        <v>2.2999999999999998</v>
      </c>
      <c r="W190" s="11">
        <f t="shared" ref="W190:W191" si="721">N190/1000</f>
        <v>2.25</v>
      </c>
      <c r="X190" s="11">
        <f t="shared" ref="X190:X191" si="722">O190/1000</f>
        <v>2.2000000000000002</v>
      </c>
      <c r="Y190" s="11">
        <f>[3]euref_det!AB190*Q190</f>
        <v>1511.2713449387754</v>
      </c>
      <c r="Z190" s="11">
        <f>[3]euref_det!AC190*R190</f>
        <v>52.618617999999991</v>
      </c>
      <c r="AA190" s="11">
        <f>[3]euref_det!AD190*S190</f>
        <v>21.404332285714283</v>
      </c>
      <c r="AB190" s="11">
        <f>[3]euref_det!AE190*T190</f>
        <v>11.390738372194754</v>
      </c>
      <c r="AC190" s="11">
        <f>[3]euref_det!AF190*U190</f>
        <v>8.2035955150518944</v>
      </c>
      <c r="AD190" s="11">
        <f>[3]euref_det!AG190*V190</f>
        <v>0.47262194362332538</v>
      </c>
      <c r="AE190" s="11">
        <f>[3]euref_det!AH190*W190</f>
        <v>8.0154840240023534E-2</v>
      </c>
      <c r="AF190" s="11">
        <f>[3]euref_det!AI190*X190</f>
        <v>9.103592845120477E-2</v>
      </c>
    </row>
    <row r="191" spans="1:32" x14ac:dyDescent="0.25">
      <c r="A191" s="2" t="s">
        <v>42</v>
      </c>
      <c r="B191" s="2" t="s">
        <v>43</v>
      </c>
      <c r="C191" s="2" t="s">
        <v>13</v>
      </c>
      <c r="D191" s="2" t="s">
        <v>448</v>
      </c>
      <c r="E191" s="2" t="s">
        <v>523</v>
      </c>
      <c r="F191" s="2"/>
      <c r="G191" s="2"/>
      <c r="H191" s="12">
        <f>2890+2/7*(2620-2890)</f>
        <v>2812.8571428571427</v>
      </c>
      <c r="I191" s="12">
        <v>2620</v>
      </c>
      <c r="J191" s="12">
        <f t="shared" si="712"/>
        <v>2495</v>
      </c>
      <c r="K191" s="12">
        <v>2370</v>
      </c>
      <c r="L191" s="12">
        <f t="shared" si="713"/>
        <v>2260</v>
      </c>
      <c r="M191" s="12">
        <v>2150</v>
      </c>
      <c r="N191" s="12">
        <f t="shared" si="714"/>
        <v>2050</v>
      </c>
      <c r="O191" s="12">
        <v>1950</v>
      </c>
      <c r="P191" s="12"/>
      <c r="Q191" s="11">
        <f t="shared" si="715"/>
        <v>2.8128571428571427</v>
      </c>
      <c r="R191" s="11">
        <f t="shared" si="716"/>
        <v>2.62</v>
      </c>
      <c r="S191" s="11">
        <f t="shared" si="717"/>
        <v>2.4950000000000001</v>
      </c>
      <c r="T191" s="11">
        <f t="shared" si="718"/>
        <v>2.37</v>
      </c>
      <c r="U191" s="11">
        <f t="shared" si="719"/>
        <v>2.2599999999999998</v>
      </c>
      <c r="V191" s="11">
        <f t="shared" si="720"/>
        <v>2.15</v>
      </c>
      <c r="W191" s="11">
        <f t="shared" si="721"/>
        <v>2.0499999999999998</v>
      </c>
      <c r="X191" s="11">
        <f t="shared" si="722"/>
        <v>1.95</v>
      </c>
      <c r="Y191" s="11">
        <f>[3]euref_det!AB191*Q191</f>
        <v>7.7349790948571426</v>
      </c>
      <c r="Z191" s="11">
        <f>[3]euref_det!AC191*R191</f>
        <v>88.022725490799786</v>
      </c>
      <c r="AA191" s="11">
        <f>[3]euref_det!AD191*S191</f>
        <v>19.982891417998118</v>
      </c>
      <c r="AB191" s="11">
        <f>[3]euref_det!AE191*T191</f>
        <v>24.563934917723518</v>
      </c>
      <c r="AC191" s="11">
        <f>[3]euref_det!AF191*U191</f>
        <v>21.614829992443791</v>
      </c>
      <c r="AD191" s="11">
        <f>[3]euref_det!AG191*V191</f>
        <v>41.924004045719037</v>
      </c>
      <c r="AE191" s="11">
        <f>[3]euref_det!AH191*W191</f>
        <v>35.222008925393858</v>
      </c>
      <c r="AF191" s="11">
        <f>[3]euref_det!AI191*X191</f>
        <v>34.417588753625139</v>
      </c>
    </row>
    <row r="192" spans="1:32" x14ac:dyDescent="0.25">
      <c r="A192" s="2" t="s">
        <v>382</v>
      </c>
      <c r="B192" s="2" t="s">
        <v>380</v>
      </c>
      <c r="C192" s="2" t="s">
        <v>13</v>
      </c>
      <c r="D192" s="2" t="s">
        <v>517</v>
      </c>
      <c r="E192" s="2" t="s">
        <v>531</v>
      </c>
      <c r="F192" s="2" t="s">
        <v>448</v>
      </c>
      <c r="G192" s="2" t="s">
        <v>630</v>
      </c>
      <c r="H192" s="61">
        <f>SUM('[4]Figure 3.4'!$F$28:$N$28)/9</f>
        <v>2040.9771111111108</v>
      </c>
      <c r="I192" s="61">
        <f>H192*800/(980+2/7*(800-980))</f>
        <v>1758.3802803418801</v>
      </c>
      <c r="J192" s="61">
        <f t="shared" si="712"/>
        <v>1582.542252307692</v>
      </c>
      <c r="K192" s="61">
        <f>I192*640/800</f>
        <v>1406.704224273504</v>
      </c>
      <c r="L192" s="61">
        <f t="shared" si="713"/>
        <v>1340.7649637606835</v>
      </c>
      <c r="M192" s="61">
        <f>K192*580/640</f>
        <v>1274.825703247863</v>
      </c>
      <c r="N192" s="61">
        <f t="shared" si="714"/>
        <v>1208.8864427350425</v>
      </c>
      <c r="O192" s="61">
        <f>M192*520/580</f>
        <v>1142.947182222222</v>
      </c>
      <c r="P192" s="12">
        <v>0.91</v>
      </c>
      <c r="Q192" s="11">
        <f t="shared" ref="Q192:Q194" si="723">H192*$P192/1000</f>
        <v>1.8572891711111108</v>
      </c>
      <c r="R192" s="11">
        <f t="shared" ref="R192:R194" si="724">I192*$P192/1000</f>
        <v>1.6001260551111109</v>
      </c>
      <c r="S192" s="11">
        <f t="shared" ref="S192:S194" si="725">J192*$P192/1000</f>
        <v>1.4401134495999997</v>
      </c>
      <c r="T192" s="11">
        <f t="shared" ref="T192:T194" si="726">K192*$P192/1000</f>
        <v>1.2801008440888886</v>
      </c>
      <c r="U192" s="11">
        <f t="shared" ref="U192:U194" si="727">L192*$P192/1000</f>
        <v>1.220096117022222</v>
      </c>
      <c r="V192" s="11">
        <f t="shared" ref="V192:V194" si="728">M192*$P192/1000</f>
        <v>1.1600913899555554</v>
      </c>
      <c r="W192" s="11">
        <f t="shared" ref="W192:W194" si="729">N192*$P192/1000</f>
        <v>1.1000866628888886</v>
      </c>
      <c r="X192" s="11">
        <f t="shared" ref="X192:X194" si="730">O192*$P192/1000</f>
        <v>1.040081935822222</v>
      </c>
      <c r="Y192" s="11">
        <f>[3]euref_det!AB192*Q192</f>
        <v>0</v>
      </c>
      <c r="Z192" s="11">
        <f>[3]euref_det!AC192*R192</f>
        <v>0</v>
      </c>
      <c r="AA192" s="11">
        <f>[3]euref_det!AD192*S192</f>
        <v>0</v>
      </c>
      <c r="AB192" s="11">
        <f>[3]euref_det!AE192*T192</f>
        <v>0</v>
      </c>
      <c r="AC192" s="11">
        <f>[3]euref_det!AF192*U192</f>
        <v>0</v>
      </c>
      <c r="AD192" s="11">
        <f>[3]euref_det!AG192*V192</f>
        <v>0</v>
      </c>
      <c r="AE192" s="11">
        <f>[3]euref_det!AH192*W192</f>
        <v>0</v>
      </c>
      <c r="AF192" s="11">
        <f>[3]euref_det!AI192*X192</f>
        <v>0</v>
      </c>
    </row>
    <row r="193" spans="1:32" x14ac:dyDescent="0.25">
      <c r="A193" s="2" t="s">
        <v>383</v>
      </c>
      <c r="B193" s="2" t="s">
        <v>381</v>
      </c>
      <c r="C193" s="2" t="s">
        <v>13</v>
      </c>
      <c r="D193" s="2" t="s">
        <v>517</v>
      </c>
      <c r="E193" s="2" t="s">
        <v>532</v>
      </c>
      <c r="F193" s="2" t="s">
        <v>448</v>
      </c>
      <c r="G193" s="2" t="s">
        <v>631</v>
      </c>
      <c r="H193" s="61">
        <f>SUM('[4]Table 3.1'!$F$20:$N$20)/7</f>
        <v>2900.7142857142858</v>
      </c>
      <c r="I193" s="61">
        <f>H193*1100/(1310+2/7*(1100-1310))</f>
        <v>2552.6285714285718</v>
      </c>
      <c r="J193" s="61">
        <f t="shared" si="712"/>
        <v>2424.9971428571434</v>
      </c>
      <c r="K193" s="61">
        <f>I193*990/1100</f>
        <v>2297.3657142857146</v>
      </c>
      <c r="L193" s="61">
        <f t="shared" si="713"/>
        <v>2227.7485714285717</v>
      </c>
      <c r="M193" s="61">
        <f>K193*930/990</f>
        <v>2158.1314285714288</v>
      </c>
      <c r="N193" s="61">
        <f t="shared" si="714"/>
        <v>2100.1171428571433</v>
      </c>
      <c r="O193" s="61">
        <f>M193*880/930</f>
        <v>2042.1028571428574</v>
      </c>
      <c r="P193" s="12">
        <v>0.91</v>
      </c>
      <c r="Q193" s="11">
        <f t="shared" si="723"/>
        <v>2.6396500000000001</v>
      </c>
      <c r="R193" s="11">
        <f t="shared" si="724"/>
        <v>2.3228920000000004</v>
      </c>
      <c r="S193" s="11">
        <f t="shared" si="725"/>
        <v>2.2067474000000007</v>
      </c>
      <c r="T193" s="11">
        <f t="shared" si="726"/>
        <v>2.0906028000000005</v>
      </c>
      <c r="U193" s="11">
        <f t="shared" si="727"/>
        <v>2.0272512000000003</v>
      </c>
      <c r="V193" s="11">
        <f t="shared" si="728"/>
        <v>1.9638996000000004</v>
      </c>
      <c r="W193" s="11">
        <f t="shared" si="729"/>
        <v>1.9111066000000005</v>
      </c>
      <c r="X193" s="11">
        <f t="shared" si="730"/>
        <v>1.8583136000000002</v>
      </c>
      <c r="Y193" s="11">
        <f>[3]euref_det!AB193*Q193</f>
        <v>2.0344310479999996</v>
      </c>
      <c r="Z193" s="11">
        <f>[3]euref_det!AC193*R193</f>
        <v>9.8595740402076082</v>
      </c>
      <c r="AA193" s="11">
        <f>[3]euref_det!AD193*S193</f>
        <v>1.6488542113062048</v>
      </c>
      <c r="AB193" s="11">
        <f>[3]euref_det!AE193*T193</f>
        <v>1.5620724107111412</v>
      </c>
      <c r="AC193" s="11">
        <f>[3]euref_det!AF193*U193</f>
        <v>1.5147368831138337</v>
      </c>
      <c r="AD193" s="11">
        <f>[3]euref_det!AG193*V193</f>
        <v>1.4674013555165266</v>
      </c>
      <c r="AE193" s="11">
        <f>[3]euref_det!AH193*W193</f>
        <v>1.4279550825187706</v>
      </c>
      <c r="AF193" s="11">
        <f>[3]euref_det!AI193*X193</f>
        <v>1.3885088095210143</v>
      </c>
    </row>
    <row r="194" spans="1:32" x14ac:dyDescent="0.25">
      <c r="A194" s="2" t="s">
        <v>44</v>
      </c>
      <c r="B194" s="2" t="s">
        <v>45</v>
      </c>
      <c r="C194" s="2" t="s">
        <v>13</v>
      </c>
      <c r="D194" s="2" t="s">
        <v>448</v>
      </c>
      <c r="E194" s="2" t="s">
        <v>616</v>
      </c>
      <c r="F194" s="2"/>
      <c r="G194" s="2"/>
      <c r="H194" s="12">
        <f>5600+2/7*(4500-5600)</f>
        <v>5285.7142857142853</v>
      </c>
      <c r="I194" s="11">
        <v>4500</v>
      </c>
      <c r="J194" s="12">
        <f t="shared" si="712"/>
        <v>4150</v>
      </c>
      <c r="K194" s="12">
        <v>3800</v>
      </c>
      <c r="L194" s="12">
        <f t="shared" si="713"/>
        <v>3650</v>
      </c>
      <c r="M194" s="12">
        <v>3500</v>
      </c>
      <c r="N194" s="12">
        <f t="shared" si="714"/>
        <v>3450</v>
      </c>
      <c r="O194" s="11">
        <v>3400</v>
      </c>
      <c r="P194" s="12">
        <v>0.91</v>
      </c>
      <c r="Q194" s="11">
        <f t="shared" si="723"/>
        <v>4.8099999999999996</v>
      </c>
      <c r="R194" s="11">
        <f t="shared" si="724"/>
        <v>4.0949999999999998</v>
      </c>
      <c r="S194" s="11">
        <f t="shared" si="725"/>
        <v>3.7765</v>
      </c>
      <c r="T194" s="11">
        <f t="shared" si="726"/>
        <v>3.4580000000000002</v>
      </c>
      <c r="U194" s="11">
        <f t="shared" si="727"/>
        <v>3.3214999999999999</v>
      </c>
      <c r="V194" s="11">
        <f t="shared" si="728"/>
        <v>3.1850000000000001</v>
      </c>
      <c r="W194" s="11">
        <f t="shared" si="729"/>
        <v>3.1395</v>
      </c>
      <c r="X194" s="11">
        <f t="shared" si="730"/>
        <v>3.0939999999999999</v>
      </c>
      <c r="Y194" s="11">
        <f>[3]euref_det!AB194*Q194</f>
        <v>0</v>
      </c>
      <c r="Z194" s="11">
        <f>[3]euref_det!AC194*R194</f>
        <v>0</v>
      </c>
      <c r="AA194" s="11">
        <f>[3]euref_det!AD194*S194</f>
        <v>0</v>
      </c>
      <c r="AB194" s="11">
        <f>[3]euref_det!AE194*T194</f>
        <v>0</v>
      </c>
      <c r="AC194" s="11">
        <f>[3]euref_det!AF194*U194</f>
        <v>0</v>
      </c>
      <c r="AD194" s="11">
        <f>[3]euref_det!AG194*V194</f>
        <v>0</v>
      </c>
      <c r="AE194" s="11">
        <f>[3]euref_det!AH194*W194</f>
        <v>0</v>
      </c>
      <c r="AF194" s="11">
        <f>[3]euref_det!AI194*X194</f>
        <v>0</v>
      </c>
    </row>
    <row r="195" spans="1:32" x14ac:dyDescent="0.25">
      <c r="A195" s="2" t="s">
        <v>46</v>
      </c>
      <c r="B195" s="2" t="s">
        <v>47</v>
      </c>
      <c r="C195" s="2" t="s">
        <v>13</v>
      </c>
      <c r="D195" s="2" t="s">
        <v>448</v>
      </c>
      <c r="E195" s="2" t="s">
        <v>510</v>
      </c>
      <c r="F195" s="2"/>
      <c r="G195" s="2"/>
      <c r="H195" s="12">
        <f>9080+2/7*(5790-9080)</f>
        <v>8140</v>
      </c>
      <c r="I195" s="12">
        <v>5790</v>
      </c>
      <c r="J195" s="12">
        <f t="shared" si="712"/>
        <v>5135</v>
      </c>
      <c r="K195" s="12">
        <v>4480</v>
      </c>
      <c r="L195" s="12">
        <f t="shared" si="713"/>
        <v>3565</v>
      </c>
      <c r="M195" s="12">
        <v>2650</v>
      </c>
      <c r="N195" s="12">
        <f t="shared" si="714"/>
        <v>2475</v>
      </c>
      <c r="O195" s="12">
        <v>2300</v>
      </c>
      <c r="P195" s="12"/>
      <c r="Q195" s="11">
        <f t="shared" ref="Q195" si="731">H195/1000</f>
        <v>8.14</v>
      </c>
      <c r="R195" s="11">
        <f t="shared" ref="R195" si="732">I195/1000</f>
        <v>5.79</v>
      </c>
      <c r="S195" s="11">
        <f t="shared" ref="S195" si="733">J195/1000</f>
        <v>5.1349999999999998</v>
      </c>
      <c r="T195" s="11">
        <f t="shared" ref="T195" si="734">K195/1000</f>
        <v>4.4800000000000004</v>
      </c>
      <c r="U195" s="11">
        <f t="shared" ref="U195" si="735">L195/1000</f>
        <v>3.5649999999999999</v>
      </c>
      <c r="V195" s="11">
        <f t="shared" ref="V195" si="736">M195/1000</f>
        <v>2.65</v>
      </c>
      <c r="W195" s="11">
        <f t="shared" ref="W195" si="737">N195/1000</f>
        <v>2.4750000000000001</v>
      </c>
      <c r="X195" s="11">
        <f t="shared" ref="X195" si="738">O195/1000</f>
        <v>2.2999999999999998</v>
      </c>
      <c r="Y195" s="11">
        <f>[3]euref_det!AB195*Q195</f>
        <v>0</v>
      </c>
      <c r="Z195" s="11">
        <f>[3]euref_det!AC195*R195</f>
        <v>0</v>
      </c>
      <c r="AA195" s="11">
        <f>[3]euref_det!AD195*S195</f>
        <v>0</v>
      </c>
      <c r="AB195" s="11">
        <f>[3]euref_det!AE195*T195</f>
        <v>0</v>
      </c>
      <c r="AC195" s="11">
        <f>[3]euref_det!AF195*U195</f>
        <v>0</v>
      </c>
      <c r="AD195" s="11">
        <f>[3]euref_det!AG195*V195</f>
        <v>0</v>
      </c>
      <c r="AE195" s="11">
        <f>[3]euref_det!AH195*W195</f>
        <v>0</v>
      </c>
      <c r="AF195" s="11">
        <f>[3]euref_det!AI195*X195</f>
        <v>0</v>
      </c>
    </row>
    <row r="196" spans="1:32" x14ac:dyDescent="0.25">
      <c r="A196" s="2" t="s">
        <v>48</v>
      </c>
      <c r="B196" s="2" t="s">
        <v>49</v>
      </c>
      <c r="C196" s="2" t="s">
        <v>13</v>
      </c>
      <c r="D196" s="2" t="s">
        <v>448</v>
      </c>
      <c r="E196" s="2" t="s">
        <v>617</v>
      </c>
      <c r="F196" s="2"/>
      <c r="G196" s="2"/>
      <c r="H196" s="12">
        <f>5530+2/7*(4970-5530)</f>
        <v>5370</v>
      </c>
      <c r="I196" s="11">
        <v>4970</v>
      </c>
      <c r="J196" s="12">
        <f t="shared" si="712"/>
        <v>4720</v>
      </c>
      <c r="K196" s="12">
        <v>4470</v>
      </c>
      <c r="L196" s="12">
        <f t="shared" si="713"/>
        <v>4245</v>
      </c>
      <c r="M196" s="12">
        <v>4020</v>
      </c>
      <c r="N196" s="12">
        <f t="shared" si="714"/>
        <v>3815</v>
      </c>
      <c r="O196" s="11">
        <v>3610</v>
      </c>
      <c r="P196" s="12">
        <v>0.91</v>
      </c>
      <c r="Q196" s="11">
        <f t="shared" ref="Q196" si="739">H196*$P196/1000</f>
        <v>4.8866999999999994</v>
      </c>
      <c r="R196" s="11">
        <f t="shared" ref="R196" si="740">I196*$P196/1000</f>
        <v>4.5226999999999995</v>
      </c>
      <c r="S196" s="11">
        <f t="shared" ref="S196" si="741">J196*$P196/1000</f>
        <v>4.2951999999999995</v>
      </c>
      <c r="T196" s="11">
        <f t="shared" ref="T196" si="742">K196*$P196/1000</f>
        <v>4.0677000000000003</v>
      </c>
      <c r="U196" s="11">
        <f t="shared" ref="U196" si="743">L196*$P196/1000</f>
        <v>3.8629500000000001</v>
      </c>
      <c r="V196" s="11">
        <f t="shared" ref="V196" si="744">M196*$P196/1000</f>
        <v>3.6582000000000003</v>
      </c>
      <c r="W196" s="11">
        <f t="shared" ref="W196" si="745">N196*$P196/1000</f>
        <v>3.4716499999999999</v>
      </c>
      <c r="X196" s="11">
        <f t="shared" ref="X196" si="746">O196*$P196/1000</f>
        <v>3.2850999999999999</v>
      </c>
      <c r="Y196" s="11">
        <f>[3]euref_det!AB196*Q196</f>
        <v>0</v>
      </c>
      <c r="Z196" s="11">
        <f>[3]euref_det!AC196*R196</f>
        <v>0</v>
      </c>
      <c r="AA196" s="11">
        <f>[3]euref_det!AD196*S196</f>
        <v>0</v>
      </c>
      <c r="AB196" s="11">
        <f>[3]euref_det!AE196*T196</f>
        <v>0</v>
      </c>
      <c r="AC196" s="11">
        <f>[3]euref_det!AF196*U196</f>
        <v>0</v>
      </c>
      <c r="AD196" s="11">
        <f>[3]euref_det!AG196*V196</f>
        <v>0</v>
      </c>
      <c r="AE196" s="11">
        <f>[3]euref_det!AH196*W196</f>
        <v>0</v>
      </c>
      <c r="AF196" s="11">
        <f>[3]euref_det!AI196*X196</f>
        <v>0</v>
      </c>
    </row>
    <row r="197" spans="1:32" x14ac:dyDescent="0.25">
      <c r="A197" s="2" t="s">
        <v>32</v>
      </c>
      <c r="B197" s="2" t="s">
        <v>33</v>
      </c>
      <c r="C197" s="2" t="s">
        <v>12</v>
      </c>
      <c r="D197" s="2" t="s">
        <v>448</v>
      </c>
      <c r="E197" s="2" t="s">
        <v>558</v>
      </c>
      <c r="F197" s="2"/>
      <c r="G197" s="2"/>
      <c r="H197" s="12">
        <f>[2]IT!$B$8/([2]IT!$B$8+[2]IT!$B$11)*(2000+2/7*(2000-2000))+[2]IT!$B$11/([2]IT!$B$8+[2]IT!$B$11)*(1600+2/7*(1600-1600))</f>
        <v>1600</v>
      </c>
      <c r="I197" s="12">
        <f>$H197</f>
        <v>1600</v>
      </c>
      <c r="J197" s="12">
        <f t="shared" ref="J197:O198" si="747">$H197</f>
        <v>1600</v>
      </c>
      <c r="K197" s="12">
        <f t="shared" si="747"/>
        <v>1600</v>
      </c>
      <c r="L197" s="12">
        <f t="shared" si="747"/>
        <v>1600</v>
      </c>
      <c r="M197" s="12">
        <f t="shared" si="747"/>
        <v>1600</v>
      </c>
      <c r="N197" s="12">
        <f t="shared" si="747"/>
        <v>1600</v>
      </c>
      <c r="O197" s="12">
        <f t="shared" si="747"/>
        <v>1600</v>
      </c>
      <c r="P197" s="12"/>
      <c r="Q197" s="11">
        <f t="shared" ref="Q197:Q199" si="748">H197/1000</f>
        <v>1.6</v>
      </c>
      <c r="R197" s="11">
        <f t="shared" ref="R197:R199" si="749">I197/1000</f>
        <v>1.6</v>
      </c>
      <c r="S197" s="11">
        <f t="shared" ref="S197:S199" si="750">J197/1000</f>
        <v>1.6</v>
      </c>
      <c r="T197" s="11">
        <f t="shared" ref="T197:T199" si="751">K197/1000</f>
        <v>1.6</v>
      </c>
      <c r="U197" s="11">
        <f t="shared" ref="U197:U199" si="752">L197/1000</f>
        <v>1.6</v>
      </c>
      <c r="V197" s="11">
        <f t="shared" ref="V197:V199" si="753">M197/1000</f>
        <v>1.6</v>
      </c>
      <c r="W197" s="11">
        <f t="shared" ref="W197:W199" si="754">N197/1000</f>
        <v>1.6</v>
      </c>
      <c r="X197" s="11">
        <f t="shared" ref="X197:X199" si="755">O197/1000</f>
        <v>1.6</v>
      </c>
      <c r="Y197" s="11">
        <f>[3]euref_det!AB197*Q197</f>
        <v>403.65960000000001</v>
      </c>
      <c r="Z197" s="11">
        <f>[3]euref_det!AC197*R197</f>
        <v>354.32075534575898</v>
      </c>
      <c r="AA197" s="11">
        <f>[3]euref_det!AD197*S197</f>
        <v>204.13995534575892</v>
      </c>
      <c r="AB197" s="11">
        <f>[3]euref_det!AE197*T197</f>
        <v>203.9347553457589</v>
      </c>
      <c r="AC197" s="11">
        <f>[3]euref_det!AF197*U197</f>
        <v>192.12195534575892</v>
      </c>
      <c r="AD197" s="11">
        <f>[3]euref_det!AG197*V197</f>
        <v>89.045155345758872</v>
      </c>
      <c r="AE197" s="11">
        <f>[3]euref_det!AH197*W197</f>
        <v>88.566755345758892</v>
      </c>
      <c r="AF197" s="11">
        <f>[3]euref_det!AI197*X197</f>
        <v>76.054755345758878</v>
      </c>
    </row>
    <row r="198" spans="1:32" x14ac:dyDescent="0.25">
      <c r="A198" s="2" t="s">
        <v>34</v>
      </c>
      <c r="B198" s="2" t="s">
        <v>35</v>
      </c>
      <c r="C198" s="2" t="s">
        <v>12</v>
      </c>
      <c r="D198" s="2" t="s">
        <v>448</v>
      </c>
      <c r="E198" s="2" t="s">
        <v>515</v>
      </c>
      <c r="F198" s="2"/>
      <c r="G198" s="2"/>
      <c r="H198" s="12">
        <f>850+2/7*(850-850)</f>
        <v>850</v>
      </c>
      <c r="I198" s="12">
        <f>$H198</f>
        <v>850</v>
      </c>
      <c r="J198" s="12">
        <f t="shared" si="747"/>
        <v>850</v>
      </c>
      <c r="K198" s="12">
        <f t="shared" si="747"/>
        <v>850</v>
      </c>
      <c r="L198" s="12">
        <f t="shared" si="747"/>
        <v>850</v>
      </c>
      <c r="M198" s="12">
        <f t="shared" si="747"/>
        <v>850</v>
      </c>
      <c r="N198" s="12">
        <f t="shared" si="747"/>
        <v>850</v>
      </c>
      <c r="O198" s="12">
        <f t="shared" si="747"/>
        <v>850</v>
      </c>
      <c r="P198" s="12"/>
      <c r="Q198" s="11">
        <f t="shared" si="748"/>
        <v>0.85</v>
      </c>
      <c r="R198" s="11">
        <f t="shared" si="749"/>
        <v>0.85</v>
      </c>
      <c r="S198" s="11">
        <f t="shared" si="750"/>
        <v>0.85</v>
      </c>
      <c r="T198" s="11">
        <f t="shared" si="751"/>
        <v>0.85</v>
      </c>
      <c r="U198" s="11">
        <f t="shared" si="752"/>
        <v>0.85</v>
      </c>
      <c r="V198" s="11">
        <f t="shared" si="753"/>
        <v>0.85</v>
      </c>
      <c r="W198" s="11">
        <f t="shared" si="754"/>
        <v>0.85</v>
      </c>
      <c r="X198" s="11">
        <f t="shared" si="755"/>
        <v>0.85</v>
      </c>
      <c r="Y198" s="11">
        <f>[3]euref_det!AB198*Q198</f>
        <v>1474.5947372999997</v>
      </c>
      <c r="Z198" s="11">
        <f>[3]euref_det!AC198*R198</f>
        <v>1454.9896381671581</v>
      </c>
      <c r="AA198" s="11">
        <f>[3]euref_det!AD198*S198</f>
        <v>1349.3209797856521</v>
      </c>
      <c r="AB198" s="11">
        <f>[3]euref_det!AE198*T198</f>
        <v>1182.6175512771747</v>
      </c>
      <c r="AC198" s="11">
        <f>[3]euref_det!AF198*U198</f>
        <v>1016.0936229289638</v>
      </c>
      <c r="AD198" s="11">
        <f>[3]euref_det!AG198*V198</f>
        <v>2870.6988024684606</v>
      </c>
      <c r="AE198" s="11">
        <f>[3]euref_det!AH198*W198</f>
        <v>1277.309158497093</v>
      </c>
      <c r="AF198" s="11">
        <f>[3]euref_det!AI198*X198</f>
        <v>1276.7462223516457</v>
      </c>
    </row>
    <row r="199" spans="1:32" x14ac:dyDescent="0.25">
      <c r="A199" s="2" t="s">
        <v>36</v>
      </c>
      <c r="B199" s="2" t="s">
        <v>37</v>
      </c>
      <c r="C199" s="2" t="s">
        <v>12</v>
      </c>
      <c r="D199" s="2" t="s">
        <v>448</v>
      </c>
      <c r="E199" s="2" t="s">
        <v>503</v>
      </c>
      <c r="F199" s="2"/>
      <c r="G199" s="2"/>
      <c r="H199" s="12">
        <f>4500+2/7*(4350-4500)</f>
        <v>4457.1428571428569</v>
      </c>
      <c r="I199" s="12">
        <f>4350</f>
        <v>4350</v>
      </c>
      <c r="J199" s="12">
        <f>(I199+K199)/2</f>
        <v>4225</v>
      </c>
      <c r="K199" s="12">
        <v>4100</v>
      </c>
      <c r="L199" s="12">
        <f>(K199+M199)/2</f>
        <v>3950</v>
      </c>
      <c r="M199" s="12">
        <v>3800</v>
      </c>
      <c r="N199" s="12">
        <f>(M199+O199)/2</f>
        <v>3775</v>
      </c>
      <c r="O199" s="12">
        <v>3750</v>
      </c>
      <c r="P199" s="12"/>
      <c r="Q199" s="11">
        <f t="shared" si="748"/>
        <v>4.4571428571428573</v>
      </c>
      <c r="R199" s="11">
        <f t="shared" si="749"/>
        <v>4.3499999999999996</v>
      </c>
      <c r="S199" s="11">
        <f t="shared" si="750"/>
        <v>4.2249999999999996</v>
      </c>
      <c r="T199" s="11">
        <f t="shared" si="751"/>
        <v>4.0999999999999996</v>
      </c>
      <c r="U199" s="11">
        <f t="shared" si="752"/>
        <v>3.95</v>
      </c>
      <c r="V199" s="11">
        <f t="shared" si="753"/>
        <v>3.8</v>
      </c>
      <c r="W199" s="11">
        <f t="shared" si="754"/>
        <v>3.7749999999999999</v>
      </c>
      <c r="X199" s="11">
        <f t="shared" si="755"/>
        <v>3.75</v>
      </c>
      <c r="Y199" s="11">
        <f>[3]euref_det!AB199*Q199</f>
        <v>0</v>
      </c>
      <c r="Z199" s="11">
        <f>[3]euref_det!AC199*R199</f>
        <v>0</v>
      </c>
      <c r="AA199" s="11">
        <f>[3]euref_det!AD199*S199</f>
        <v>0</v>
      </c>
      <c r="AB199" s="11">
        <f>[3]euref_det!AE199*T199</f>
        <v>0</v>
      </c>
      <c r="AC199" s="11">
        <f>[3]euref_det!AF199*U199</f>
        <v>0</v>
      </c>
      <c r="AD199" s="11">
        <f>[3]euref_det!AG199*V199</f>
        <v>0</v>
      </c>
      <c r="AE199" s="11">
        <f>[3]euref_det!AH199*W199</f>
        <v>0</v>
      </c>
      <c r="AF199" s="11">
        <f>[3]euref_det!AI199*X199</f>
        <v>0</v>
      </c>
    </row>
    <row r="200" spans="1:32" x14ac:dyDescent="0.25">
      <c r="A200" s="2" t="s">
        <v>38</v>
      </c>
      <c r="B200" s="2" t="s">
        <v>39</v>
      </c>
      <c r="C200" s="2" t="s">
        <v>12</v>
      </c>
      <c r="D200" s="2" t="s">
        <v>517</v>
      </c>
      <c r="E200" s="2" t="s">
        <v>518</v>
      </c>
      <c r="F200" s="2" t="s">
        <v>448</v>
      </c>
      <c r="G200" s="2" t="s">
        <v>637</v>
      </c>
      <c r="H200" s="11">
        <f>'[4]Figure 5.5'!$E$23</f>
        <v>1842.692924470706</v>
      </c>
      <c r="I200" s="11">
        <f>$H200</f>
        <v>1842.692924470706</v>
      </c>
      <c r="J200" s="11">
        <f t="shared" ref="J200:O200" si="756">$H200</f>
        <v>1842.692924470706</v>
      </c>
      <c r="K200" s="11">
        <f t="shared" si="756"/>
        <v>1842.692924470706</v>
      </c>
      <c r="L200" s="11">
        <f t="shared" si="756"/>
        <v>1842.692924470706</v>
      </c>
      <c r="M200" s="11">
        <f t="shared" si="756"/>
        <v>1842.692924470706</v>
      </c>
      <c r="N200" s="11">
        <f t="shared" si="756"/>
        <v>1842.692924470706</v>
      </c>
      <c r="O200" s="11">
        <f t="shared" si="756"/>
        <v>1842.692924470706</v>
      </c>
      <c r="P200" s="12">
        <v>0.91</v>
      </c>
      <c r="Q200" s="11">
        <f t="shared" ref="Q200:Q202" si="757">H200*$P200/1000</f>
        <v>1.6768505612683424</v>
      </c>
      <c r="R200" s="11">
        <f t="shared" ref="R200:R202" si="758">I200*$P200/1000</f>
        <v>1.6768505612683424</v>
      </c>
      <c r="S200" s="11">
        <f t="shared" ref="S200:S202" si="759">J200*$P200/1000</f>
        <v>1.6768505612683424</v>
      </c>
      <c r="T200" s="11">
        <f t="shared" ref="T200:T202" si="760">K200*$P200/1000</f>
        <v>1.6768505612683424</v>
      </c>
      <c r="U200" s="11">
        <f t="shared" ref="U200:U202" si="761">L200*$P200/1000</f>
        <v>1.6768505612683424</v>
      </c>
      <c r="V200" s="11">
        <f t="shared" ref="V200:V202" si="762">M200*$P200/1000</f>
        <v>1.6768505612683424</v>
      </c>
      <c r="W200" s="11">
        <f t="shared" ref="W200:W202" si="763">N200*$P200/1000</f>
        <v>1.6768505612683424</v>
      </c>
      <c r="X200" s="11">
        <f t="shared" ref="X200:X202" si="764">O200*$P200/1000</f>
        <v>1.6768505612683424</v>
      </c>
      <c r="Y200" s="11">
        <f>[3]euref_det!AB200*Q200</f>
        <v>721.94006164473035</v>
      </c>
      <c r="Z200" s="11">
        <f>[3]euref_det!AC200*R200</f>
        <v>625.01269314094634</v>
      </c>
      <c r="AA200" s="11">
        <f>[3]euref_det!AD200*S200</f>
        <v>525.6449393216044</v>
      </c>
      <c r="AB200" s="11">
        <f>[3]euref_det!AE200*T200</f>
        <v>573.06223394964081</v>
      </c>
      <c r="AC200" s="11">
        <f>[3]euref_det!AF200*U200</f>
        <v>625.88636378977571</v>
      </c>
      <c r="AD200" s="11">
        <f>[3]euref_det!AG200*V200</f>
        <v>614.22159597937411</v>
      </c>
      <c r="AE200" s="11">
        <f>[3]euref_det!AH200*W200</f>
        <v>581.25378333767026</v>
      </c>
      <c r="AF200" s="11">
        <f>[3]euref_det!AI200*X200</f>
        <v>568.8245164681299</v>
      </c>
    </row>
    <row r="201" spans="1:32" x14ac:dyDescent="0.25">
      <c r="A201" s="2" t="s">
        <v>384</v>
      </c>
      <c r="B201" s="2" t="s">
        <v>378</v>
      </c>
      <c r="C201" s="2" t="s">
        <v>12</v>
      </c>
      <c r="D201" s="2" t="s">
        <v>517</v>
      </c>
      <c r="E201" s="2" t="s">
        <v>524</v>
      </c>
      <c r="F201" s="2" t="s">
        <v>448</v>
      </c>
      <c r="G201" s="2" t="s">
        <v>632</v>
      </c>
      <c r="H201" s="12">
        <f>SUM('[4]Figure 2.5'!$AD$12:$AL$12)/9</f>
        <v>2218.7777777777778</v>
      </c>
      <c r="I201" s="12">
        <f>H201*1350/(1400+2/7*(1350-1400))</f>
        <v>2161.5927835051543</v>
      </c>
      <c r="J201" s="12">
        <f t="shared" ref="J201:J209" si="765">(I201+K201)/2</f>
        <v>2121.5632875143183</v>
      </c>
      <c r="K201" s="12">
        <f>I201*1300/1350</f>
        <v>2081.5337915234818</v>
      </c>
      <c r="L201" s="12">
        <f t="shared" ref="L201:L209" si="766">(K201+M201)/2</f>
        <v>2001.4747995418095</v>
      </c>
      <c r="M201" s="12">
        <f>K201*1200/1300</f>
        <v>1921.4158075601372</v>
      </c>
      <c r="N201" s="12">
        <f t="shared" ref="N201:N209" si="767">(M201+O201)/2</f>
        <v>1841.3568155784646</v>
      </c>
      <c r="O201" s="12">
        <f>M201*1100/1200</f>
        <v>1761.2978235967923</v>
      </c>
      <c r="P201" s="12">
        <v>0.91</v>
      </c>
      <c r="Q201" s="11">
        <f t="shared" si="757"/>
        <v>2.019087777777778</v>
      </c>
      <c r="R201" s="11">
        <f t="shared" si="758"/>
        <v>1.9670494329896906</v>
      </c>
      <c r="S201" s="11">
        <f t="shared" si="759"/>
        <v>1.9306225916380297</v>
      </c>
      <c r="T201" s="11">
        <f t="shared" si="760"/>
        <v>1.8941957502863687</v>
      </c>
      <c r="U201" s="11">
        <f t="shared" si="761"/>
        <v>1.8213420675830467</v>
      </c>
      <c r="V201" s="11">
        <f t="shared" si="762"/>
        <v>1.7484883848797248</v>
      </c>
      <c r="W201" s="11">
        <f t="shared" si="763"/>
        <v>1.6756347021764029</v>
      </c>
      <c r="X201" s="11">
        <f t="shared" si="764"/>
        <v>1.6027810194730812</v>
      </c>
      <c r="Y201" s="11">
        <f>[3]euref_det!AB201*Q201</f>
        <v>1820.9950759000003</v>
      </c>
      <c r="Z201" s="11">
        <f>[3]euref_det!AC201*R201</f>
        <v>803.67263764240386</v>
      </c>
      <c r="AA201" s="11">
        <f>[3]euref_det!AD201*S201</f>
        <v>2425.0862552871845</v>
      </c>
      <c r="AB201" s="11">
        <f>[3]euref_det!AE201*T201</f>
        <v>2319.7321329297411</v>
      </c>
      <c r="AC201" s="11">
        <f>[3]euref_det!AF201*U201</f>
        <v>1252.3843989045768</v>
      </c>
      <c r="AD201" s="11">
        <f>[3]euref_det!AG201*V201</f>
        <v>1901.152842444202</v>
      </c>
      <c r="AE201" s="11">
        <f>[3]euref_det!AH201*W201</f>
        <v>2016.1588749109051</v>
      </c>
      <c r="AF201" s="11">
        <f>[3]euref_det!AI201*X201</f>
        <v>3640.0984527817991</v>
      </c>
    </row>
    <row r="202" spans="1:32" x14ac:dyDescent="0.25">
      <c r="A202" s="2" t="s">
        <v>385</v>
      </c>
      <c r="B202" s="2" t="s">
        <v>379</v>
      </c>
      <c r="C202" s="2" t="s">
        <v>12</v>
      </c>
      <c r="D202" s="2" t="s">
        <v>517</v>
      </c>
      <c r="E202" s="2" t="s">
        <v>527</v>
      </c>
      <c r="F202" s="2" t="s">
        <v>448</v>
      </c>
      <c r="G202" s="2" t="s">
        <v>633</v>
      </c>
      <c r="H202" s="12">
        <f>('[4]Table 4.1'!$D$11+'[4]Table 4.1'!$G$11)/2</f>
        <v>4376</v>
      </c>
      <c r="I202" s="12">
        <f>H202*2880/(3470+2/7*(2880-3470))</f>
        <v>3817.4019904803113</v>
      </c>
      <c r="J202" s="12">
        <f t="shared" si="765"/>
        <v>3618.5789701427948</v>
      </c>
      <c r="K202" s="12">
        <f>I202*2580/2880</f>
        <v>3419.7559498052788</v>
      </c>
      <c r="L202" s="12">
        <f t="shared" si="766"/>
        <v>3287.2072695802681</v>
      </c>
      <c r="M202" s="12">
        <f>K202*2380/2580</f>
        <v>3154.6585893552569</v>
      </c>
      <c r="N202" s="12">
        <f t="shared" si="767"/>
        <v>3032.3850006205571</v>
      </c>
      <c r="O202" s="12">
        <f>M202*2380/2580</f>
        <v>2910.1114118858573</v>
      </c>
      <c r="P202" s="12">
        <v>0.91</v>
      </c>
      <c r="Q202" s="11">
        <f t="shared" si="757"/>
        <v>3.9821600000000004</v>
      </c>
      <c r="R202" s="11">
        <f t="shared" si="758"/>
        <v>3.4738358113370831</v>
      </c>
      <c r="S202" s="11">
        <f t="shared" si="759"/>
        <v>3.2929068628299434</v>
      </c>
      <c r="T202" s="11">
        <f t="shared" si="760"/>
        <v>3.1119779143228037</v>
      </c>
      <c r="U202" s="11">
        <f t="shared" si="761"/>
        <v>2.991358615318044</v>
      </c>
      <c r="V202" s="11">
        <f t="shared" si="762"/>
        <v>2.8707393163132839</v>
      </c>
      <c r="W202" s="11">
        <f t="shared" si="763"/>
        <v>2.7594703505647074</v>
      </c>
      <c r="X202" s="11">
        <f t="shared" si="764"/>
        <v>2.6482013848161299</v>
      </c>
      <c r="Y202" s="11">
        <f>[3]euref_det!AB202*Q202</f>
        <v>0</v>
      </c>
      <c r="Z202" s="11">
        <f>[3]euref_det!AC202*R202</f>
        <v>0</v>
      </c>
      <c r="AA202" s="11">
        <f>[3]euref_det!AD202*S202</f>
        <v>0</v>
      </c>
      <c r="AB202" s="11">
        <f>[3]euref_det!AE202*T202</f>
        <v>0</v>
      </c>
      <c r="AC202" s="11">
        <f>[3]euref_det!AF202*U202</f>
        <v>0</v>
      </c>
      <c r="AD202" s="11">
        <f>[3]euref_det!AG202*V202</f>
        <v>0</v>
      </c>
      <c r="AE202" s="11">
        <f>[3]euref_det!AH202*W202</f>
        <v>0</v>
      </c>
      <c r="AF202" s="11">
        <f>[3]euref_det!AI202*X202</f>
        <v>0</v>
      </c>
    </row>
    <row r="203" spans="1:32" x14ac:dyDescent="0.25">
      <c r="A203" s="1" t="s">
        <v>40</v>
      </c>
      <c r="B203" s="1" t="s">
        <v>41</v>
      </c>
      <c r="C203" s="2" t="s">
        <v>12</v>
      </c>
      <c r="D203" s="2" t="s">
        <v>448</v>
      </c>
      <c r="E203" s="2" t="s">
        <v>516</v>
      </c>
      <c r="F203" s="2"/>
      <c r="G203" s="2"/>
      <c r="H203" s="12">
        <f>2500+2/7*(2300-2500)</f>
        <v>2442.8571428571427</v>
      </c>
      <c r="I203" s="12">
        <v>2300</v>
      </c>
      <c r="J203" s="12">
        <f t="shared" si="765"/>
        <v>2300</v>
      </c>
      <c r="K203" s="12">
        <v>2300</v>
      </c>
      <c r="L203" s="12">
        <f t="shared" si="766"/>
        <v>2300</v>
      </c>
      <c r="M203" s="12">
        <v>2300</v>
      </c>
      <c r="N203" s="12">
        <f t="shared" si="767"/>
        <v>2250</v>
      </c>
      <c r="O203" s="12">
        <v>2200</v>
      </c>
      <c r="P203" s="12"/>
      <c r="Q203" s="11">
        <f t="shared" ref="Q203:Q204" si="768">H203/1000</f>
        <v>2.4428571428571426</v>
      </c>
      <c r="R203" s="11">
        <f t="shared" ref="R203:R204" si="769">I203/1000</f>
        <v>2.2999999999999998</v>
      </c>
      <c r="S203" s="11">
        <f t="shared" ref="S203:S204" si="770">J203/1000</f>
        <v>2.2999999999999998</v>
      </c>
      <c r="T203" s="11">
        <f t="shared" ref="T203:T204" si="771">K203/1000</f>
        <v>2.2999999999999998</v>
      </c>
      <c r="U203" s="11">
        <f t="shared" ref="U203:U204" si="772">L203/1000</f>
        <v>2.2999999999999998</v>
      </c>
      <c r="V203" s="11">
        <f t="shared" ref="V203:V204" si="773">M203/1000</f>
        <v>2.2999999999999998</v>
      </c>
      <c r="W203" s="11">
        <f t="shared" ref="W203:W204" si="774">N203/1000</f>
        <v>2.25</v>
      </c>
      <c r="X203" s="11">
        <f t="shared" ref="X203:X204" si="775">O203/1000</f>
        <v>2.2000000000000002</v>
      </c>
      <c r="Y203" s="11">
        <f>[3]euref_det!AB203*Q203</f>
        <v>972.11738909387748</v>
      </c>
      <c r="Z203" s="11">
        <f>[3]euref_det!AC203*R203</f>
        <v>567.06247841389165</v>
      </c>
      <c r="AA203" s="11">
        <f>[3]euref_det!AD203*S203</f>
        <v>396.89376912242091</v>
      </c>
      <c r="AB203" s="11">
        <f>[3]euref_det!AE203*T203</f>
        <v>153.24354594138879</v>
      </c>
      <c r="AC203" s="11">
        <f>[3]euref_det!AF203*U203</f>
        <v>52.425330871605631</v>
      </c>
      <c r="AD203" s="11">
        <f>[3]euref_det!AG203*V203</f>
        <v>39.65258413499356</v>
      </c>
      <c r="AE203" s="11">
        <f>[3]euref_det!AH203*W203</f>
        <v>31.075597511049402</v>
      </c>
      <c r="AF203" s="11">
        <f>[3]euref_det!AI203*X203</f>
        <v>8.0533599009294381</v>
      </c>
    </row>
    <row r="204" spans="1:32" x14ac:dyDescent="0.25">
      <c r="A204" s="2" t="s">
        <v>42</v>
      </c>
      <c r="B204" s="2" t="s">
        <v>43</v>
      </c>
      <c r="C204" s="2" t="s">
        <v>12</v>
      </c>
      <c r="D204" s="2" t="s">
        <v>448</v>
      </c>
      <c r="E204" s="2" t="s">
        <v>523</v>
      </c>
      <c r="F204" s="2"/>
      <c r="G204" s="2"/>
      <c r="H204" s="12">
        <f>2890+2/7*(2620-2890)</f>
        <v>2812.8571428571427</v>
      </c>
      <c r="I204" s="12">
        <v>2620</v>
      </c>
      <c r="J204" s="12">
        <f t="shared" si="765"/>
        <v>2495</v>
      </c>
      <c r="K204" s="12">
        <v>2370</v>
      </c>
      <c r="L204" s="12">
        <f t="shared" si="766"/>
        <v>2260</v>
      </c>
      <c r="M204" s="12">
        <v>2150</v>
      </c>
      <c r="N204" s="12">
        <f t="shared" si="767"/>
        <v>2050</v>
      </c>
      <c r="O204" s="12">
        <v>1950</v>
      </c>
      <c r="P204" s="12"/>
      <c r="Q204" s="11">
        <f t="shared" si="768"/>
        <v>2.8128571428571427</v>
      </c>
      <c r="R204" s="11">
        <f t="shared" si="769"/>
        <v>2.62</v>
      </c>
      <c r="S204" s="11">
        <f t="shared" si="770"/>
        <v>2.4950000000000001</v>
      </c>
      <c r="T204" s="11">
        <f t="shared" si="771"/>
        <v>2.37</v>
      </c>
      <c r="U204" s="11">
        <f t="shared" si="772"/>
        <v>2.2599999999999998</v>
      </c>
      <c r="V204" s="11">
        <f t="shared" si="773"/>
        <v>2.15</v>
      </c>
      <c r="W204" s="11">
        <f t="shared" si="774"/>
        <v>2.0499999999999998</v>
      </c>
      <c r="X204" s="11">
        <f t="shared" si="775"/>
        <v>1.95</v>
      </c>
      <c r="Y204" s="11">
        <f>[3]euref_det!AB204*Q204</f>
        <v>600.25691842285698</v>
      </c>
      <c r="Z204" s="11">
        <f>[3]euref_det!AC204*R204</f>
        <v>867.3281937333818</v>
      </c>
      <c r="AA204" s="11">
        <f>[3]euref_det!AD204*S204</f>
        <v>570.68347744914286</v>
      </c>
      <c r="AB204" s="11">
        <f>[3]euref_det!AE204*T204</f>
        <v>512.77417595945508</v>
      </c>
      <c r="AC204" s="11">
        <f>[3]euref_det!AF204*U204</f>
        <v>530.23487499733619</v>
      </c>
      <c r="AD204" s="11">
        <f>[3]euref_det!AG204*V204</f>
        <v>815.10038692722208</v>
      </c>
      <c r="AE204" s="11">
        <f>[3]euref_det!AH204*W204</f>
        <v>507.52556449147329</v>
      </c>
      <c r="AF204" s="11">
        <f>[3]euref_det!AI204*X204</f>
        <v>476.86220600639894</v>
      </c>
    </row>
    <row r="205" spans="1:32" x14ac:dyDescent="0.25">
      <c r="A205" s="2" t="s">
        <v>382</v>
      </c>
      <c r="B205" s="2" t="s">
        <v>380</v>
      </c>
      <c r="C205" s="2" t="s">
        <v>12</v>
      </c>
      <c r="D205" s="2" t="s">
        <v>517</v>
      </c>
      <c r="E205" s="2" t="s">
        <v>525</v>
      </c>
      <c r="F205" s="2" t="s">
        <v>448</v>
      </c>
      <c r="G205" s="2" t="s">
        <v>630</v>
      </c>
      <c r="H205" s="12">
        <f>SUM('[4]Figure 3.4'!$F$14:$N$14)/7</f>
        <v>2018.1247142857142</v>
      </c>
      <c r="I205" s="12">
        <f>H205*800/(980+2/7*(800-980))</f>
        <v>1738.6920615384615</v>
      </c>
      <c r="J205" s="12">
        <f t="shared" si="765"/>
        <v>1564.8228553846154</v>
      </c>
      <c r="K205" s="12">
        <f>I205*640/800</f>
        <v>1390.9536492307693</v>
      </c>
      <c r="L205" s="12">
        <f t="shared" si="766"/>
        <v>1325.7526969230771</v>
      </c>
      <c r="M205" s="12">
        <f>K205*580/640</f>
        <v>1260.5517446153847</v>
      </c>
      <c r="N205" s="12">
        <f t="shared" si="767"/>
        <v>1195.3507923076922</v>
      </c>
      <c r="O205" s="12">
        <f>M205*520/580</f>
        <v>1130.14984</v>
      </c>
      <c r="P205" s="12">
        <v>0.91</v>
      </c>
      <c r="Q205" s="11">
        <f t="shared" ref="Q205:Q207" si="776">H205*$P205/1000</f>
        <v>1.8364934899999998</v>
      </c>
      <c r="R205" s="11">
        <f t="shared" ref="R205:R207" si="777">I205*$P205/1000</f>
        <v>1.5822097760000002</v>
      </c>
      <c r="S205" s="11">
        <f t="shared" ref="S205:S207" si="778">J205*$P205/1000</f>
        <v>1.4239887984000001</v>
      </c>
      <c r="T205" s="11">
        <f t="shared" ref="T205:T207" si="779">K205*$P205/1000</f>
        <v>1.2657678208000003</v>
      </c>
      <c r="U205" s="11">
        <f t="shared" ref="U205:U207" si="780">L205*$P205/1000</f>
        <v>1.2064349542000001</v>
      </c>
      <c r="V205" s="11">
        <f t="shared" ref="V205:V207" si="781">M205*$P205/1000</f>
        <v>1.1471020876</v>
      </c>
      <c r="W205" s="11">
        <f t="shared" ref="W205:W207" si="782">N205*$P205/1000</f>
        <v>1.0877692210000001</v>
      </c>
      <c r="X205" s="11">
        <f t="shared" ref="X205:X207" si="783">O205*$P205/1000</f>
        <v>1.0284363543999999</v>
      </c>
      <c r="Y205" s="11">
        <f>[3]euref_det!AB205*Q205</f>
        <v>361.70602603251785</v>
      </c>
      <c r="Z205" s="11">
        <f>[3]euref_det!AC205*R205</f>
        <v>358.56616998529438</v>
      </c>
      <c r="AA205" s="11">
        <f>[3]euref_det!AD205*S205</f>
        <v>472.58183495372077</v>
      </c>
      <c r="AB205" s="11">
        <f>[3]euref_det!AE205*T205</f>
        <v>358.86787707131708</v>
      </c>
      <c r="AC205" s="11">
        <f>[3]euref_det!AF205*U205</f>
        <v>333.13600699253408</v>
      </c>
      <c r="AD205" s="11">
        <f>[3]euref_det!AG205*V205</f>
        <v>339.82898654070266</v>
      </c>
      <c r="AE205" s="11">
        <f>[3]euref_det!AH205*W205</f>
        <v>1528.8878511812093</v>
      </c>
      <c r="AF205" s="11">
        <f>[3]euref_det!AI205*X205</f>
        <v>852.69926648168962</v>
      </c>
    </row>
    <row r="206" spans="1:32" x14ac:dyDescent="0.25">
      <c r="A206" s="2" t="s">
        <v>383</v>
      </c>
      <c r="B206" s="2" t="s">
        <v>381</v>
      </c>
      <c r="C206" s="2" t="s">
        <v>12</v>
      </c>
      <c r="D206" s="2" t="s">
        <v>517</v>
      </c>
      <c r="E206" s="2" t="s">
        <v>526</v>
      </c>
      <c r="F206" s="2" t="s">
        <v>448</v>
      </c>
      <c r="G206" s="2" t="s">
        <v>631</v>
      </c>
      <c r="H206" s="12">
        <f>SUM('[4]Table 3.1'!$F$12:$N$12)/9</f>
        <v>2742.6666666666665</v>
      </c>
      <c r="I206" s="12">
        <f>H206*1100/(1310+2/7*(1100-1310))</f>
        <v>2413.5466666666666</v>
      </c>
      <c r="J206" s="12">
        <f t="shared" si="765"/>
        <v>2292.8693333333331</v>
      </c>
      <c r="K206" s="12">
        <f>I206*990/1100</f>
        <v>2172.192</v>
      </c>
      <c r="L206" s="12">
        <f t="shared" si="766"/>
        <v>2106.3679999999999</v>
      </c>
      <c r="M206" s="12">
        <f>K206*930/990</f>
        <v>2040.5440000000001</v>
      </c>
      <c r="N206" s="12">
        <f t="shared" si="767"/>
        <v>1985.6906666666669</v>
      </c>
      <c r="O206" s="12">
        <f>M206*880/930</f>
        <v>1930.8373333333334</v>
      </c>
      <c r="P206" s="12">
        <v>0.91</v>
      </c>
      <c r="Q206" s="11">
        <f t="shared" si="776"/>
        <v>2.4958266666666669</v>
      </c>
      <c r="R206" s="11">
        <f t="shared" si="777"/>
        <v>2.1963274666666668</v>
      </c>
      <c r="S206" s="11">
        <f t="shared" si="778"/>
        <v>2.0865110933333328</v>
      </c>
      <c r="T206" s="11">
        <f t="shared" si="779"/>
        <v>1.97669472</v>
      </c>
      <c r="U206" s="11">
        <f t="shared" si="780"/>
        <v>1.9167948799999999</v>
      </c>
      <c r="V206" s="11">
        <f t="shared" si="781"/>
        <v>1.8568950400000002</v>
      </c>
      <c r="W206" s="11">
        <f t="shared" si="782"/>
        <v>1.8069785066666668</v>
      </c>
      <c r="X206" s="11">
        <f t="shared" si="783"/>
        <v>1.7570619733333335</v>
      </c>
      <c r="Y206" s="11">
        <f>[3]euref_det!AB206*Q206</f>
        <v>2161.993425207806</v>
      </c>
      <c r="Z206" s="11">
        <f>[3]euref_det!AC206*R206</f>
        <v>1770.2880438540478</v>
      </c>
      <c r="AA206" s="11">
        <f>[3]euref_det!AD206*S206</f>
        <v>2462.8204098616056</v>
      </c>
      <c r="AB206" s="11">
        <f>[3]euref_det!AE206*T206</f>
        <v>1993.2498125653563</v>
      </c>
      <c r="AC206" s="11">
        <f>[3]euref_det!AF206*U206</f>
        <v>1882.4996308227664</v>
      </c>
      <c r="AD206" s="11">
        <f>[3]euref_det!AG206*V206</f>
        <v>1956.533557262552</v>
      </c>
      <c r="AE206" s="11">
        <f>[3]euref_det!AH206*W206</f>
        <v>9033.0298451516137</v>
      </c>
      <c r="AF206" s="11">
        <f>[3]euref_det!AI206*X206</f>
        <v>5181.4002729218346</v>
      </c>
    </row>
    <row r="207" spans="1:32" x14ac:dyDescent="0.25">
      <c r="A207" s="2" t="s">
        <v>44</v>
      </c>
      <c r="B207" s="2" t="s">
        <v>45</v>
      </c>
      <c r="C207" s="2" t="s">
        <v>12</v>
      </c>
      <c r="D207" s="2" t="s">
        <v>448</v>
      </c>
      <c r="E207" s="2" t="s">
        <v>616</v>
      </c>
      <c r="F207" s="2"/>
      <c r="G207" s="2"/>
      <c r="H207" s="12">
        <f>5600+2/7*(4500-5600)</f>
        <v>5285.7142857142853</v>
      </c>
      <c r="I207" s="11">
        <v>4500</v>
      </c>
      <c r="J207" s="12">
        <f t="shared" si="765"/>
        <v>4150</v>
      </c>
      <c r="K207" s="12">
        <v>3800</v>
      </c>
      <c r="L207" s="12">
        <f t="shared" si="766"/>
        <v>3650</v>
      </c>
      <c r="M207" s="12">
        <v>3500</v>
      </c>
      <c r="N207" s="12">
        <f t="shared" si="767"/>
        <v>3450</v>
      </c>
      <c r="O207" s="11">
        <v>3400</v>
      </c>
      <c r="P207" s="12">
        <v>0.91</v>
      </c>
      <c r="Q207" s="11">
        <f t="shared" si="776"/>
        <v>4.8099999999999996</v>
      </c>
      <c r="R207" s="11">
        <f t="shared" si="777"/>
        <v>4.0949999999999998</v>
      </c>
      <c r="S207" s="11">
        <f t="shared" si="778"/>
        <v>3.7765</v>
      </c>
      <c r="T207" s="11">
        <f t="shared" si="779"/>
        <v>3.4580000000000002</v>
      </c>
      <c r="U207" s="11">
        <f t="shared" si="780"/>
        <v>3.3214999999999999</v>
      </c>
      <c r="V207" s="11">
        <f t="shared" si="781"/>
        <v>3.1850000000000001</v>
      </c>
      <c r="W207" s="11">
        <f t="shared" si="782"/>
        <v>3.1395</v>
      </c>
      <c r="X207" s="11">
        <f t="shared" si="783"/>
        <v>3.0939999999999999</v>
      </c>
      <c r="Y207" s="11">
        <f>[3]euref_det!AB207*Q207</f>
        <v>0</v>
      </c>
      <c r="Z207" s="11">
        <f>[3]euref_det!AC207*R207</f>
        <v>0</v>
      </c>
      <c r="AA207" s="11">
        <f>[3]euref_det!AD207*S207</f>
        <v>0</v>
      </c>
      <c r="AB207" s="11">
        <f>[3]euref_det!AE207*T207</f>
        <v>0</v>
      </c>
      <c r="AC207" s="11">
        <f>[3]euref_det!AF207*U207</f>
        <v>0</v>
      </c>
      <c r="AD207" s="11">
        <f>[3]euref_det!AG207*V207</f>
        <v>0</v>
      </c>
      <c r="AE207" s="11">
        <f>[3]euref_det!AH207*W207</f>
        <v>0</v>
      </c>
      <c r="AF207" s="11">
        <f>[3]euref_det!AI207*X207</f>
        <v>0</v>
      </c>
    </row>
    <row r="208" spans="1:32" x14ac:dyDescent="0.25">
      <c r="A208" s="2" t="s">
        <v>46</v>
      </c>
      <c r="B208" s="2" t="s">
        <v>47</v>
      </c>
      <c r="C208" s="2" t="s">
        <v>12</v>
      </c>
      <c r="D208" s="2" t="s">
        <v>448</v>
      </c>
      <c r="E208" s="2" t="s">
        <v>510</v>
      </c>
      <c r="F208" s="2"/>
      <c r="G208" s="2"/>
      <c r="H208" s="12">
        <f>9080+2/7*(5790-9080)</f>
        <v>8140</v>
      </c>
      <c r="I208" s="12">
        <v>5790</v>
      </c>
      <c r="J208" s="12">
        <f t="shared" si="765"/>
        <v>5135</v>
      </c>
      <c r="K208" s="12">
        <v>4480</v>
      </c>
      <c r="L208" s="12">
        <f t="shared" si="766"/>
        <v>3565</v>
      </c>
      <c r="M208" s="12">
        <v>2650</v>
      </c>
      <c r="N208" s="12">
        <f t="shared" si="767"/>
        <v>2475</v>
      </c>
      <c r="O208" s="12">
        <v>2300</v>
      </c>
      <c r="P208" s="12"/>
      <c r="Q208" s="11">
        <f t="shared" ref="Q208" si="784">H208/1000</f>
        <v>8.14</v>
      </c>
      <c r="R208" s="11">
        <f t="shared" ref="R208" si="785">I208/1000</f>
        <v>5.79</v>
      </c>
      <c r="S208" s="11">
        <f t="shared" ref="S208" si="786">J208/1000</f>
        <v>5.1349999999999998</v>
      </c>
      <c r="T208" s="11">
        <f t="shared" ref="T208" si="787">K208/1000</f>
        <v>4.4800000000000004</v>
      </c>
      <c r="U208" s="11">
        <f t="shared" ref="U208" si="788">L208/1000</f>
        <v>3.5649999999999999</v>
      </c>
      <c r="V208" s="11">
        <f t="shared" ref="V208" si="789">M208/1000</f>
        <v>2.65</v>
      </c>
      <c r="W208" s="11">
        <f t="shared" ref="W208" si="790">N208/1000</f>
        <v>2.4750000000000001</v>
      </c>
      <c r="X208" s="11">
        <f t="shared" ref="X208" si="791">O208/1000</f>
        <v>2.2999999999999998</v>
      </c>
      <c r="Y208" s="11">
        <f>[3]euref_det!AB208*Q208</f>
        <v>0</v>
      </c>
      <c r="Z208" s="11">
        <f>[3]euref_det!AC208*R208</f>
        <v>0</v>
      </c>
      <c r="AA208" s="11">
        <f>[3]euref_det!AD208*S208</f>
        <v>0</v>
      </c>
      <c r="AB208" s="11">
        <f>[3]euref_det!AE208*T208</f>
        <v>0</v>
      </c>
      <c r="AC208" s="11">
        <f>[3]euref_det!AF208*U208</f>
        <v>0</v>
      </c>
      <c r="AD208" s="11">
        <f>[3]euref_det!AG208*V208</f>
        <v>0</v>
      </c>
      <c r="AE208" s="11">
        <f>[3]euref_det!AH208*W208</f>
        <v>0</v>
      </c>
      <c r="AF208" s="11">
        <f>[3]euref_det!AI208*X208</f>
        <v>0</v>
      </c>
    </row>
    <row r="209" spans="1:32" x14ac:dyDescent="0.25">
      <c r="A209" s="2" t="s">
        <v>48</v>
      </c>
      <c r="B209" s="2" t="s">
        <v>49</v>
      </c>
      <c r="C209" s="2" t="s">
        <v>12</v>
      </c>
      <c r="D209" s="2" t="s">
        <v>448</v>
      </c>
      <c r="E209" s="2" t="s">
        <v>617</v>
      </c>
      <c r="F209" s="2"/>
      <c r="G209" s="2"/>
      <c r="H209" s="12">
        <f>5530+2/7*(4970-5530)</f>
        <v>5370</v>
      </c>
      <c r="I209" s="11">
        <v>4970</v>
      </c>
      <c r="J209" s="12">
        <f t="shared" si="765"/>
        <v>4720</v>
      </c>
      <c r="K209" s="12">
        <v>4470</v>
      </c>
      <c r="L209" s="12">
        <f t="shared" si="766"/>
        <v>4245</v>
      </c>
      <c r="M209" s="12">
        <v>4020</v>
      </c>
      <c r="N209" s="12">
        <f t="shared" si="767"/>
        <v>3815</v>
      </c>
      <c r="O209" s="11">
        <v>3610</v>
      </c>
      <c r="P209" s="12">
        <v>0.91</v>
      </c>
      <c r="Q209" s="11">
        <f t="shared" ref="Q209" si="792">H209*$P209/1000</f>
        <v>4.8866999999999994</v>
      </c>
      <c r="R209" s="11">
        <f t="shared" ref="R209" si="793">I209*$P209/1000</f>
        <v>4.5226999999999995</v>
      </c>
      <c r="S209" s="11">
        <f t="shared" ref="S209" si="794">J209*$P209/1000</f>
        <v>4.2951999999999995</v>
      </c>
      <c r="T209" s="11">
        <f t="shared" ref="T209" si="795">K209*$P209/1000</f>
        <v>4.0677000000000003</v>
      </c>
      <c r="U209" s="11">
        <f t="shared" ref="U209" si="796">L209*$P209/1000</f>
        <v>3.8629500000000001</v>
      </c>
      <c r="V209" s="11">
        <f t="shared" ref="V209" si="797">M209*$P209/1000</f>
        <v>3.6582000000000003</v>
      </c>
      <c r="W209" s="11">
        <f t="shared" ref="W209" si="798">N209*$P209/1000</f>
        <v>3.4716499999999999</v>
      </c>
      <c r="X209" s="11">
        <f t="shared" ref="X209" si="799">O209*$P209/1000</f>
        <v>3.2850999999999999</v>
      </c>
      <c r="Y209" s="11">
        <f>[3]euref_det!AB209*Q209</f>
        <v>125.91396999999996</v>
      </c>
      <c r="Z209" s="11">
        <f>[3]euref_det!AC209*R209</f>
        <v>116.5349033333333</v>
      </c>
      <c r="AA209" s="11">
        <f>[3]euref_det!AD209*S209</f>
        <v>110.67298666666663</v>
      </c>
      <c r="AB209" s="11">
        <f>[3]euref_det!AE209*T209</f>
        <v>104.81106999999999</v>
      </c>
      <c r="AC209" s="11">
        <f>[3]euref_det!AF209*U209</f>
        <v>99.535344999999992</v>
      </c>
      <c r="AD209" s="11">
        <f>[3]euref_det!AG209*V209</f>
        <v>94.259619999999998</v>
      </c>
      <c r="AE209" s="11">
        <f>[3]euref_det!AH209*W209</f>
        <v>80.079393333333329</v>
      </c>
      <c r="AF209" s="11">
        <f>[3]euref_det!AI209*X209</f>
        <v>75.77630666666667</v>
      </c>
    </row>
    <row r="210" spans="1:32" x14ac:dyDescent="0.25">
      <c r="A210" s="2" t="s">
        <v>32</v>
      </c>
      <c r="B210" s="2" t="s">
        <v>33</v>
      </c>
      <c r="C210" s="2" t="s">
        <v>11</v>
      </c>
      <c r="D210" s="2" t="s">
        <v>448</v>
      </c>
      <c r="E210" s="2" t="s">
        <v>558</v>
      </c>
      <c r="F210" s="2"/>
      <c r="G210" s="2"/>
      <c r="H210" s="61">
        <f>[2]FI!$B$8/([2]FI!$B$8+[2]FI!$B$11)*(2000+2/7*(2000-2000))+[2]FI!$B$11/([2]FI!$B$8+[2]FI!$B$11)*(1600+2/7*(1600-1600))</f>
        <v>1600</v>
      </c>
      <c r="I210" s="61">
        <f>$H210</f>
        <v>1600</v>
      </c>
      <c r="J210" s="61">
        <f t="shared" ref="J210:O211" si="800">$H210</f>
        <v>1600</v>
      </c>
      <c r="K210" s="61">
        <f t="shared" si="800"/>
        <v>1600</v>
      </c>
      <c r="L210" s="61">
        <f t="shared" si="800"/>
        <v>1600</v>
      </c>
      <c r="M210" s="61">
        <f t="shared" si="800"/>
        <v>1600</v>
      </c>
      <c r="N210" s="61">
        <f t="shared" si="800"/>
        <v>1600</v>
      </c>
      <c r="O210" s="61">
        <f t="shared" si="800"/>
        <v>1600</v>
      </c>
      <c r="P210" s="12"/>
      <c r="Q210" s="11">
        <f t="shared" ref="Q210:Q212" si="801">H210/1000</f>
        <v>1.6</v>
      </c>
      <c r="R210" s="11">
        <f t="shared" ref="R210:R212" si="802">I210/1000</f>
        <v>1.6</v>
      </c>
      <c r="S210" s="11">
        <f t="shared" ref="S210:S212" si="803">J210/1000</f>
        <v>1.6</v>
      </c>
      <c r="T210" s="11">
        <f t="shared" ref="T210:T212" si="804">K210/1000</f>
        <v>1.6</v>
      </c>
      <c r="U210" s="11">
        <f t="shared" ref="U210:U212" si="805">L210/1000</f>
        <v>1.6</v>
      </c>
      <c r="V210" s="11">
        <f t="shared" ref="V210:V212" si="806">M210/1000</f>
        <v>1.6</v>
      </c>
      <c r="W210" s="11">
        <f t="shared" ref="W210:W212" si="807">N210/1000</f>
        <v>1.6</v>
      </c>
      <c r="X210" s="11">
        <f t="shared" ref="X210:X212" si="808">O210/1000</f>
        <v>1.6</v>
      </c>
      <c r="Y210" s="11">
        <f>[3]euref_det!AB210*Q210</f>
        <v>0</v>
      </c>
      <c r="Z210" s="11">
        <f>[3]euref_det!AC210*R210</f>
        <v>0</v>
      </c>
      <c r="AA210" s="11">
        <f>[3]euref_det!AD210*S210</f>
        <v>0</v>
      </c>
      <c r="AB210" s="11">
        <f>[3]euref_det!AE210*T210</f>
        <v>0</v>
      </c>
      <c r="AC210" s="11">
        <f>[3]euref_det!AF210*U210</f>
        <v>0</v>
      </c>
      <c r="AD210" s="11">
        <f>[3]euref_det!AG210*V210</f>
        <v>0</v>
      </c>
      <c r="AE210" s="11">
        <f>[3]euref_det!AH210*W210</f>
        <v>0</v>
      </c>
      <c r="AF210" s="11">
        <f>[3]euref_det!AI210*X210</f>
        <v>0</v>
      </c>
    </row>
    <row r="211" spans="1:32" x14ac:dyDescent="0.25">
      <c r="A211" s="2" t="s">
        <v>34</v>
      </c>
      <c r="B211" s="2" t="s">
        <v>35</v>
      </c>
      <c r="C211" s="2" t="s">
        <v>11</v>
      </c>
      <c r="D211" s="2" t="s">
        <v>448</v>
      </c>
      <c r="E211" s="2" t="s">
        <v>515</v>
      </c>
      <c r="F211" s="2"/>
      <c r="G211" s="2"/>
      <c r="H211" s="12">
        <f>850+2/7*(850-850)</f>
        <v>850</v>
      </c>
      <c r="I211" s="12">
        <f>$H211</f>
        <v>850</v>
      </c>
      <c r="J211" s="12">
        <f t="shared" si="800"/>
        <v>850</v>
      </c>
      <c r="K211" s="12">
        <f t="shared" si="800"/>
        <v>850</v>
      </c>
      <c r="L211" s="12">
        <f t="shared" si="800"/>
        <v>850</v>
      </c>
      <c r="M211" s="12">
        <f t="shared" si="800"/>
        <v>850</v>
      </c>
      <c r="N211" s="12">
        <f t="shared" si="800"/>
        <v>850</v>
      </c>
      <c r="O211" s="12">
        <f t="shared" si="800"/>
        <v>850</v>
      </c>
      <c r="P211" s="12"/>
      <c r="Q211" s="11">
        <f t="shared" si="801"/>
        <v>0.85</v>
      </c>
      <c r="R211" s="11">
        <f t="shared" si="802"/>
        <v>0.85</v>
      </c>
      <c r="S211" s="11">
        <f t="shared" si="803"/>
        <v>0.85</v>
      </c>
      <c r="T211" s="11">
        <f t="shared" si="804"/>
        <v>0.85</v>
      </c>
      <c r="U211" s="11">
        <f t="shared" si="805"/>
        <v>0.85</v>
      </c>
      <c r="V211" s="11">
        <f t="shared" si="806"/>
        <v>0.85</v>
      </c>
      <c r="W211" s="11">
        <f t="shared" si="807"/>
        <v>0.85</v>
      </c>
      <c r="X211" s="11">
        <f t="shared" si="808"/>
        <v>0.85</v>
      </c>
      <c r="Y211" s="11">
        <f>[3]euref_det!AB211*Q211</f>
        <v>1842.3030142083335</v>
      </c>
      <c r="Z211" s="11">
        <f>[3]euref_det!AC211*R211</f>
        <v>43.102679624923923</v>
      </c>
      <c r="AA211" s="11">
        <f>[3]euref_det!AD211*S211</f>
        <v>43.102679624923923</v>
      </c>
      <c r="AB211" s="11">
        <f>[3]euref_det!AE211*T211</f>
        <v>38.257679624923917</v>
      </c>
      <c r="AC211" s="11">
        <f>[3]euref_det!AF211*U211</f>
        <v>31.797679624923916</v>
      </c>
      <c r="AD211" s="11">
        <f>[3]euref_det!AG211*V211</f>
        <v>28.150471291590591</v>
      </c>
      <c r="AE211" s="11">
        <f>[3]euref_det!AH211*W211</f>
        <v>14.196277220767925</v>
      </c>
      <c r="AF211" s="11">
        <f>[3]euref_det!AI211*X211</f>
        <v>14.032085554101258</v>
      </c>
    </row>
    <row r="212" spans="1:32" x14ac:dyDescent="0.25">
      <c r="A212" s="2" t="s">
        <v>36</v>
      </c>
      <c r="B212" s="2" t="s">
        <v>37</v>
      </c>
      <c r="C212" s="2" t="s">
        <v>11</v>
      </c>
      <c r="D212" s="2" t="s">
        <v>448</v>
      </c>
      <c r="E212" s="2" t="s">
        <v>503</v>
      </c>
      <c r="F212" s="2"/>
      <c r="G212" s="2"/>
      <c r="H212" s="12">
        <f>4500+2/7*(4350-4500)</f>
        <v>4457.1428571428569</v>
      </c>
      <c r="I212" s="12">
        <f>4350</f>
        <v>4350</v>
      </c>
      <c r="J212" s="12">
        <f>(I212+K212)/2</f>
        <v>4225</v>
      </c>
      <c r="K212" s="12">
        <v>4100</v>
      </c>
      <c r="L212" s="12">
        <f>(K212+M212)/2</f>
        <v>3950</v>
      </c>
      <c r="M212" s="12">
        <v>3800</v>
      </c>
      <c r="N212" s="12">
        <f>(M212+O212)/2</f>
        <v>3775</v>
      </c>
      <c r="O212" s="12">
        <v>3750</v>
      </c>
      <c r="P212" s="12"/>
      <c r="Q212" s="11">
        <f t="shared" si="801"/>
        <v>4.4571428571428573</v>
      </c>
      <c r="R212" s="11">
        <f t="shared" si="802"/>
        <v>4.3499999999999996</v>
      </c>
      <c r="S212" s="11">
        <f t="shared" si="803"/>
        <v>4.2249999999999996</v>
      </c>
      <c r="T212" s="11">
        <f t="shared" si="804"/>
        <v>4.0999999999999996</v>
      </c>
      <c r="U212" s="11">
        <f t="shared" si="805"/>
        <v>3.95</v>
      </c>
      <c r="V212" s="11">
        <f t="shared" si="806"/>
        <v>3.8</v>
      </c>
      <c r="W212" s="11">
        <f t="shared" si="807"/>
        <v>3.7749999999999999</v>
      </c>
      <c r="X212" s="11">
        <f t="shared" si="808"/>
        <v>3.75</v>
      </c>
      <c r="Y212" s="11">
        <f>[3]euref_det!AB212*Q212</f>
        <v>0</v>
      </c>
      <c r="Z212" s="11">
        <f>[3]euref_det!AC212*R212</f>
        <v>0</v>
      </c>
      <c r="AA212" s="11">
        <f>[3]euref_det!AD212*S212</f>
        <v>0</v>
      </c>
      <c r="AB212" s="11">
        <f>[3]euref_det!AE212*T212</f>
        <v>992.26833333333332</v>
      </c>
      <c r="AC212" s="11">
        <f>[3]euref_det!AF212*U212</f>
        <v>73.535833333333343</v>
      </c>
      <c r="AD212" s="11">
        <f>[3]euref_det!AG212*V212</f>
        <v>70.743333333333325</v>
      </c>
      <c r="AE212" s="11">
        <f>[3]euref_det!AH212*W212</f>
        <v>70.27791666666667</v>
      </c>
      <c r="AF212" s="11">
        <f>[3]euref_det!AI212*X212</f>
        <v>69.8125</v>
      </c>
    </row>
    <row r="213" spans="1:32" x14ac:dyDescent="0.25">
      <c r="A213" s="2" t="s">
        <v>38</v>
      </c>
      <c r="B213" s="2" t="s">
        <v>39</v>
      </c>
      <c r="C213" s="2" t="s">
        <v>11</v>
      </c>
      <c r="D213" s="2" t="s">
        <v>517</v>
      </c>
      <c r="E213" s="2" t="s">
        <v>518</v>
      </c>
      <c r="F213" s="2" t="s">
        <v>448</v>
      </c>
      <c r="G213" s="2" t="s">
        <v>637</v>
      </c>
      <c r="H213" s="11">
        <f>'[4]Figure 5.5'!$E$23</f>
        <v>1842.692924470706</v>
      </c>
      <c r="I213" s="11">
        <f>$H213</f>
        <v>1842.692924470706</v>
      </c>
      <c r="J213" s="11">
        <f t="shared" ref="J213:O213" si="809">$H213</f>
        <v>1842.692924470706</v>
      </c>
      <c r="K213" s="11">
        <f t="shared" si="809"/>
        <v>1842.692924470706</v>
      </c>
      <c r="L213" s="11">
        <f t="shared" si="809"/>
        <v>1842.692924470706</v>
      </c>
      <c r="M213" s="11">
        <f t="shared" si="809"/>
        <v>1842.692924470706</v>
      </c>
      <c r="N213" s="11">
        <f t="shared" si="809"/>
        <v>1842.692924470706</v>
      </c>
      <c r="O213" s="11">
        <f t="shared" si="809"/>
        <v>1842.692924470706</v>
      </c>
      <c r="P213" s="12">
        <v>0.91</v>
      </c>
      <c r="Q213" s="11">
        <f t="shared" ref="Q213:Q215" si="810">H213*$P213/1000</f>
        <v>1.6768505612683424</v>
      </c>
      <c r="R213" s="11">
        <f t="shared" ref="R213:R215" si="811">I213*$P213/1000</f>
        <v>1.6768505612683424</v>
      </c>
      <c r="S213" s="11">
        <f t="shared" ref="S213:S215" si="812">J213*$P213/1000</f>
        <v>1.6768505612683424</v>
      </c>
      <c r="T213" s="11">
        <f t="shared" ref="T213:T215" si="813">K213*$P213/1000</f>
        <v>1.6768505612683424</v>
      </c>
      <c r="U213" s="11">
        <f t="shared" ref="U213:U215" si="814">L213*$P213/1000</f>
        <v>1.6768505612683424</v>
      </c>
      <c r="V213" s="11">
        <f t="shared" ref="V213:V215" si="815">M213*$P213/1000</f>
        <v>1.6768505612683424</v>
      </c>
      <c r="W213" s="11">
        <f t="shared" ref="W213:W215" si="816">N213*$P213/1000</f>
        <v>1.6768505612683424</v>
      </c>
      <c r="X213" s="11">
        <f t="shared" ref="X213:X215" si="817">O213*$P213/1000</f>
        <v>1.6768505612683424</v>
      </c>
      <c r="Y213" s="11">
        <f>[3]euref_det!AB213*Q213</f>
        <v>3.2419110851187956</v>
      </c>
      <c r="Z213" s="11">
        <f>[3]euref_det!AC213*R213</f>
        <v>3.2419110851187956</v>
      </c>
      <c r="AA213" s="11">
        <f>[3]euref_det!AD213*S213</f>
        <v>3.2419110851187956</v>
      </c>
      <c r="AB213" s="11">
        <f>[3]euref_det!AE213*T213</f>
        <v>3.2419110851187956</v>
      </c>
      <c r="AC213" s="11">
        <f>[3]euref_det!AF213*U213</f>
        <v>3.2419110851187956</v>
      </c>
      <c r="AD213" s="11">
        <f>[3]euref_det!AG213*V213</f>
        <v>7.6017225444164858</v>
      </c>
      <c r="AE213" s="11">
        <f>[3]euref_det!AH213*W213</f>
        <v>12.20782986807591</v>
      </c>
      <c r="AF213" s="11">
        <f>[3]euref_det!AI213*X213</f>
        <v>52.925730852148256</v>
      </c>
    </row>
    <row r="214" spans="1:32" x14ac:dyDescent="0.25">
      <c r="A214" s="2" t="s">
        <v>384</v>
      </c>
      <c r="B214" s="2" t="s">
        <v>378</v>
      </c>
      <c r="C214" s="2" t="s">
        <v>11</v>
      </c>
      <c r="D214" s="2" t="s">
        <v>517</v>
      </c>
      <c r="E214" s="2" t="s">
        <v>530</v>
      </c>
      <c r="F214" s="2" t="s">
        <v>448</v>
      </c>
      <c r="G214" s="2" t="s">
        <v>632</v>
      </c>
      <c r="H214" s="61">
        <f>SUM('[4]Figure 2.5'!$AD$11:$AL$11)/9</f>
        <v>1836.1111111111111</v>
      </c>
      <c r="I214" s="61">
        <f>H214*1350/(1400+2/7*(1350-1400))</f>
        <v>1788.7886597938143</v>
      </c>
      <c r="J214" s="61">
        <f t="shared" ref="J214:J222" si="818">(I214+K214)/2</f>
        <v>1755.6629438717068</v>
      </c>
      <c r="K214" s="61">
        <f>I214*1300/1350</f>
        <v>1722.5372279495991</v>
      </c>
      <c r="L214" s="61">
        <f t="shared" ref="L214:L222" si="819">(K214+M214)/2</f>
        <v>1656.2857961053837</v>
      </c>
      <c r="M214" s="61">
        <f>K214*1200/1300</f>
        <v>1590.0343642611683</v>
      </c>
      <c r="N214" s="61">
        <f t="shared" ref="N214:N222" si="820">(M214+O214)/2</f>
        <v>1523.7829324169529</v>
      </c>
      <c r="O214" s="61">
        <f>M214*1100/1200</f>
        <v>1457.5315005727375</v>
      </c>
      <c r="P214" s="12">
        <v>0.91</v>
      </c>
      <c r="Q214" s="11">
        <f t="shared" si="810"/>
        <v>1.6708611111111111</v>
      </c>
      <c r="R214" s="11">
        <f t="shared" si="811"/>
        <v>1.6277976804123713</v>
      </c>
      <c r="S214" s="11">
        <f t="shared" si="812"/>
        <v>1.5976532789232534</v>
      </c>
      <c r="T214" s="11">
        <f t="shared" si="813"/>
        <v>1.5675088774341353</v>
      </c>
      <c r="U214" s="11">
        <f t="shared" si="814"/>
        <v>1.5072200744558992</v>
      </c>
      <c r="V214" s="11">
        <f t="shared" si="815"/>
        <v>1.4469312714776632</v>
      </c>
      <c r="W214" s="11">
        <f t="shared" si="816"/>
        <v>1.3866424684994272</v>
      </c>
      <c r="X214" s="11">
        <f t="shared" si="817"/>
        <v>1.3263536655211912</v>
      </c>
      <c r="Y214" s="11">
        <f>[3]euref_det!AB214*Q214</f>
        <v>282.73476291666668</v>
      </c>
      <c r="Z214" s="11">
        <f>[3]euref_det!AC214*R214</f>
        <v>31.394297990862231</v>
      </c>
      <c r="AA214" s="11">
        <f>[3]euref_det!AD214*S214</f>
        <v>45.539388435674582</v>
      </c>
      <c r="AB214" s="11">
        <f>[3]euref_det!AE214*T214</f>
        <v>29.304740447162455</v>
      </c>
      <c r="AC214" s="11">
        <f>[3]euref_det!AF214*U214</f>
        <v>28.177635045348531</v>
      </c>
      <c r="AD214" s="11">
        <f>[3]euref_det!AG214*V214</f>
        <v>27.397793148689175</v>
      </c>
      <c r="AE214" s="11">
        <f>[3]euref_det!AH214*W214</f>
        <v>120.87785227540307</v>
      </c>
      <c r="AF214" s="11">
        <f>[3]euref_det!AI214*X214</f>
        <v>164.22215094866951</v>
      </c>
    </row>
    <row r="215" spans="1:32" x14ac:dyDescent="0.25">
      <c r="A215" s="2" t="s">
        <v>385</v>
      </c>
      <c r="B215" s="2" t="s">
        <v>379</v>
      </c>
      <c r="C215" s="2" t="s">
        <v>11</v>
      </c>
      <c r="D215" s="2" t="s">
        <v>517</v>
      </c>
      <c r="E215" s="2" t="s">
        <v>527</v>
      </c>
      <c r="F215" s="2" t="s">
        <v>448</v>
      </c>
      <c r="G215" s="2" t="s">
        <v>633</v>
      </c>
      <c r="H215" s="12">
        <f>('[4]Table 4.1'!$D$11+'[4]Table 4.1'!$G$11)/2</f>
        <v>4376</v>
      </c>
      <c r="I215" s="12">
        <f>H215*2880/(3470+2/7*(2880-3470))</f>
        <v>3817.4019904803113</v>
      </c>
      <c r="J215" s="12">
        <f t="shared" si="818"/>
        <v>3618.5789701427948</v>
      </c>
      <c r="K215" s="12">
        <f>I215*2580/2880</f>
        <v>3419.7559498052788</v>
      </c>
      <c r="L215" s="12">
        <f t="shared" si="819"/>
        <v>3287.2072695802681</v>
      </c>
      <c r="M215" s="12">
        <f>K215*2380/2580</f>
        <v>3154.6585893552569</v>
      </c>
      <c r="N215" s="12">
        <f t="shared" si="820"/>
        <v>3032.3850006205571</v>
      </c>
      <c r="O215" s="12">
        <f>M215*2380/2580</f>
        <v>2910.1114118858573</v>
      </c>
      <c r="P215" s="12">
        <v>0.91</v>
      </c>
      <c r="Q215" s="11">
        <f t="shared" si="810"/>
        <v>3.9821600000000004</v>
      </c>
      <c r="R215" s="11">
        <f t="shared" si="811"/>
        <v>3.4738358113370831</v>
      </c>
      <c r="S215" s="11">
        <f t="shared" si="812"/>
        <v>3.2929068628299434</v>
      </c>
      <c r="T215" s="11">
        <f t="shared" si="813"/>
        <v>3.1119779143228037</v>
      </c>
      <c r="U215" s="11">
        <f t="shared" si="814"/>
        <v>2.991358615318044</v>
      </c>
      <c r="V215" s="11">
        <f t="shared" si="815"/>
        <v>2.8707393163132839</v>
      </c>
      <c r="W215" s="11">
        <f t="shared" si="816"/>
        <v>2.7594703505647074</v>
      </c>
      <c r="X215" s="11">
        <f t="shared" si="817"/>
        <v>2.6482013848161299</v>
      </c>
      <c r="Y215" s="11">
        <f>[3]euref_det!AB215*Q215</f>
        <v>0</v>
      </c>
      <c r="Z215" s="11">
        <f>[3]euref_det!AC215*R215</f>
        <v>0</v>
      </c>
      <c r="AA215" s="11">
        <f>[3]euref_det!AD215*S215</f>
        <v>0</v>
      </c>
      <c r="AB215" s="11">
        <f>[3]euref_det!AE215*T215</f>
        <v>0</v>
      </c>
      <c r="AC215" s="11">
        <f>[3]euref_det!AF215*U215</f>
        <v>0</v>
      </c>
      <c r="AD215" s="11">
        <f>[3]euref_det!AG215*V215</f>
        <v>0</v>
      </c>
      <c r="AE215" s="11">
        <f>[3]euref_det!AH215*W215</f>
        <v>0</v>
      </c>
      <c r="AF215" s="11">
        <f>[3]euref_det!AI215*X215</f>
        <v>0</v>
      </c>
    </row>
    <row r="216" spans="1:32" x14ac:dyDescent="0.25">
      <c r="A216" s="1" t="s">
        <v>40</v>
      </c>
      <c r="B216" s="1" t="s">
        <v>41</v>
      </c>
      <c r="C216" s="2" t="s">
        <v>11</v>
      </c>
      <c r="D216" s="2" t="s">
        <v>448</v>
      </c>
      <c r="E216" s="2" t="s">
        <v>516</v>
      </c>
      <c r="F216" s="2"/>
      <c r="G216" s="2"/>
      <c r="H216" s="12">
        <f>2500+2/7*(2300-2500)</f>
        <v>2442.8571428571427</v>
      </c>
      <c r="I216" s="12">
        <v>2300</v>
      </c>
      <c r="J216" s="12">
        <f t="shared" si="818"/>
        <v>2300</v>
      </c>
      <c r="K216" s="12">
        <v>2300</v>
      </c>
      <c r="L216" s="12">
        <f t="shared" si="819"/>
        <v>2300</v>
      </c>
      <c r="M216" s="12">
        <v>2300</v>
      </c>
      <c r="N216" s="12">
        <f t="shared" si="820"/>
        <v>2250</v>
      </c>
      <c r="O216" s="12">
        <v>2200</v>
      </c>
      <c r="P216" s="12"/>
      <c r="Q216" s="11">
        <f t="shared" ref="Q216:Q217" si="821">H216/1000</f>
        <v>2.4428571428571426</v>
      </c>
      <c r="R216" s="11">
        <f t="shared" ref="R216:R217" si="822">I216/1000</f>
        <v>2.2999999999999998</v>
      </c>
      <c r="S216" s="11">
        <f t="shared" ref="S216:S217" si="823">J216/1000</f>
        <v>2.2999999999999998</v>
      </c>
      <c r="T216" s="11">
        <f t="shared" ref="T216:T217" si="824">K216/1000</f>
        <v>2.2999999999999998</v>
      </c>
      <c r="U216" s="11">
        <f t="shared" ref="U216:U217" si="825">L216/1000</f>
        <v>2.2999999999999998</v>
      </c>
      <c r="V216" s="11">
        <f t="shared" ref="V216:V217" si="826">M216/1000</f>
        <v>2.2999999999999998</v>
      </c>
      <c r="W216" s="11">
        <f t="shared" ref="W216:W217" si="827">N216/1000</f>
        <v>2.25</v>
      </c>
      <c r="X216" s="11">
        <f t="shared" ref="X216:X217" si="828">O216/1000</f>
        <v>2.2000000000000002</v>
      </c>
      <c r="Y216" s="11">
        <f>[3]euref_det!AB216*Q216</f>
        <v>444.60784506122445</v>
      </c>
      <c r="Z216" s="11">
        <f>[3]euref_det!AC216*R216</f>
        <v>13.114120285714286</v>
      </c>
      <c r="AA216" s="11">
        <f>[3]euref_det!AD216*S216</f>
        <v>3.1255488571428569</v>
      </c>
      <c r="AB216" s="11">
        <f>[3]euref_det!AE216*T216</f>
        <v>4.1202857142857143E-3</v>
      </c>
      <c r="AC216" s="11">
        <f>[3]euref_det!AF216*U216</f>
        <v>2.7468571428571425E-3</v>
      </c>
      <c r="AD216" s="11">
        <f>[3]euref_det!AG216*V216</f>
        <v>2.7468571428571425E-3</v>
      </c>
      <c r="AE216" s="11">
        <f>[3]euref_det!AH216*W216</f>
        <v>2.6871428571428567E-3</v>
      </c>
      <c r="AF216" s="11">
        <f>[3]euref_det!AI216*X216</f>
        <v>0</v>
      </c>
    </row>
    <row r="217" spans="1:32" x14ac:dyDescent="0.25">
      <c r="A217" s="2" t="s">
        <v>42</v>
      </c>
      <c r="B217" s="2" t="s">
        <v>43</v>
      </c>
      <c r="C217" s="2" t="s">
        <v>11</v>
      </c>
      <c r="D217" s="2" t="s">
        <v>448</v>
      </c>
      <c r="E217" s="2" t="s">
        <v>523</v>
      </c>
      <c r="F217" s="2"/>
      <c r="G217" s="2"/>
      <c r="H217" s="12">
        <f>2890+2/7*(2620-2890)</f>
        <v>2812.8571428571427</v>
      </c>
      <c r="I217" s="12">
        <v>2620</v>
      </c>
      <c r="J217" s="12">
        <f t="shared" si="818"/>
        <v>2495</v>
      </c>
      <c r="K217" s="12">
        <v>2370</v>
      </c>
      <c r="L217" s="12">
        <f t="shared" si="819"/>
        <v>2260</v>
      </c>
      <c r="M217" s="12">
        <v>2150</v>
      </c>
      <c r="N217" s="12">
        <f t="shared" si="820"/>
        <v>2050</v>
      </c>
      <c r="O217" s="12">
        <v>1950</v>
      </c>
      <c r="P217" s="12"/>
      <c r="Q217" s="11">
        <f t="shared" si="821"/>
        <v>2.8128571428571427</v>
      </c>
      <c r="R217" s="11">
        <f t="shared" si="822"/>
        <v>2.62</v>
      </c>
      <c r="S217" s="11">
        <f t="shared" si="823"/>
        <v>2.4950000000000001</v>
      </c>
      <c r="T217" s="11">
        <f t="shared" si="824"/>
        <v>2.37</v>
      </c>
      <c r="U217" s="11">
        <f t="shared" si="825"/>
        <v>2.2599999999999998</v>
      </c>
      <c r="V217" s="11">
        <f t="shared" si="826"/>
        <v>2.15</v>
      </c>
      <c r="W217" s="11">
        <f t="shared" si="827"/>
        <v>2.0499999999999998</v>
      </c>
      <c r="X217" s="11">
        <f t="shared" si="828"/>
        <v>1.95</v>
      </c>
      <c r="Y217" s="11">
        <f>[3]euref_det!AB217*Q217</f>
        <v>7.4824070262857143</v>
      </c>
      <c r="Z217" s="11">
        <f>[3]euref_det!AC217*R217</f>
        <v>21.498498899705307</v>
      </c>
      <c r="AA217" s="11">
        <f>[3]euref_det!AD217*S217</f>
        <v>20.954269333461095</v>
      </c>
      <c r="AB217" s="11">
        <f>[3]euref_det!AE217*T217</f>
        <v>26.82032685881644</v>
      </c>
      <c r="AC217" s="11">
        <f>[3]euref_det!AF217*U217</f>
        <v>19.603179193756745</v>
      </c>
      <c r="AD217" s="11">
        <f>[3]euref_det!AG217*V217</f>
        <v>16.769112691557471</v>
      </c>
      <c r="AE217" s="11">
        <f>[3]euref_det!AH217*W217</f>
        <v>16.888239118287487</v>
      </c>
      <c r="AF217" s="11">
        <f>[3]euref_det!AI217*X217</f>
        <v>12.960981556351586</v>
      </c>
    </row>
    <row r="218" spans="1:32" x14ac:dyDescent="0.25">
      <c r="A218" s="2" t="s">
        <v>382</v>
      </c>
      <c r="B218" s="2" t="s">
        <v>380</v>
      </c>
      <c r="C218" s="2" t="s">
        <v>11</v>
      </c>
      <c r="D218" s="2" t="s">
        <v>517</v>
      </c>
      <c r="E218" s="2" t="s">
        <v>531</v>
      </c>
      <c r="F218" s="2" t="s">
        <v>448</v>
      </c>
      <c r="G218" s="2" t="s">
        <v>630</v>
      </c>
      <c r="H218" s="61">
        <f>SUM('[4]Figure 3.4'!$F$28:$N$28)/9</f>
        <v>2040.9771111111108</v>
      </c>
      <c r="I218" s="61">
        <f>H218*800/(980+2/7*(800-980))</f>
        <v>1758.3802803418801</v>
      </c>
      <c r="J218" s="61">
        <f t="shared" si="818"/>
        <v>1582.542252307692</v>
      </c>
      <c r="K218" s="61">
        <f>I218*640/800</f>
        <v>1406.704224273504</v>
      </c>
      <c r="L218" s="61">
        <f t="shared" si="819"/>
        <v>1340.7649637606835</v>
      </c>
      <c r="M218" s="61">
        <f>K218*580/640</f>
        <v>1274.825703247863</v>
      </c>
      <c r="N218" s="61">
        <f t="shared" si="820"/>
        <v>1208.8864427350425</v>
      </c>
      <c r="O218" s="61">
        <f>M218*520/580</f>
        <v>1142.947182222222</v>
      </c>
      <c r="P218" s="12">
        <v>0.91</v>
      </c>
      <c r="Q218" s="11">
        <f t="shared" ref="Q218:Q220" si="829">H218*$P218/1000</f>
        <v>1.8572891711111108</v>
      </c>
      <c r="R218" s="11">
        <f t="shared" ref="R218:R220" si="830">I218*$P218/1000</f>
        <v>1.6001260551111109</v>
      </c>
      <c r="S218" s="11">
        <f t="shared" ref="S218:S220" si="831">J218*$P218/1000</f>
        <v>1.4401134495999997</v>
      </c>
      <c r="T218" s="11">
        <f t="shared" ref="T218:T220" si="832">K218*$P218/1000</f>
        <v>1.2801008440888886</v>
      </c>
      <c r="U218" s="11">
        <f t="shared" ref="U218:U220" si="833">L218*$P218/1000</f>
        <v>1.220096117022222</v>
      </c>
      <c r="V218" s="11">
        <f t="shared" ref="V218:V220" si="834">M218*$P218/1000</f>
        <v>1.1600913899555554</v>
      </c>
      <c r="W218" s="11">
        <f t="shared" ref="W218:W220" si="835">N218*$P218/1000</f>
        <v>1.1000866628888886</v>
      </c>
      <c r="X218" s="11">
        <f t="shared" ref="X218:X220" si="836">O218*$P218/1000</f>
        <v>1.040081935822222</v>
      </c>
      <c r="Y218" s="11">
        <f>[3]euref_det!AB218*Q218</f>
        <v>0.66863974171689777</v>
      </c>
      <c r="Z218" s="11">
        <f>[3]euref_det!AC218*R218</f>
        <v>0.57605885440225046</v>
      </c>
      <c r="AA218" s="11">
        <f>[3]euref_det!AD218*S218</f>
        <v>0.51845296896202531</v>
      </c>
      <c r="AB218" s="11">
        <f>[3]euref_det!AE218*T218</f>
        <v>0.46084708352180032</v>
      </c>
      <c r="AC218" s="11">
        <f>[3]euref_det!AF218*U218</f>
        <v>0.4392448764817159</v>
      </c>
      <c r="AD218" s="11">
        <f>[3]euref_det!AG218*V218</f>
        <v>0.41764266944163153</v>
      </c>
      <c r="AE218" s="11">
        <f>[3]euref_det!AH218*W218</f>
        <v>0.39604046240154711</v>
      </c>
      <c r="AF218" s="11">
        <f>[3]euref_det!AI218*X218</f>
        <v>0.37443825536146275</v>
      </c>
    </row>
    <row r="219" spans="1:32" x14ac:dyDescent="0.25">
      <c r="A219" s="2" t="s">
        <v>383</v>
      </c>
      <c r="B219" s="2" t="s">
        <v>381</v>
      </c>
      <c r="C219" s="2" t="s">
        <v>11</v>
      </c>
      <c r="D219" s="2" t="s">
        <v>517</v>
      </c>
      <c r="E219" s="2" t="s">
        <v>532</v>
      </c>
      <c r="F219" s="2" t="s">
        <v>448</v>
      </c>
      <c r="G219" s="2" t="s">
        <v>631</v>
      </c>
      <c r="H219" s="61">
        <f>SUM('[4]Table 3.1'!$F$20:$N$20)/7</f>
        <v>2900.7142857142858</v>
      </c>
      <c r="I219" s="61">
        <f>H219*1100/(1310+2/7*(1100-1310))</f>
        <v>2552.6285714285718</v>
      </c>
      <c r="J219" s="61">
        <f t="shared" si="818"/>
        <v>2424.9971428571434</v>
      </c>
      <c r="K219" s="61">
        <f>I219*990/1100</f>
        <v>2297.3657142857146</v>
      </c>
      <c r="L219" s="61">
        <f t="shared" si="819"/>
        <v>2227.7485714285717</v>
      </c>
      <c r="M219" s="61">
        <f>K219*930/990</f>
        <v>2158.1314285714288</v>
      </c>
      <c r="N219" s="61">
        <f t="shared" si="820"/>
        <v>2100.1171428571433</v>
      </c>
      <c r="O219" s="61">
        <f>M219*880/930</f>
        <v>2042.1028571428574</v>
      </c>
      <c r="P219" s="12">
        <v>0.91</v>
      </c>
      <c r="Q219" s="11">
        <f t="shared" si="829"/>
        <v>2.6396500000000001</v>
      </c>
      <c r="R219" s="11">
        <f t="shared" si="830"/>
        <v>2.3228920000000004</v>
      </c>
      <c r="S219" s="11">
        <f t="shared" si="831"/>
        <v>2.2067474000000007</v>
      </c>
      <c r="T219" s="11">
        <f t="shared" si="832"/>
        <v>2.0906028000000005</v>
      </c>
      <c r="U219" s="11">
        <f t="shared" si="833"/>
        <v>2.0272512000000003</v>
      </c>
      <c r="V219" s="11">
        <f t="shared" si="834"/>
        <v>1.9638996000000004</v>
      </c>
      <c r="W219" s="11">
        <f t="shared" si="835"/>
        <v>1.9111066000000005</v>
      </c>
      <c r="X219" s="11">
        <f t="shared" si="836"/>
        <v>1.8583136000000002</v>
      </c>
      <c r="Y219" s="11">
        <f>[3]euref_det!AB219*Q219</f>
        <v>6.8291795331857088</v>
      </c>
      <c r="Z219" s="11">
        <f>[3]euref_det!AC219*R219</f>
        <v>6.0096779892034249</v>
      </c>
      <c r="AA219" s="11">
        <f>[3]euref_det!AD219*S219</f>
        <v>5.7091940897432547</v>
      </c>
      <c r="AB219" s="11">
        <f>[3]euref_det!AE219*T219</f>
        <v>5.4087101902830828</v>
      </c>
      <c r="AC219" s="11">
        <f>[3]euref_det!AF219*U219</f>
        <v>5.2448098814866251</v>
      </c>
      <c r="AD219" s="11">
        <f>[3]euref_det!AG219*V219</f>
        <v>5.0809095726901683</v>
      </c>
      <c r="AE219" s="11">
        <f>[3]euref_det!AH219*W219</f>
        <v>4.9443259820264549</v>
      </c>
      <c r="AF219" s="11">
        <f>[3]euref_det!AI219*X219</f>
        <v>4.8077423913627397</v>
      </c>
    </row>
    <row r="220" spans="1:32" x14ac:dyDescent="0.25">
      <c r="A220" s="2" t="s">
        <v>44</v>
      </c>
      <c r="B220" s="2" t="s">
        <v>45</v>
      </c>
      <c r="C220" s="2" t="s">
        <v>11</v>
      </c>
      <c r="D220" s="2" t="s">
        <v>448</v>
      </c>
      <c r="E220" s="2" t="s">
        <v>616</v>
      </c>
      <c r="F220" s="2"/>
      <c r="G220" s="2"/>
      <c r="H220" s="12">
        <f>5600+2/7*(4500-5600)</f>
        <v>5285.7142857142853</v>
      </c>
      <c r="I220" s="11">
        <v>4500</v>
      </c>
      <c r="J220" s="12">
        <f t="shared" si="818"/>
        <v>4150</v>
      </c>
      <c r="K220" s="12">
        <v>3800</v>
      </c>
      <c r="L220" s="12">
        <f t="shared" si="819"/>
        <v>3650</v>
      </c>
      <c r="M220" s="12">
        <v>3500</v>
      </c>
      <c r="N220" s="12">
        <f t="shared" si="820"/>
        <v>3450</v>
      </c>
      <c r="O220" s="11">
        <v>3400</v>
      </c>
      <c r="P220" s="12">
        <v>0.91</v>
      </c>
      <c r="Q220" s="11">
        <f t="shared" si="829"/>
        <v>4.8099999999999996</v>
      </c>
      <c r="R220" s="11">
        <f t="shared" si="830"/>
        <v>4.0949999999999998</v>
      </c>
      <c r="S220" s="11">
        <f t="shared" si="831"/>
        <v>3.7765</v>
      </c>
      <c r="T220" s="11">
        <f t="shared" si="832"/>
        <v>3.4580000000000002</v>
      </c>
      <c r="U220" s="11">
        <f t="shared" si="833"/>
        <v>3.3214999999999999</v>
      </c>
      <c r="V220" s="11">
        <f t="shared" si="834"/>
        <v>3.1850000000000001</v>
      </c>
      <c r="W220" s="11">
        <f t="shared" si="835"/>
        <v>3.1395</v>
      </c>
      <c r="X220" s="11">
        <f t="shared" si="836"/>
        <v>3.0939999999999999</v>
      </c>
      <c r="Y220" s="11">
        <f>[3]euref_det!AB220*Q220</f>
        <v>0</v>
      </c>
      <c r="Z220" s="11">
        <f>[3]euref_det!AC220*R220</f>
        <v>0</v>
      </c>
      <c r="AA220" s="11">
        <f>[3]euref_det!AD220*S220</f>
        <v>0</v>
      </c>
      <c r="AB220" s="11">
        <f>[3]euref_det!AE220*T220</f>
        <v>0</v>
      </c>
      <c r="AC220" s="11">
        <f>[3]euref_det!AF220*U220</f>
        <v>0</v>
      </c>
      <c r="AD220" s="11">
        <f>[3]euref_det!AG220*V220</f>
        <v>0</v>
      </c>
      <c r="AE220" s="11">
        <f>[3]euref_det!AH220*W220</f>
        <v>0</v>
      </c>
      <c r="AF220" s="11">
        <f>[3]euref_det!AI220*X220</f>
        <v>0</v>
      </c>
    </row>
    <row r="221" spans="1:32" x14ac:dyDescent="0.25">
      <c r="A221" s="2" t="s">
        <v>46</v>
      </c>
      <c r="B221" s="2" t="s">
        <v>47</v>
      </c>
      <c r="C221" s="2" t="s">
        <v>11</v>
      </c>
      <c r="D221" s="2" t="s">
        <v>448</v>
      </c>
      <c r="E221" s="2" t="s">
        <v>510</v>
      </c>
      <c r="F221" s="2"/>
      <c r="G221" s="2"/>
      <c r="H221" s="12">
        <f>9080+2/7*(5790-9080)</f>
        <v>8140</v>
      </c>
      <c r="I221" s="12">
        <v>5790</v>
      </c>
      <c r="J221" s="12">
        <f t="shared" si="818"/>
        <v>5135</v>
      </c>
      <c r="K221" s="12">
        <v>4480</v>
      </c>
      <c r="L221" s="12">
        <f t="shared" si="819"/>
        <v>3565</v>
      </c>
      <c r="M221" s="12">
        <v>2650</v>
      </c>
      <c r="N221" s="12">
        <f t="shared" si="820"/>
        <v>2475</v>
      </c>
      <c r="O221" s="12">
        <v>2300</v>
      </c>
      <c r="P221" s="12"/>
      <c r="Q221" s="11">
        <f t="shared" ref="Q221" si="837">H221/1000</f>
        <v>8.14</v>
      </c>
      <c r="R221" s="11">
        <f t="shared" ref="R221" si="838">I221/1000</f>
        <v>5.79</v>
      </c>
      <c r="S221" s="11">
        <f t="shared" ref="S221" si="839">J221/1000</f>
        <v>5.1349999999999998</v>
      </c>
      <c r="T221" s="11">
        <f t="shared" ref="T221" si="840">K221/1000</f>
        <v>4.4800000000000004</v>
      </c>
      <c r="U221" s="11">
        <f t="shared" ref="U221" si="841">L221/1000</f>
        <v>3.5649999999999999</v>
      </c>
      <c r="V221" s="11">
        <f t="shared" ref="V221" si="842">M221/1000</f>
        <v>2.65</v>
      </c>
      <c r="W221" s="11">
        <f t="shared" ref="W221" si="843">N221/1000</f>
        <v>2.4750000000000001</v>
      </c>
      <c r="X221" s="11">
        <f t="shared" ref="X221" si="844">O221/1000</f>
        <v>2.2999999999999998</v>
      </c>
      <c r="Y221" s="11">
        <f>[3]euref_det!AB221*Q221</f>
        <v>0</v>
      </c>
      <c r="Z221" s="11">
        <f>[3]euref_det!AC221*R221</f>
        <v>0</v>
      </c>
      <c r="AA221" s="11">
        <f>[3]euref_det!AD221*S221</f>
        <v>0</v>
      </c>
      <c r="AB221" s="11">
        <f>[3]euref_det!AE221*T221</f>
        <v>0</v>
      </c>
      <c r="AC221" s="11">
        <f>[3]euref_det!AF221*U221</f>
        <v>0</v>
      </c>
      <c r="AD221" s="11">
        <f>[3]euref_det!AG221*V221</f>
        <v>0</v>
      </c>
      <c r="AE221" s="11">
        <f>[3]euref_det!AH221*W221</f>
        <v>0</v>
      </c>
      <c r="AF221" s="11">
        <f>[3]euref_det!AI221*X221</f>
        <v>0</v>
      </c>
    </row>
    <row r="222" spans="1:32" x14ac:dyDescent="0.25">
      <c r="A222" s="2" t="s">
        <v>48</v>
      </c>
      <c r="B222" s="2" t="s">
        <v>49</v>
      </c>
      <c r="C222" s="2" t="s">
        <v>11</v>
      </c>
      <c r="D222" s="2" t="s">
        <v>448</v>
      </c>
      <c r="E222" s="2" t="s">
        <v>617</v>
      </c>
      <c r="F222" s="2"/>
      <c r="G222" s="2"/>
      <c r="H222" s="12">
        <f>5530+2/7*(4970-5530)</f>
        <v>5370</v>
      </c>
      <c r="I222" s="11">
        <v>4970</v>
      </c>
      <c r="J222" s="12">
        <f t="shared" si="818"/>
        <v>4720</v>
      </c>
      <c r="K222" s="12">
        <v>4470</v>
      </c>
      <c r="L222" s="12">
        <f t="shared" si="819"/>
        <v>4245</v>
      </c>
      <c r="M222" s="12">
        <v>4020</v>
      </c>
      <c r="N222" s="12">
        <f t="shared" si="820"/>
        <v>3815</v>
      </c>
      <c r="O222" s="11">
        <v>3610</v>
      </c>
      <c r="P222" s="12">
        <v>0.91</v>
      </c>
      <c r="Q222" s="11">
        <f t="shared" ref="Q222" si="845">H222*$P222/1000</f>
        <v>4.8866999999999994</v>
      </c>
      <c r="R222" s="11">
        <f t="shared" ref="R222" si="846">I222*$P222/1000</f>
        <v>4.5226999999999995</v>
      </c>
      <c r="S222" s="11">
        <f t="shared" ref="S222" si="847">J222*$P222/1000</f>
        <v>4.2951999999999995</v>
      </c>
      <c r="T222" s="11">
        <f t="shared" ref="T222" si="848">K222*$P222/1000</f>
        <v>4.0677000000000003</v>
      </c>
      <c r="U222" s="11">
        <f t="shared" ref="U222" si="849">L222*$P222/1000</f>
        <v>3.8629500000000001</v>
      </c>
      <c r="V222" s="11">
        <f t="shared" ref="V222" si="850">M222*$P222/1000</f>
        <v>3.6582000000000003</v>
      </c>
      <c r="W222" s="11">
        <f t="shared" ref="W222" si="851">N222*$P222/1000</f>
        <v>3.4716499999999999</v>
      </c>
      <c r="X222" s="11">
        <f t="shared" ref="X222" si="852">O222*$P222/1000</f>
        <v>3.2850999999999999</v>
      </c>
      <c r="Y222" s="11">
        <f>[3]euref_det!AB222*Q222</f>
        <v>0</v>
      </c>
      <c r="Z222" s="11">
        <f>[3]euref_det!AC222*R222</f>
        <v>0</v>
      </c>
      <c r="AA222" s="11">
        <f>[3]euref_det!AD222*S222</f>
        <v>0</v>
      </c>
      <c r="AB222" s="11">
        <f>[3]euref_det!AE222*T222</f>
        <v>0</v>
      </c>
      <c r="AC222" s="11">
        <f>[3]euref_det!AF222*U222</f>
        <v>0</v>
      </c>
      <c r="AD222" s="11">
        <f>[3]euref_det!AG222*V222</f>
        <v>0</v>
      </c>
      <c r="AE222" s="11">
        <f>[3]euref_det!AH222*W222</f>
        <v>0</v>
      </c>
      <c r="AF222" s="11">
        <f>[3]euref_det!AI222*X222</f>
        <v>0</v>
      </c>
    </row>
    <row r="223" spans="1:32" x14ac:dyDescent="0.25">
      <c r="A223" s="2" t="s">
        <v>32</v>
      </c>
      <c r="B223" s="2" t="s">
        <v>33</v>
      </c>
      <c r="C223" s="2" t="s">
        <v>10</v>
      </c>
      <c r="D223" s="2" t="s">
        <v>448</v>
      </c>
      <c r="E223" s="2" t="s">
        <v>558</v>
      </c>
      <c r="F223" s="2"/>
      <c r="G223" s="2"/>
      <c r="H223" s="61">
        <f>[2]BE!$B$8/([2]BE!$B$8+[2]BE!$B$11)*(2000+2/7*(2000-2000))+[2]BE!$B$11/([2]BE!$B$8+[2]BE!$B$11)*(1600+2/7*(1600-1600))</f>
        <v>1600</v>
      </c>
      <c r="I223" s="61">
        <f>$H223</f>
        <v>1600</v>
      </c>
      <c r="J223" s="61">
        <f t="shared" ref="J223:O224" si="853">$H223</f>
        <v>1600</v>
      </c>
      <c r="K223" s="61">
        <f t="shared" si="853"/>
        <v>1600</v>
      </c>
      <c r="L223" s="61">
        <f t="shared" si="853"/>
        <v>1600</v>
      </c>
      <c r="M223" s="61">
        <f t="shared" si="853"/>
        <v>1600</v>
      </c>
      <c r="N223" s="61">
        <f t="shared" si="853"/>
        <v>1600</v>
      </c>
      <c r="O223" s="61">
        <f t="shared" si="853"/>
        <v>1600</v>
      </c>
      <c r="P223" s="12"/>
      <c r="Q223" s="11">
        <f t="shared" ref="Q223:Q225" si="854">H223/1000</f>
        <v>1.6</v>
      </c>
      <c r="R223" s="11">
        <f t="shared" ref="R223:R225" si="855">I223/1000</f>
        <v>1.6</v>
      </c>
      <c r="S223" s="11">
        <f t="shared" ref="S223:S225" si="856">J223/1000</f>
        <v>1.6</v>
      </c>
      <c r="T223" s="11">
        <f t="shared" ref="T223:T225" si="857">K223/1000</f>
        <v>1.6</v>
      </c>
      <c r="U223" s="11">
        <f t="shared" ref="U223:U225" si="858">L223/1000</f>
        <v>1.6</v>
      </c>
      <c r="V223" s="11">
        <f t="shared" ref="V223:V225" si="859">M223/1000</f>
        <v>1.6</v>
      </c>
      <c r="W223" s="11">
        <f t="shared" ref="W223:W225" si="860">N223/1000</f>
        <v>1.6</v>
      </c>
      <c r="X223" s="11">
        <f t="shared" ref="X223:X225" si="861">O223/1000</f>
        <v>1.6</v>
      </c>
      <c r="Y223" s="11">
        <f>[3]euref_det!AB223*Q223</f>
        <v>0</v>
      </c>
      <c r="Z223" s="11">
        <f>[3]euref_det!AC223*R223</f>
        <v>0</v>
      </c>
      <c r="AA223" s="11">
        <f>[3]euref_det!AD223*S223</f>
        <v>0</v>
      </c>
      <c r="AB223" s="11">
        <f>[3]euref_det!AE223*T223</f>
        <v>0</v>
      </c>
      <c r="AC223" s="11">
        <f>[3]euref_det!AF223*U223</f>
        <v>0</v>
      </c>
      <c r="AD223" s="11">
        <f>[3]euref_det!AG223*V223</f>
        <v>0</v>
      </c>
      <c r="AE223" s="11">
        <f>[3]euref_det!AH223*W223</f>
        <v>5.3367739309917172E-5</v>
      </c>
      <c r="AF223" s="11">
        <f>[3]euref_det!AI223*X223</f>
        <v>1.1452437391799789E-5</v>
      </c>
    </row>
    <row r="224" spans="1:32" x14ac:dyDescent="0.25">
      <c r="A224" s="2" t="s">
        <v>34</v>
      </c>
      <c r="B224" s="2" t="s">
        <v>35</v>
      </c>
      <c r="C224" s="2" t="s">
        <v>10</v>
      </c>
      <c r="D224" s="2" t="s">
        <v>448</v>
      </c>
      <c r="E224" s="2" t="s">
        <v>515</v>
      </c>
      <c r="F224" s="2"/>
      <c r="G224" s="2"/>
      <c r="H224" s="12">
        <f>850+2/7*(850-850)</f>
        <v>850</v>
      </c>
      <c r="I224" s="12">
        <f>$H224</f>
        <v>850</v>
      </c>
      <c r="J224" s="12">
        <f t="shared" si="853"/>
        <v>850</v>
      </c>
      <c r="K224" s="12">
        <f t="shared" si="853"/>
        <v>850</v>
      </c>
      <c r="L224" s="12">
        <f t="shared" si="853"/>
        <v>850</v>
      </c>
      <c r="M224" s="12">
        <f t="shared" si="853"/>
        <v>850</v>
      </c>
      <c r="N224" s="12">
        <f t="shared" si="853"/>
        <v>850</v>
      </c>
      <c r="O224" s="12">
        <f t="shared" si="853"/>
        <v>850</v>
      </c>
      <c r="P224" s="12"/>
      <c r="Q224" s="11">
        <f t="shared" si="854"/>
        <v>0.85</v>
      </c>
      <c r="R224" s="11">
        <f t="shared" si="855"/>
        <v>0.85</v>
      </c>
      <c r="S224" s="11">
        <f t="shared" si="856"/>
        <v>0.85</v>
      </c>
      <c r="T224" s="11">
        <f t="shared" si="857"/>
        <v>0.85</v>
      </c>
      <c r="U224" s="11">
        <f t="shared" si="858"/>
        <v>0.85</v>
      </c>
      <c r="V224" s="11">
        <f t="shared" si="859"/>
        <v>0.85</v>
      </c>
      <c r="W224" s="11">
        <f t="shared" si="860"/>
        <v>0.85</v>
      </c>
      <c r="X224" s="11">
        <f t="shared" si="861"/>
        <v>0.85</v>
      </c>
      <c r="Y224" s="11">
        <f>[3]euref_det!AB224*Q224</f>
        <v>13.287676000000001</v>
      </c>
      <c r="Z224" s="11">
        <f>[3]euref_det!AC224*R224</f>
        <v>13.287676000000001</v>
      </c>
      <c r="AA224" s="11">
        <f>[3]euref_det!AD224*S224</f>
        <v>12.957875999999999</v>
      </c>
      <c r="AB224" s="11">
        <f>[3]euref_det!AE224*T224</f>
        <v>57.561257666666663</v>
      </c>
      <c r="AC224" s="11">
        <f>[3]euref_det!AF224*U224</f>
        <v>39.217238233333333</v>
      </c>
      <c r="AD224" s="11">
        <f>[3]euref_det!AG224*V224</f>
        <v>68.200468533333307</v>
      </c>
      <c r="AE224" s="11">
        <f>[3]euref_det!AH224*W224</f>
        <v>74.30840845000003</v>
      </c>
      <c r="AF224" s="11">
        <f>[3]euref_det!AI224*X224</f>
        <v>35.25535395</v>
      </c>
    </row>
    <row r="225" spans="1:32" x14ac:dyDescent="0.25">
      <c r="A225" s="2" t="s">
        <v>36</v>
      </c>
      <c r="B225" s="2" t="s">
        <v>37</v>
      </c>
      <c r="C225" s="2" t="s">
        <v>10</v>
      </c>
      <c r="D225" s="2" t="s">
        <v>448</v>
      </c>
      <c r="E225" s="2" t="s">
        <v>503</v>
      </c>
      <c r="F225" s="2"/>
      <c r="G225" s="2"/>
      <c r="H225" s="12">
        <f>4500+2/7*(4350-4500)</f>
        <v>4457.1428571428569</v>
      </c>
      <c r="I225" s="12">
        <f>4350</f>
        <v>4350</v>
      </c>
      <c r="J225" s="12">
        <f>(I225+K225)/2</f>
        <v>4225</v>
      </c>
      <c r="K225" s="12">
        <v>4100</v>
      </c>
      <c r="L225" s="12">
        <f>(K225+M225)/2</f>
        <v>3950</v>
      </c>
      <c r="M225" s="12">
        <v>3800</v>
      </c>
      <c r="N225" s="12">
        <f>(M225+O225)/2</f>
        <v>3775</v>
      </c>
      <c r="O225" s="12">
        <v>3750</v>
      </c>
      <c r="P225" s="12"/>
      <c r="Q225" s="11">
        <f t="shared" si="854"/>
        <v>4.4571428571428573</v>
      </c>
      <c r="R225" s="11">
        <f t="shared" si="855"/>
        <v>4.3499999999999996</v>
      </c>
      <c r="S225" s="11">
        <f t="shared" si="856"/>
        <v>4.2249999999999996</v>
      </c>
      <c r="T225" s="11">
        <f t="shared" si="857"/>
        <v>4.0999999999999996</v>
      </c>
      <c r="U225" s="11">
        <f t="shared" si="858"/>
        <v>3.95</v>
      </c>
      <c r="V225" s="11">
        <f t="shared" si="859"/>
        <v>3.8</v>
      </c>
      <c r="W225" s="11">
        <f t="shared" si="860"/>
        <v>3.7749999999999999</v>
      </c>
      <c r="X225" s="11">
        <f t="shared" si="861"/>
        <v>3.75</v>
      </c>
      <c r="Y225" s="11">
        <f>[3]euref_det!AB225*Q225</f>
        <v>0</v>
      </c>
      <c r="Z225" s="11">
        <f>[3]euref_det!AC225*R225</f>
        <v>0</v>
      </c>
      <c r="AA225" s="11">
        <f>[3]euref_det!AD225*S225</f>
        <v>0</v>
      </c>
      <c r="AB225" s="11">
        <f>[3]euref_det!AE225*T225</f>
        <v>0</v>
      </c>
      <c r="AC225" s="11">
        <f>[3]euref_det!AF225*U225</f>
        <v>0</v>
      </c>
      <c r="AD225" s="11">
        <f>[3]euref_det!AG225*V225</f>
        <v>0</v>
      </c>
      <c r="AE225" s="11">
        <f>[3]euref_det!AH225*W225</f>
        <v>0</v>
      </c>
      <c r="AF225" s="11">
        <f>[3]euref_det!AI225*X225</f>
        <v>0</v>
      </c>
    </row>
    <row r="226" spans="1:32" x14ac:dyDescent="0.25">
      <c r="A226" s="2" t="s">
        <v>38</v>
      </c>
      <c r="B226" s="2" t="s">
        <v>39</v>
      </c>
      <c r="C226" s="2" t="s">
        <v>10</v>
      </c>
      <c r="D226" s="2" t="s">
        <v>517</v>
      </c>
      <c r="E226" s="2" t="s">
        <v>518</v>
      </c>
      <c r="F226" s="2" t="s">
        <v>448</v>
      </c>
      <c r="G226" s="2" t="s">
        <v>637</v>
      </c>
      <c r="H226" s="11">
        <f>'[4]Figure 5.5'!$E$23</f>
        <v>1842.692924470706</v>
      </c>
      <c r="I226" s="11">
        <f>$H226</f>
        <v>1842.692924470706</v>
      </c>
      <c r="J226" s="11">
        <f t="shared" ref="J226:O226" si="862">$H226</f>
        <v>1842.692924470706</v>
      </c>
      <c r="K226" s="11">
        <f t="shared" si="862"/>
        <v>1842.692924470706</v>
      </c>
      <c r="L226" s="11">
        <f t="shared" si="862"/>
        <v>1842.692924470706</v>
      </c>
      <c r="M226" s="11">
        <f t="shared" si="862"/>
        <v>1842.692924470706</v>
      </c>
      <c r="N226" s="11">
        <f t="shared" si="862"/>
        <v>1842.692924470706</v>
      </c>
      <c r="O226" s="11">
        <f t="shared" si="862"/>
        <v>1842.692924470706</v>
      </c>
      <c r="P226" s="12">
        <v>0.91</v>
      </c>
      <c r="Q226" s="11">
        <f t="shared" ref="Q226:Q228" si="863">H226*$P226/1000</f>
        <v>1.6768505612683424</v>
      </c>
      <c r="R226" s="11">
        <f t="shared" ref="R226:R228" si="864">I226*$P226/1000</f>
        <v>1.6768505612683424</v>
      </c>
      <c r="S226" s="11">
        <f t="shared" ref="S226:S228" si="865">J226*$P226/1000</f>
        <v>1.6768505612683424</v>
      </c>
      <c r="T226" s="11">
        <f t="shared" ref="T226:T228" si="866">K226*$P226/1000</f>
        <v>1.6768505612683424</v>
      </c>
      <c r="U226" s="11">
        <f t="shared" ref="U226:U228" si="867">L226*$P226/1000</f>
        <v>1.6768505612683424</v>
      </c>
      <c r="V226" s="11">
        <f t="shared" ref="V226:V228" si="868">M226*$P226/1000</f>
        <v>1.6768505612683424</v>
      </c>
      <c r="W226" s="11">
        <f t="shared" ref="W226:W228" si="869">N226*$P226/1000</f>
        <v>1.6768505612683424</v>
      </c>
      <c r="X226" s="11">
        <f t="shared" ref="X226:X228" si="870">O226*$P226/1000</f>
        <v>1.6768505612683424</v>
      </c>
      <c r="Y226" s="11">
        <f>[3]euref_det!AB226*Q226</f>
        <v>0.95021531805206072</v>
      </c>
      <c r="Z226" s="11">
        <f>[3]euref_det!AC226*R226</f>
        <v>4.9467091557416101</v>
      </c>
      <c r="AA226" s="11">
        <f>[3]euref_det!AD226*S226</f>
        <v>1.2576379209512569</v>
      </c>
      <c r="AB226" s="11">
        <f>[3]euref_det!AE226*T226</f>
        <v>1.2576379209512569</v>
      </c>
      <c r="AC226" s="11">
        <f>[3]euref_det!AF226*U226</f>
        <v>1.2576379209512569</v>
      </c>
      <c r="AD226" s="11">
        <f>[3]euref_det!AG226*V226</f>
        <v>1.2576379209512569</v>
      </c>
      <c r="AE226" s="11">
        <f>[3]euref_det!AH226*W226</f>
        <v>2.347590785775679</v>
      </c>
      <c r="AF226" s="11">
        <f>[3]euref_det!AI226*X226</f>
        <v>1.7047980706228147</v>
      </c>
    </row>
    <row r="227" spans="1:32" x14ac:dyDescent="0.25">
      <c r="A227" s="2" t="s">
        <v>384</v>
      </c>
      <c r="B227" s="2" t="s">
        <v>378</v>
      </c>
      <c r="C227" s="2" t="s">
        <v>10</v>
      </c>
      <c r="D227" s="2" t="s">
        <v>517</v>
      </c>
      <c r="E227" s="2" t="s">
        <v>519</v>
      </c>
      <c r="F227" s="2" t="s">
        <v>448</v>
      </c>
      <c r="G227" s="2" t="s">
        <v>632</v>
      </c>
      <c r="H227" s="61">
        <f>SUM('[4]Figure 2.5'!$AD$10:$AL$10)/9</f>
        <v>1988.1111111111111</v>
      </c>
      <c r="I227" s="61">
        <f>H227*1350/(1400+2/7*(1350-1400))</f>
        <v>1936.8711340206185</v>
      </c>
      <c r="J227" s="61">
        <f t="shared" ref="J227:J235" si="871">(I227+K227)/2</f>
        <v>1901.0031500572736</v>
      </c>
      <c r="K227" s="61">
        <f>I227*1300/1350</f>
        <v>1865.1351660939288</v>
      </c>
      <c r="L227" s="61">
        <f t="shared" ref="L227:L235" si="872">(K227+M227)/2</f>
        <v>1793.3991981672393</v>
      </c>
      <c r="M227" s="61">
        <f>K227*1200/1300</f>
        <v>1721.6632302405496</v>
      </c>
      <c r="N227" s="61">
        <f t="shared" ref="N227:N235" si="873">(M227+O227)/2</f>
        <v>1649.92726231386</v>
      </c>
      <c r="O227" s="61">
        <f>M227*1100/1200</f>
        <v>1578.1912943871705</v>
      </c>
      <c r="P227" s="12">
        <v>0.91</v>
      </c>
      <c r="Q227" s="11">
        <f t="shared" si="863"/>
        <v>1.8091811111111114</v>
      </c>
      <c r="R227" s="11">
        <f t="shared" si="864"/>
        <v>1.7625527319587628</v>
      </c>
      <c r="S227" s="11">
        <f t="shared" si="865"/>
        <v>1.7299128665521191</v>
      </c>
      <c r="T227" s="11">
        <f t="shared" si="866"/>
        <v>1.6972730011454753</v>
      </c>
      <c r="U227" s="11">
        <f t="shared" si="867"/>
        <v>1.6319932703321878</v>
      </c>
      <c r="V227" s="11">
        <f t="shared" si="868"/>
        <v>1.5667135395189002</v>
      </c>
      <c r="W227" s="11">
        <f t="shared" si="869"/>
        <v>1.5014338087056125</v>
      </c>
      <c r="X227" s="11">
        <f t="shared" si="870"/>
        <v>1.4361540778923252</v>
      </c>
      <c r="Y227" s="11">
        <f>[3]euref_det!AB227*Q227</f>
        <v>15.137418356666664</v>
      </c>
      <c r="Z227" s="11">
        <f>[3]euref_det!AC227*R227</f>
        <v>110.07049677644218</v>
      </c>
      <c r="AA227" s="11">
        <f>[3]euref_det!AD227*S227</f>
        <v>21.195297314220657</v>
      </c>
      <c r="AB227" s="11">
        <f>[3]euref_det!AE227*T227</f>
        <v>25.250500165341361</v>
      </c>
      <c r="AC227" s="11">
        <f>[3]euref_det!AF227*U227</f>
        <v>19.709745925128892</v>
      </c>
      <c r="AD227" s="11">
        <f>[3]euref_det!AG227*V227</f>
        <v>20.095053990573824</v>
      </c>
      <c r="AE227" s="11">
        <f>[3]euref_det!AH227*W227</f>
        <v>41.958485585354019</v>
      </c>
      <c r="AF227" s="11">
        <f>[3]euref_det!AI227*X227</f>
        <v>60.647425095946915</v>
      </c>
    </row>
    <row r="228" spans="1:32" x14ac:dyDescent="0.25">
      <c r="A228" s="2" t="s">
        <v>385</v>
      </c>
      <c r="B228" s="2" t="s">
        <v>379</v>
      </c>
      <c r="C228" s="2" t="s">
        <v>10</v>
      </c>
      <c r="D228" s="2" t="s">
        <v>517</v>
      </c>
      <c r="E228" s="2" t="s">
        <v>527</v>
      </c>
      <c r="F228" s="2" t="s">
        <v>448</v>
      </c>
      <c r="G228" s="2" t="s">
        <v>633</v>
      </c>
      <c r="H228" s="12">
        <f>('[4]Table 4.1'!$D$11+'[4]Table 4.1'!$G$11)/2</f>
        <v>4376</v>
      </c>
      <c r="I228" s="12">
        <f>H228*2880/(3470+2/7*(2880-3470))</f>
        <v>3817.4019904803113</v>
      </c>
      <c r="J228" s="12">
        <f t="shared" si="871"/>
        <v>3618.5789701427948</v>
      </c>
      <c r="K228" s="12">
        <f>I228*2580/2880</f>
        <v>3419.7559498052788</v>
      </c>
      <c r="L228" s="12">
        <f t="shared" si="872"/>
        <v>3287.2072695802681</v>
      </c>
      <c r="M228" s="12">
        <f>K228*2380/2580</f>
        <v>3154.6585893552569</v>
      </c>
      <c r="N228" s="12">
        <f t="shared" si="873"/>
        <v>3032.3850006205571</v>
      </c>
      <c r="O228" s="12">
        <f>M228*2380/2580</f>
        <v>2910.1114118858573</v>
      </c>
      <c r="P228" s="12">
        <v>0.91</v>
      </c>
      <c r="Q228" s="11">
        <f t="shared" si="863"/>
        <v>3.9821600000000004</v>
      </c>
      <c r="R228" s="11">
        <f t="shared" si="864"/>
        <v>3.4738358113370831</v>
      </c>
      <c r="S228" s="11">
        <f t="shared" si="865"/>
        <v>3.2929068628299434</v>
      </c>
      <c r="T228" s="11">
        <f t="shared" si="866"/>
        <v>3.1119779143228037</v>
      </c>
      <c r="U228" s="11">
        <f t="shared" si="867"/>
        <v>2.991358615318044</v>
      </c>
      <c r="V228" s="11">
        <f t="shared" si="868"/>
        <v>2.8707393163132839</v>
      </c>
      <c r="W228" s="11">
        <f t="shared" si="869"/>
        <v>2.7594703505647074</v>
      </c>
      <c r="X228" s="11">
        <f t="shared" si="870"/>
        <v>2.6482013848161299</v>
      </c>
      <c r="Y228" s="11">
        <f>[3]euref_det!AB228*Q228</f>
        <v>0</v>
      </c>
      <c r="Z228" s="11">
        <f>[3]euref_det!AC228*R228</f>
        <v>0</v>
      </c>
      <c r="AA228" s="11">
        <f>[3]euref_det!AD228*S228</f>
        <v>0</v>
      </c>
      <c r="AB228" s="11">
        <f>[3]euref_det!AE228*T228</f>
        <v>0</v>
      </c>
      <c r="AC228" s="11">
        <f>[3]euref_det!AF228*U228</f>
        <v>0</v>
      </c>
      <c r="AD228" s="11">
        <f>[3]euref_det!AG228*V228</f>
        <v>0</v>
      </c>
      <c r="AE228" s="11">
        <f>[3]euref_det!AH228*W228</f>
        <v>0</v>
      </c>
      <c r="AF228" s="11">
        <f>[3]euref_det!AI228*X228</f>
        <v>0</v>
      </c>
    </row>
    <row r="229" spans="1:32" x14ac:dyDescent="0.25">
      <c r="A229" s="1" t="s">
        <v>40</v>
      </c>
      <c r="B229" s="1" t="s">
        <v>41</v>
      </c>
      <c r="C229" s="2" t="s">
        <v>10</v>
      </c>
      <c r="D229" s="2" t="s">
        <v>448</v>
      </c>
      <c r="E229" s="2" t="s">
        <v>516</v>
      </c>
      <c r="F229" s="2"/>
      <c r="G229" s="2"/>
      <c r="H229" s="12">
        <f>2500+2/7*(2300-2500)</f>
        <v>2442.8571428571427</v>
      </c>
      <c r="I229" s="12">
        <v>2300</v>
      </c>
      <c r="J229" s="12">
        <f t="shared" si="871"/>
        <v>2300</v>
      </c>
      <c r="K229" s="12">
        <v>2300</v>
      </c>
      <c r="L229" s="12">
        <f t="shared" si="872"/>
        <v>2300</v>
      </c>
      <c r="M229" s="12">
        <v>2300</v>
      </c>
      <c r="N229" s="12">
        <f t="shared" si="873"/>
        <v>2250</v>
      </c>
      <c r="O229" s="12">
        <v>2200</v>
      </c>
      <c r="P229" s="12"/>
      <c r="Q229" s="11">
        <f t="shared" ref="Q229:Q230" si="874">H229/1000</f>
        <v>2.4428571428571426</v>
      </c>
      <c r="R229" s="11">
        <f t="shared" ref="R229:R230" si="875">I229/1000</f>
        <v>2.2999999999999998</v>
      </c>
      <c r="S229" s="11">
        <f t="shared" ref="S229:S230" si="876">J229/1000</f>
        <v>2.2999999999999998</v>
      </c>
      <c r="T229" s="11">
        <f t="shared" ref="T229:T230" si="877">K229/1000</f>
        <v>2.2999999999999998</v>
      </c>
      <c r="U229" s="11">
        <f t="shared" ref="U229:U230" si="878">L229/1000</f>
        <v>2.2999999999999998</v>
      </c>
      <c r="V229" s="11">
        <f t="shared" ref="V229:V230" si="879">M229/1000</f>
        <v>2.2999999999999998</v>
      </c>
      <c r="W229" s="11">
        <f t="shared" ref="W229:W230" si="880">N229/1000</f>
        <v>2.25</v>
      </c>
      <c r="X229" s="11">
        <f t="shared" ref="X229:X230" si="881">O229/1000</f>
        <v>2.2000000000000002</v>
      </c>
      <c r="Y229" s="11">
        <f>[3]euref_det!AB229*Q229</f>
        <v>8.6252400000000007E-2</v>
      </c>
      <c r="Z229" s="11">
        <f>[3]euref_det!AC229*R229</f>
        <v>0.2774750666666666</v>
      </c>
      <c r="AA229" s="11">
        <f>[3]euref_det!AD229*S229</f>
        <v>1.5519569947126317</v>
      </c>
      <c r="AB229" s="11">
        <f>[3]euref_det!AE229*T229</f>
        <v>0.28651864100574559</v>
      </c>
      <c r="AC229" s="11">
        <f>[3]euref_det!AF229*U229</f>
        <v>0.26809695529145988</v>
      </c>
      <c r="AD229" s="11">
        <f>[3]euref_det!AG229*V229</f>
        <v>0.21710266957717417</v>
      </c>
      <c r="AE229" s="11">
        <f>[3]euref_det!AH229*W229</f>
        <v>0.20084697489692502</v>
      </c>
      <c r="AF229" s="11">
        <f>[3]euref_det!AI229*X229</f>
        <v>0.19638370878810446</v>
      </c>
    </row>
    <row r="230" spans="1:32" x14ac:dyDescent="0.25">
      <c r="A230" s="2" t="s">
        <v>42</v>
      </c>
      <c r="B230" s="2" t="s">
        <v>43</v>
      </c>
      <c r="C230" s="2" t="s">
        <v>10</v>
      </c>
      <c r="D230" s="2" t="s">
        <v>448</v>
      </c>
      <c r="E230" s="2" t="s">
        <v>523</v>
      </c>
      <c r="F230" s="2"/>
      <c r="G230" s="2"/>
      <c r="H230" s="12">
        <f>2890+2/7*(2620-2890)</f>
        <v>2812.8571428571427</v>
      </c>
      <c r="I230" s="12">
        <v>2620</v>
      </c>
      <c r="J230" s="12">
        <f t="shared" si="871"/>
        <v>2495</v>
      </c>
      <c r="K230" s="12">
        <v>2370</v>
      </c>
      <c r="L230" s="12">
        <f t="shared" si="872"/>
        <v>2260</v>
      </c>
      <c r="M230" s="12">
        <v>2150</v>
      </c>
      <c r="N230" s="12">
        <f t="shared" si="873"/>
        <v>2050</v>
      </c>
      <c r="O230" s="12">
        <v>1950</v>
      </c>
      <c r="P230" s="12"/>
      <c r="Q230" s="11">
        <f t="shared" si="874"/>
        <v>2.8128571428571427</v>
      </c>
      <c r="R230" s="11">
        <f t="shared" si="875"/>
        <v>2.62</v>
      </c>
      <c r="S230" s="11">
        <f t="shared" si="876"/>
        <v>2.4950000000000001</v>
      </c>
      <c r="T230" s="11">
        <f t="shared" si="877"/>
        <v>2.37</v>
      </c>
      <c r="U230" s="11">
        <f t="shared" si="878"/>
        <v>2.2599999999999998</v>
      </c>
      <c r="V230" s="11">
        <f t="shared" si="879"/>
        <v>2.15</v>
      </c>
      <c r="W230" s="11">
        <f t="shared" si="880"/>
        <v>2.0499999999999998</v>
      </c>
      <c r="X230" s="11">
        <f t="shared" si="881"/>
        <v>1.95</v>
      </c>
      <c r="Y230" s="11">
        <f>[3]euref_det!AB230*Q230</f>
        <v>6.7937644657142791</v>
      </c>
      <c r="Z230" s="11">
        <f>[3]euref_det!AC230*R230</f>
        <v>11.014242761948054</v>
      </c>
      <c r="AA230" s="11">
        <f>[3]euref_det!AD230*S230</f>
        <v>3.9313687467456528</v>
      </c>
      <c r="AB230" s="11">
        <f>[3]euref_det!AE230*T230</f>
        <v>3.31730455743577</v>
      </c>
      <c r="AC230" s="11">
        <f>[3]euref_det!AF230*U230</f>
        <v>3.0966291732967441</v>
      </c>
      <c r="AD230" s="11">
        <f>[3]euref_det!AG230*V230</f>
        <v>2.9665329222349475</v>
      </c>
      <c r="AE230" s="11">
        <f>[3]euref_det!AH230*W230</f>
        <v>2.4744963944648779</v>
      </c>
      <c r="AF230" s="11">
        <f>[3]euref_det!AI230*X230</f>
        <v>5.7396960523305882</v>
      </c>
    </row>
    <row r="231" spans="1:32" x14ac:dyDescent="0.25">
      <c r="A231" s="2" t="s">
        <v>382</v>
      </c>
      <c r="B231" s="2" t="s">
        <v>380</v>
      </c>
      <c r="C231" s="2" t="s">
        <v>10</v>
      </c>
      <c r="D231" s="2" t="s">
        <v>517</v>
      </c>
      <c r="E231" s="2" t="s">
        <v>521</v>
      </c>
      <c r="F231" s="2" t="s">
        <v>448</v>
      </c>
      <c r="G231" s="2" t="s">
        <v>630</v>
      </c>
      <c r="H231" s="61">
        <f>SUM('[4]Figure 3.4'!$F$10:$N$10)/9</f>
        <v>1608.2725555555553</v>
      </c>
      <c r="I231" s="61">
        <f>H231*800/(980+2/7*(800-980))</f>
        <v>1385.588663247863</v>
      </c>
      <c r="J231" s="61">
        <f t="shared" si="871"/>
        <v>1247.0297969230767</v>
      </c>
      <c r="K231" s="61">
        <f>I231*640/800</f>
        <v>1108.4709305982904</v>
      </c>
      <c r="L231" s="61">
        <f t="shared" si="872"/>
        <v>1056.5113557264956</v>
      </c>
      <c r="M231" s="61">
        <f>K231*580/640</f>
        <v>1004.5517808547007</v>
      </c>
      <c r="N231" s="61">
        <f t="shared" si="873"/>
        <v>952.59220598290585</v>
      </c>
      <c r="O231" s="61">
        <f>M231*520/580</f>
        <v>900.63263111111098</v>
      </c>
      <c r="P231" s="12">
        <v>0.91</v>
      </c>
      <c r="Q231" s="11">
        <f t="shared" ref="Q231:Q233" si="882">H231*$P231/1000</f>
        <v>1.4635280255555554</v>
      </c>
      <c r="R231" s="11">
        <f t="shared" ref="R231:R233" si="883">I231*$P231/1000</f>
        <v>1.2608856835555553</v>
      </c>
      <c r="S231" s="11">
        <f t="shared" ref="S231:S233" si="884">J231*$P231/1000</f>
        <v>1.1347971151999998</v>
      </c>
      <c r="T231" s="11">
        <f t="shared" ref="T231:T233" si="885">K231*$P231/1000</f>
        <v>1.0087085468444443</v>
      </c>
      <c r="U231" s="11">
        <f t="shared" ref="U231:U233" si="886">L231*$P231/1000</f>
        <v>0.96142533371111105</v>
      </c>
      <c r="V231" s="11">
        <f t="shared" ref="V231:V233" si="887">M231*$P231/1000</f>
        <v>0.91414212057777777</v>
      </c>
      <c r="W231" s="11">
        <f t="shared" ref="W231:W233" si="888">N231*$P231/1000</f>
        <v>0.86685890744444438</v>
      </c>
      <c r="X231" s="11">
        <f t="shared" ref="X231:X233" si="889">O231*$P231/1000</f>
        <v>0.81957569431111099</v>
      </c>
      <c r="Y231" s="11">
        <f>[3]euref_det!AB231*Q231</f>
        <v>0</v>
      </c>
      <c r="Z231" s="11">
        <f>[3]euref_det!AC231*R231</f>
        <v>0</v>
      </c>
      <c r="AA231" s="11">
        <f>[3]euref_det!AD231*S231</f>
        <v>0</v>
      </c>
      <c r="AB231" s="11">
        <f>[3]euref_det!AE231*T231</f>
        <v>0</v>
      </c>
      <c r="AC231" s="11">
        <f>[3]euref_det!AF231*U231</f>
        <v>0</v>
      </c>
      <c r="AD231" s="11">
        <f>[3]euref_det!AG231*V231</f>
        <v>0</v>
      </c>
      <c r="AE231" s="11">
        <f>[3]euref_det!AH231*W231</f>
        <v>0</v>
      </c>
      <c r="AF231" s="11">
        <f>[3]euref_det!AI231*X231</f>
        <v>0</v>
      </c>
    </row>
    <row r="232" spans="1:32" x14ac:dyDescent="0.25">
      <c r="A232" s="2" t="s">
        <v>383</v>
      </c>
      <c r="B232" s="2" t="s">
        <v>381</v>
      </c>
      <c r="C232" s="2" t="s">
        <v>10</v>
      </c>
      <c r="D232" s="2" t="s">
        <v>517</v>
      </c>
      <c r="E232" s="2" t="s">
        <v>522</v>
      </c>
      <c r="F232" s="2" t="s">
        <v>448</v>
      </c>
      <c r="G232" s="2" t="s">
        <v>631</v>
      </c>
      <c r="H232" s="61">
        <f>SUM('[4]Table 3.1'!$F$10:$N$10)/9</f>
        <v>2164.4444444444443</v>
      </c>
      <c r="I232" s="61">
        <f>H232*1100/(1310+2/7*(1100-1310))</f>
        <v>1904.7111111111112</v>
      </c>
      <c r="J232" s="61">
        <f t="shared" si="871"/>
        <v>1809.4755555555557</v>
      </c>
      <c r="K232" s="61">
        <f>I232*990/1100</f>
        <v>1714.24</v>
      </c>
      <c r="L232" s="61">
        <f t="shared" si="872"/>
        <v>1662.2933333333333</v>
      </c>
      <c r="M232" s="61">
        <f>K232*930/990</f>
        <v>1610.3466666666666</v>
      </c>
      <c r="N232" s="61">
        <f t="shared" si="873"/>
        <v>1567.0577777777776</v>
      </c>
      <c r="O232" s="61">
        <f>M232*880/930</f>
        <v>1523.7688888888888</v>
      </c>
      <c r="P232" s="12">
        <v>0.91</v>
      </c>
      <c r="Q232" s="11">
        <f t="shared" si="882"/>
        <v>1.9696444444444443</v>
      </c>
      <c r="R232" s="11">
        <f t="shared" si="883"/>
        <v>1.7332871111111112</v>
      </c>
      <c r="S232" s="11">
        <f t="shared" si="884"/>
        <v>1.6466227555555559</v>
      </c>
      <c r="T232" s="11">
        <f t="shared" si="885"/>
        <v>1.5599584</v>
      </c>
      <c r="U232" s="11">
        <f t="shared" si="886"/>
        <v>1.5126869333333335</v>
      </c>
      <c r="V232" s="11">
        <f t="shared" si="887"/>
        <v>1.4654154666666666</v>
      </c>
      <c r="W232" s="11">
        <f t="shared" si="888"/>
        <v>1.4260225777777775</v>
      </c>
      <c r="X232" s="11">
        <f t="shared" si="889"/>
        <v>1.3866296888888889</v>
      </c>
      <c r="Y232" s="11">
        <f>[3]euref_det!AB232*Q232</f>
        <v>21.939869466666664</v>
      </c>
      <c r="Z232" s="11">
        <f>[3]euref_det!AC232*R232</f>
        <v>12.750950162180242</v>
      </c>
      <c r="AA232" s="11">
        <f>[3]euref_det!AD232*S232</f>
        <v>8.605391464567429</v>
      </c>
      <c r="AB232" s="11">
        <f>[3]euref_det!AE232*T232</f>
        <v>8.1524761243270465</v>
      </c>
      <c r="AC232" s="11">
        <f>[3]euref_det!AF232*U232</f>
        <v>7.9054313932868263</v>
      </c>
      <c r="AD232" s="11">
        <f>[3]euref_det!AG232*V232</f>
        <v>7.6583866622466088</v>
      </c>
      <c r="AE232" s="11">
        <f>[3]euref_det!AH232*W232</f>
        <v>15.666406101046432</v>
      </c>
      <c r="AF232" s="11">
        <f>[3]euref_det!AI232*X232</f>
        <v>10.241765571846264</v>
      </c>
    </row>
    <row r="233" spans="1:32" x14ac:dyDescent="0.25">
      <c r="A233" s="2" t="s">
        <v>44</v>
      </c>
      <c r="B233" s="2" t="s">
        <v>45</v>
      </c>
      <c r="C233" s="2" t="s">
        <v>10</v>
      </c>
      <c r="D233" s="2" t="s">
        <v>448</v>
      </c>
      <c r="E233" s="2" t="s">
        <v>616</v>
      </c>
      <c r="F233" s="2"/>
      <c r="G233" s="2"/>
      <c r="H233" s="12">
        <f>5600+2/7*(4500-5600)</f>
        <v>5285.7142857142853</v>
      </c>
      <c r="I233" s="11">
        <v>4500</v>
      </c>
      <c r="J233" s="12">
        <f t="shared" si="871"/>
        <v>4150</v>
      </c>
      <c r="K233" s="12">
        <v>3800</v>
      </c>
      <c r="L233" s="12">
        <f t="shared" si="872"/>
        <v>3650</v>
      </c>
      <c r="M233" s="12">
        <v>3500</v>
      </c>
      <c r="N233" s="12">
        <f t="shared" si="873"/>
        <v>3450</v>
      </c>
      <c r="O233" s="11">
        <v>3400</v>
      </c>
      <c r="P233" s="12">
        <v>0.91</v>
      </c>
      <c r="Q233" s="11">
        <f t="shared" si="882"/>
        <v>4.8099999999999996</v>
      </c>
      <c r="R233" s="11">
        <f t="shared" si="883"/>
        <v>4.0949999999999998</v>
      </c>
      <c r="S233" s="11">
        <f t="shared" si="884"/>
        <v>3.7765</v>
      </c>
      <c r="T233" s="11">
        <f t="shared" si="885"/>
        <v>3.4580000000000002</v>
      </c>
      <c r="U233" s="11">
        <f t="shared" si="886"/>
        <v>3.3214999999999999</v>
      </c>
      <c r="V233" s="11">
        <f t="shared" si="887"/>
        <v>3.1850000000000001</v>
      </c>
      <c r="W233" s="11">
        <f t="shared" si="888"/>
        <v>3.1395</v>
      </c>
      <c r="X233" s="11">
        <f t="shared" si="889"/>
        <v>3.0939999999999999</v>
      </c>
      <c r="Y233" s="11">
        <f>[3]euref_det!AB233*Q233</f>
        <v>0</v>
      </c>
      <c r="Z233" s="11">
        <f>[3]euref_det!AC233*R233</f>
        <v>0</v>
      </c>
      <c r="AA233" s="11">
        <f>[3]euref_det!AD233*S233</f>
        <v>0</v>
      </c>
      <c r="AB233" s="11">
        <f>[3]euref_det!AE233*T233</f>
        <v>0</v>
      </c>
      <c r="AC233" s="11">
        <f>[3]euref_det!AF233*U233</f>
        <v>0</v>
      </c>
      <c r="AD233" s="11">
        <f>[3]euref_det!AG233*V233</f>
        <v>0</v>
      </c>
      <c r="AE233" s="11">
        <f>[3]euref_det!AH233*W233</f>
        <v>0</v>
      </c>
      <c r="AF233" s="11">
        <f>[3]euref_det!AI233*X233</f>
        <v>0</v>
      </c>
    </row>
    <row r="234" spans="1:32" x14ac:dyDescent="0.25">
      <c r="A234" s="2" t="s">
        <v>46</v>
      </c>
      <c r="B234" s="2" t="s">
        <v>47</v>
      </c>
      <c r="C234" s="2" t="s">
        <v>10</v>
      </c>
      <c r="D234" s="2" t="s">
        <v>448</v>
      </c>
      <c r="E234" s="2" t="s">
        <v>510</v>
      </c>
      <c r="F234" s="2"/>
      <c r="G234" s="2"/>
      <c r="H234" s="12">
        <f>9080+2/7*(5790-9080)</f>
        <v>8140</v>
      </c>
      <c r="I234" s="12">
        <v>5790</v>
      </c>
      <c r="J234" s="12">
        <f t="shared" si="871"/>
        <v>5135</v>
      </c>
      <c r="K234" s="12">
        <v>4480</v>
      </c>
      <c r="L234" s="12">
        <f t="shared" si="872"/>
        <v>3565</v>
      </c>
      <c r="M234" s="12">
        <v>2650</v>
      </c>
      <c r="N234" s="12">
        <f t="shared" si="873"/>
        <v>2475</v>
      </c>
      <c r="O234" s="12">
        <v>2300</v>
      </c>
      <c r="P234" s="12"/>
      <c r="Q234" s="11">
        <f t="shared" ref="Q234" si="890">H234/1000</f>
        <v>8.14</v>
      </c>
      <c r="R234" s="11">
        <f t="shared" ref="R234" si="891">I234/1000</f>
        <v>5.79</v>
      </c>
      <c r="S234" s="11">
        <f t="shared" ref="S234" si="892">J234/1000</f>
        <v>5.1349999999999998</v>
      </c>
      <c r="T234" s="11">
        <f t="shared" ref="T234" si="893">K234/1000</f>
        <v>4.4800000000000004</v>
      </c>
      <c r="U234" s="11">
        <f t="shared" ref="U234" si="894">L234/1000</f>
        <v>3.5649999999999999</v>
      </c>
      <c r="V234" s="11">
        <f t="shared" ref="V234" si="895">M234/1000</f>
        <v>2.65</v>
      </c>
      <c r="W234" s="11">
        <f t="shared" ref="W234" si="896">N234/1000</f>
        <v>2.4750000000000001</v>
      </c>
      <c r="X234" s="11">
        <f t="shared" ref="X234" si="897">O234/1000</f>
        <v>2.2999999999999998</v>
      </c>
      <c r="Y234" s="11">
        <f>[3]euref_det!AB234*Q234</f>
        <v>0</v>
      </c>
      <c r="Z234" s="11">
        <f>[3]euref_det!AC234*R234</f>
        <v>0</v>
      </c>
      <c r="AA234" s="11">
        <f>[3]euref_det!AD234*S234</f>
        <v>0</v>
      </c>
      <c r="AB234" s="11">
        <f>[3]euref_det!AE234*T234</f>
        <v>0</v>
      </c>
      <c r="AC234" s="11">
        <f>[3]euref_det!AF234*U234</f>
        <v>0</v>
      </c>
      <c r="AD234" s="11">
        <f>[3]euref_det!AG234*V234</f>
        <v>0</v>
      </c>
      <c r="AE234" s="11">
        <f>[3]euref_det!AH234*W234</f>
        <v>0</v>
      </c>
      <c r="AF234" s="11">
        <f>[3]euref_det!AI234*X234</f>
        <v>0</v>
      </c>
    </row>
    <row r="235" spans="1:32" x14ac:dyDescent="0.25">
      <c r="A235" s="2" t="s">
        <v>48</v>
      </c>
      <c r="B235" s="2" t="s">
        <v>49</v>
      </c>
      <c r="C235" s="2" t="s">
        <v>10</v>
      </c>
      <c r="D235" s="2" t="s">
        <v>448</v>
      </c>
      <c r="E235" s="2" t="s">
        <v>617</v>
      </c>
      <c r="F235" s="2"/>
      <c r="G235" s="2"/>
      <c r="H235" s="12">
        <f>5530+2/7*(4970-5530)</f>
        <v>5370</v>
      </c>
      <c r="I235" s="11">
        <v>4970</v>
      </c>
      <c r="J235" s="12">
        <f t="shared" si="871"/>
        <v>4720</v>
      </c>
      <c r="K235" s="12">
        <v>4470</v>
      </c>
      <c r="L235" s="12">
        <f t="shared" si="872"/>
        <v>4245</v>
      </c>
      <c r="M235" s="12">
        <v>4020</v>
      </c>
      <c r="N235" s="12">
        <f t="shared" si="873"/>
        <v>3815</v>
      </c>
      <c r="O235" s="11">
        <v>3610</v>
      </c>
      <c r="P235" s="12">
        <v>0.91</v>
      </c>
      <c r="Q235" s="11">
        <f t="shared" ref="Q235" si="898">H235*$P235/1000</f>
        <v>4.8866999999999994</v>
      </c>
      <c r="R235" s="11">
        <f t="shared" ref="R235" si="899">I235*$P235/1000</f>
        <v>4.5226999999999995</v>
      </c>
      <c r="S235" s="11">
        <f t="shared" ref="S235" si="900">J235*$P235/1000</f>
        <v>4.2951999999999995</v>
      </c>
      <c r="T235" s="11">
        <f t="shared" ref="T235" si="901">K235*$P235/1000</f>
        <v>4.0677000000000003</v>
      </c>
      <c r="U235" s="11">
        <f t="shared" ref="U235" si="902">L235*$P235/1000</f>
        <v>3.8629500000000001</v>
      </c>
      <c r="V235" s="11">
        <f t="shared" ref="V235" si="903">M235*$P235/1000</f>
        <v>3.6582000000000003</v>
      </c>
      <c r="W235" s="11">
        <f t="shared" ref="W235" si="904">N235*$P235/1000</f>
        <v>3.4716499999999999</v>
      </c>
      <c r="X235" s="11">
        <f t="shared" ref="X235" si="905">O235*$P235/1000</f>
        <v>3.2850999999999999</v>
      </c>
      <c r="Y235" s="11">
        <f>[3]euref_det!AB235*Q235</f>
        <v>0</v>
      </c>
      <c r="Z235" s="11">
        <f>[3]euref_det!AC235*R235</f>
        <v>0</v>
      </c>
      <c r="AA235" s="11">
        <f>[3]euref_det!AD235*S235</f>
        <v>0</v>
      </c>
      <c r="AB235" s="11">
        <f>[3]euref_det!AE235*T235</f>
        <v>0</v>
      </c>
      <c r="AC235" s="11">
        <f>[3]euref_det!AF235*U235</f>
        <v>0</v>
      </c>
      <c r="AD235" s="11">
        <f>[3]euref_det!AG235*V235</f>
        <v>0</v>
      </c>
      <c r="AE235" s="11">
        <f>[3]euref_det!AH235*W235</f>
        <v>0</v>
      </c>
      <c r="AF235" s="11">
        <f>[3]euref_det!AI235*X235</f>
        <v>0</v>
      </c>
    </row>
    <row r="236" spans="1:32" x14ac:dyDescent="0.25">
      <c r="A236" s="2" t="s">
        <v>32</v>
      </c>
      <c r="B236" s="2" t="s">
        <v>33</v>
      </c>
      <c r="C236" s="2" t="s">
        <v>9</v>
      </c>
      <c r="D236" s="2" t="s">
        <v>448</v>
      </c>
      <c r="E236" s="2" t="s">
        <v>558</v>
      </c>
      <c r="F236" s="2"/>
      <c r="G236" s="2"/>
      <c r="H236" s="61">
        <f>[2]FI!$B$8/([2]FI!$B$8+[2]FI!$B$11)*(2000+2/7*(2000-2000))+[2]FI!$B$11/([2]FI!$B$8+[2]FI!$B$11)*(1600+2/7*(1600-1600))</f>
        <v>1600</v>
      </c>
      <c r="I236" s="61">
        <f>$H236</f>
        <v>1600</v>
      </c>
      <c r="J236" s="61">
        <f t="shared" ref="J236:O237" si="906">$H236</f>
        <v>1600</v>
      </c>
      <c r="K236" s="61">
        <f t="shared" si="906"/>
        <v>1600</v>
      </c>
      <c r="L236" s="61">
        <f t="shared" si="906"/>
        <v>1600</v>
      </c>
      <c r="M236" s="61">
        <f t="shared" si="906"/>
        <v>1600</v>
      </c>
      <c r="N236" s="61">
        <f t="shared" si="906"/>
        <v>1600</v>
      </c>
      <c r="O236" s="61">
        <f t="shared" si="906"/>
        <v>1600</v>
      </c>
      <c r="P236" s="12"/>
      <c r="Q236" s="11">
        <f t="shared" ref="Q236:Q238" si="907">H236/1000</f>
        <v>1.6</v>
      </c>
      <c r="R236" s="11">
        <f t="shared" ref="R236:R238" si="908">I236/1000</f>
        <v>1.6</v>
      </c>
      <c r="S236" s="11">
        <f t="shared" ref="S236:S238" si="909">J236/1000</f>
        <v>1.6</v>
      </c>
      <c r="T236" s="11">
        <f t="shared" ref="T236:T238" si="910">K236/1000</f>
        <v>1.6</v>
      </c>
      <c r="U236" s="11">
        <f t="shared" ref="U236:U238" si="911">L236/1000</f>
        <v>1.6</v>
      </c>
      <c r="V236" s="11">
        <f t="shared" ref="V236:V238" si="912">M236/1000</f>
        <v>1.6</v>
      </c>
      <c r="W236" s="11">
        <f t="shared" ref="W236:W238" si="913">N236/1000</f>
        <v>1.6</v>
      </c>
      <c r="X236" s="11">
        <f t="shared" ref="X236:X238" si="914">O236/1000</f>
        <v>1.6</v>
      </c>
      <c r="Y236" s="11">
        <f>[3]euref_det!AB236*Q236</f>
        <v>0.84640000000000004</v>
      </c>
      <c r="Z236" s="11">
        <f>[3]euref_det!AC236*R236</f>
        <v>0.84640000000000004</v>
      </c>
      <c r="AA236" s="11">
        <f>[3]euref_det!AD236*S236</f>
        <v>0.84640000000000004</v>
      </c>
      <c r="AB236" s="11">
        <f>[3]euref_det!AE236*T236</f>
        <v>0.84640000000000004</v>
      </c>
      <c r="AC236" s="11">
        <f>[3]euref_det!AF236*U236</f>
        <v>0.84640000000000004</v>
      </c>
      <c r="AD236" s="11">
        <f>[3]euref_det!AG236*V236</f>
        <v>0.84640000000000004</v>
      </c>
      <c r="AE236" s="11">
        <f>[3]euref_det!AH236*W236</f>
        <v>0.84640000000000004</v>
      </c>
      <c r="AF236" s="11">
        <f>[3]euref_det!AI236*X236</f>
        <v>0.84640000000000004</v>
      </c>
    </row>
    <row r="237" spans="1:32" x14ac:dyDescent="0.25">
      <c r="A237" s="2" t="s">
        <v>34</v>
      </c>
      <c r="B237" s="2" t="s">
        <v>35</v>
      </c>
      <c r="C237" s="2" t="s">
        <v>9</v>
      </c>
      <c r="D237" s="2" t="s">
        <v>448</v>
      </c>
      <c r="E237" s="2" t="s">
        <v>515</v>
      </c>
      <c r="F237" s="2"/>
      <c r="G237" s="2"/>
      <c r="H237" s="12">
        <f>850+2/7*(850-850)</f>
        <v>850</v>
      </c>
      <c r="I237" s="12">
        <f>$H237</f>
        <v>850</v>
      </c>
      <c r="J237" s="12">
        <f t="shared" si="906"/>
        <v>850</v>
      </c>
      <c r="K237" s="12">
        <f t="shared" si="906"/>
        <v>850</v>
      </c>
      <c r="L237" s="12">
        <f t="shared" si="906"/>
        <v>850</v>
      </c>
      <c r="M237" s="12">
        <f t="shared" si="906"/>
        <v>850</v>
      </c>
      <c r="N237" s="12">
        <f t="shared" si="906"/>
        <v>850</v>
      </c>
      <c r="O237" s="12">
        <f t="shared" si="906"/>
        <v>850</v>
      </c>
      <c r="P237" s="12"/>
      <c r="Q237" s="11">
        <f t="shared" si="907"/>
        <v>0.85</v>
      </c>
      <c r="R237" s="11">
        <f t="shared" si="908"/>
        <v>0.85</v>
      </c>
      <c r="S237" s="11">
        <f t="shared" si="909"/>
        <v>0.85</v>
      </c>
      <c r="T237" s="11">
        <f t="shared" si="910"/>
        <v>0.85</v>
      </c>
      <c r="U237" s="11">
        <f t="shared" si="911"/>
        <v>0.85</v>
      </c>
      <c r="V237" s="11">
        <f t="shared" si="912"/>
        <v>0.85</v>
      </c>
      <c r="W237" s="11">
        <f t="shared" si="913"/>
        <v>0.85</v>
      </c>
      <c r="X237" s="11">
        <f t="shared" si="914"/>
        <v>0.85</v>
      </c>
      <c r="Y237" s="11">
        <f>[3]euref_det!AB237*Q237</f>
        <v>120.36481383333333</v>
      </c>
      <c r="Z237" s="11">
        <f>[3]euref_det!AC237*R237</f>
        <v>31.114813833333336</v>
      </c>
      <c r="AA237" s="11">
        <f>[3]euref_det!AD237*S237</f>
        <v>30.902638901284352</v>
      </c>
      <c r="AB237" s="11">
        <f>[3]euref_det!AE237*T237</f>
        <v>30.902638901284352</v>
      </c>
      <c r="AC237" s="11">
        <f>[3]euref_det!AF237*U237</f>
        <v>26.839830151284357</v>
      </c>
      <c r="AD237" s="11">
        <f>[3]euref_det!AG237*V237</f>
        <v>24.566503244324498</v>
      </c>
      <c r="AE237" s="11">
        <f>[3]euref_det!AH237*W237</f>
        <v>23.01000915455386</v>
      </c>
      <c r="AF237" s="11">
        <f>[3]euref_det!AI237*X237</f>
        <v>22.743498556613542</v>
      </c>
    </row>
    <row r="238" spans="1:32" x14ac:dyDescent="0.25">
      <c r="A238" s="2" t="s">
        <v>36</v>
      </c>
      <c r="B238" s="2" t="s">
        <v>37</v>
      </c>
      <c r="C238" s="2" t="s">
        <v>9</v>
      </c>
      <c r="D238" s="2" t="s">
        <v>448</v>
      </c>
      <c r="E238" s="2" t="s">
        <v>503</v>
      </c>
      <c r="F238" s="2"/>
      <c r="G238" s="2"/>
      <c r="H238" s="12">
        <f>4500+2/7*(4350-4500)</f>
        <v>4457.1428571428569</v>
      </c>
      <c r="I238" s="12">
        <f>4350</f>
        <v>4350</v>
      </c>
      <c r="J238" s="12">
        <f>(I238+K238)/2</f>
        <v>4225</v>
      </c>
      <c r="K238" s="12">
        <v>4100</v>
      </c>
      <c r="L238" s="12">
        <f>(K238+M238)/2</f>
        <v>3950</v>
      </c>
      <c r="M238" s="12">
        <v>3800</v>
      </c>
      <c r="N238" s="12">
        <f>(M238+O238)/2</f>
        <v>3775</v>
      </c>
      <c r="O238" s="12">
        <v>3750</v>
      </c>
      <c r="P238" s="12"/>
      <c r="Q238" s="11">
        <f t="shared" si="907"/>
        <v>4.4571428571428573</v>
      </c>
      <c r="R238" s="11">
        <f t="shared" si="908"/>
        <v>4.3499999999999996</v>
      </c>
      <c r="S238" s="11">
        <f t="shared" si="909"/>
        <v>4.2249999999999996</v>
      </c>
      <c r="T238" s="11">
        <f t="shared" si="910"/>
        <v>4.0999999999999996</v>
      </c>
      <c r="U238" s="11">
        <f t="shared" si="911"/>
        <v>3.95</v>
      </c>
      <c r="V238" s="11">
        <f t="shared" si="912"/>
        <v>3.8</v>
      </c>
      <c r="W238" s="11">
        <f t="shared" si="913"/>
        <v>3.7749999999999999</v>
      </c>
      <c r="X238" s="11">
        <f t="shared" si="914"/>
        <v>3.75</v>
      </c>
      <c r="Y238" s="11">
        <f>[3]euref_det!AB238*Q238</f>
        <v>0</v>
      </c>
      <c r="Z238" s="11">
        <f>[3]euref_det!AC238*R238</f>
        <v>0</v>
      </c>
      <c r="AA238" s="11">
        <f>[3]euref_det!AD238*S238</f>
        <v>0</v>
      </c>
      <c r="AB238" s="11">
        <f>[3]euref_det!AE238*T238</f>
        <v>0</v>
      </c>
      <c r="AC238" s="11">
        <f>[3]euref_det!AF238*U238</f>
        <v>0</v>
      </c>
      <c r="AD238" s="11">
        <f>[3]euref_det!AG238*V238</f>
        <v>0</v>
      </c>
      <c r="AE238" s="11">
        <f>[3]euref_det!AH238*W238</f>
        <v>0</v>
      </c>
      <c r="AF238" s="11">
        <f>[3]euref_det!AI238*X238</f>
        <v>0</v>
      </c>
    </row>
    <row r="239" spans="1:32" x14ac:dyDescent="0.25">
      <c r="A239" s="2" t="s">
        <v>38</v>
      </c>
      <c r="B239" s="2" t="s">
        <v>39</v>
      </c>
      <c r="C239" s="2" t="s">
        <v>9</v>
      </c>
      <c r="D239" s="2" t="s">
        <v>517</v>
      </c>
      <c r="E239" s="2" t="s">
        <v>518</v>
      </c>
      <c r="F239" s="2" t="s">
        <v>448</v>
      </c>
      <c r="G239" s="2" t="s">
        <v>637</v>
      </c>
      <c r="H239" s="11">
        <f>'[4]Figure 5.5'!$E$23</f>
        <v>1842.692924470706</v>
      </c>
      <c r="I239" s="11">
        <f>$H239</f>
        <v>1842.692924470706</v>
      </c>
      <c r="J239" s="11">
        <f t="shared" ref="J239:O239" si="915">$H239</f>
        <v>1842.692924470706</v>
      </c>
      <c r="K239" s="11">
        <f t="shared" si="915"/>
        <v>1842.692924470706</v>
      </c>
      <c r="L239" s="11">
        <f t="shared" si="915"/>
        <v>1842.692924470706</v>
      </c>
      <c r="M239" s="11">
        <f t="shared" si="915"/>
        <v>1842.692924470706</v>
      </c>
      <c r="N239" s="11">
        <f t="shared" si="915"/>
        <v>1842.692924470706</v>
      </c>
      <c r="O239" s="11">
        <f t="shared" si="915"/>
        <v>1842.692924470706</v>
      </c>
      <c r="P239" s="12">
        <v>0.91</v>
      </c>
      <c r="Q239" s="11">
        <f t="shared" ref="Q239:Q241" si="916">H239*$P239/1000</f>
        <v>1.6768505612683424</v>
      </c>
      <c r="R239" s="11">
        <f t="shared" ref="R239:R241" si="917">I239*$P239/1000</f>
        <v>1.6768505612683424</v>
      </c>
      <c r="S239" s="11">
        <f t="shared" ref="S239:S241" si="918">J239*$P239/1000</f>
        <v>1.6768505612683424</v>
      </c>
      <c r="T239" s="11">
        <f t="shared" ref="T239:T241" si="919">K239*$P239/1000</f>
        <v>1.6768505612683424</v>
      </c>
      <c r="U239" s="11">
        <f t="shared" ref="U239:U241" si="920">L239*$P239/1000</f>
        <v>1.6768505612683424</v>
      </c>
      <c r="V239" s="11">
        <f t="shared" ref="V239:V241" si="921">M239*$P239/1000</f>
        <v>1.6768505612683424</v>
      </c>
      <c r="W239" s="11">
        <f t="shared" ref="W239:W241" si="922">N239*$P239/1000</f>
        <v>1.6768505612683424</v>
      </c>
      <c r="X239" s="11">
        <f t="shared" ref="X239:X241" si="923">O239*$P239/1000</f>
        <v>1.6768505612683424</v>
      </c>
      <c r="Y239" s="11">
        <f>[3]euref_det!AB239*Q239</f>
        <v>44.408592364256606</v>
      </c>
      <c r="Z239" s="11">
        <f>[3]euref_det!AC239*R239</f>
        <v>44.408592364256606</v>
      </c>
      <c r="AA239" s="11">
        <f>[3]euref_det!AD239*S239</f>
        <v>44.408592364256606</v>
      </c>
      <c r="AB239" s="11">
        <f>[3]euref_det!AE239*T239</f>
        <v>44.408592364256606</v>
      </c>
      <c r="AC239" s="11">
        <f>[3]euref_det!AF239*U239</f>
        <v>44.408592364256606</v>
      </c>
      <c r="AD239" s="11">
        <f>[3]euref_det!AG239*V239</f>
        <v>52.764897661243758</v>
      </c>
      <c r="AE239" s="11">
        <f>[3]euref_det!AH239*W239</f>
        <v>48.082242578259184</v>
      </c>
      <c r="AF239" s="11">
        <f>[3]euref_det!AI239*X239</f>
        <v>61.509504410318094</v>
      </c>
    </row>
    <row r="240" spans="1:32" x14ac:dyDescent="0.25">
      <c r="A240" s="2" t="s">
        <v>384</v>
      </c>
      <c r="B240" s="2" t="s">
        <v>378</v>
      </c>
      <c r="C240" s="2" t="s">
        <v>9</v>
      </c>
      <c r="D240" s="2" t="s">
        <v>517</v>
      </c>
      <c r="E240" s="2" t="s">
        <v>530</v>
      </c>
      <c r="F240" s="2" t="s">
        <v>448</v>
      </c>
      <c r="G240" s="2" t="s">
        <v>632</v>
      </c>
      <c r="H240" s="61">
        <f>SUM('[4]Figure 2.5'!$AD$11:$AL$11)/9</f>
        <v>1836.1111111111111</v>
      </c>
      <c r="I240" s="61">
        <f>H240*1350/(1400+2/7*(1350-1400))</f>
        <v>1788.7886597938143</v>
      </c>
      <c r="J240" s="61">
        <f t="shared" ref="J240:J248" si="924">(I240+K240)/2</f>
        <v>1755.6629438717068</v>
      </c>
      <c r="K240" s="61">
        <f>I240*1300/1350</f>
        <v>1722.5372279495991</v>
      </c>
      <c r="L240" s="61">
        <f t="shared" ref="L240:L248" si="925">(K240+M240)/2</f>
        <v>1656.2857961053837</v>
      </c>
      <c r="M240" s="61">
        <f>K240*1200/1300</f>
        <v>1590.0343642611683</v>
      </c>
      <c r="N240" s="61">
        <f t="shared" ref="N240:N248" si="926">(M240+O240)/2</f>
        <v>1523.7829324169529</v>
      </c>
      <c r="O240" s="61">
        <f>M240*1100/1200</f>
        <v>1457.5315005727375</v>
      </c>
      <c r="P240" s="12">
        <v>0.91</v>
      </c>
      <c r="Q240" s="11">
        <f t="shared" si="916"/>
        <v>1.6708611111111111</v>
      </c>
      <c r="R240" s="11">
        <f t="shared" si="917"/>
        <v>1.6277976804123713</v>
      </c>
      <c r="S240" s="11">
        <f t="shared" si="918"/>
        <v>1.5976532789232534</v>
      </c>
      <c r="T240" s="11">
        <f t="shared" si="919"/>
        <v>1.5675088774341353</v>
      </c>
      <c r="U240" s="11">
        <f t="shared" si="920"/>
        <v>1.5072200744558992</v>
      </c>
      <c r="V240" s="11">
        <f t="shared" si="921"/>
        <v>1.4469312714776632</v>
      </c>
      <c r="W240" s="11">
        <f t="shared" si="922"/>
        <v>1.3866424684994272</v>
      </c>
      <c r="X240" s="11">
        <f t="shared" si="923"/>
        <v>1.3263536655211912</v>
      </c>
      <c r="Y240" s="11">
        <f>[3]euref_det!AB240*Q240</f>
        <v>5.1546065277777782</v>
      </c>
      <c r="Z240" s="11">
        <f>[3]euref_det!AC240*R240</f>
        <v>92.914885671170495</v>
      </c>
      <c r="AA240" s="11">
        <f>[3]euref_det!AD240*S240</f>
        <v>19.833015991146887</v>
      </c>
      <c r="AB240" s="11">
        <f>[3]euref_det!AE240*T240</f>
        <v>18.535769416032732</v>
      </c>
      <c r="AC240" s="11">
        <f>[3]euref_det!AF240*U240</f>
        <v>17.277795174875145</v>
      </c>
      <c r="AD240" s="11">
        <f>[3]euref_det!AG240*V240</f>
        <v>16.570964615889508</v>
      </c>
      <c r="AE240" s="11">
        <f>[3]euref_det!AH240*W240</f>
        <v>15.880507756894112</v>
      </c>
      <c r="AF240" s="11">
        <f>[3]euref_det!AI240*X240</f>
        <v>141.36785069543785</v>
      </c>
    </row>
    <row r="241" spans="1:32" x14ac:dyDescent="0.25">
      <c r="A241" s="2" t="s">
        <v>385</v>
      </c>
      <c r="B241" s="2" t="s">
        <v>379</v>
      </c>
      <c r="C241" s="2" t="s">
        <v>9</v>
      </c>
      <c r="D241" s="2" t="s">
        <v>517</v>
      </c>
      <c r="E241" s="2" t="s">
        <v>527</v>
      </c>
      <c r="F241" s="2" t="s">
        <v>448</v>
      </c>
      <c r="G241" s="2" t="s">
        <v>633</v>
      </c>
      <c r="H241" s="12">
        <f>('[4]Table 4.1'!$D$11+'[4]Table 4.1'!$G$11)/2</f>
        <v>4376</v>
      </c>
      <c r="I241" s="12">
        <f>H241*2880/(3470+2/7*(2880-3470))</f>
        <v>3817.4019904803113</v>
      </c>
      <c r="J241" s="12">
        <f t="shared" si="924"/>
        <v>3618.5789701427948</v>
      </c>
      <c r="K241" s="12">
        <f>I241*2580/2880</f>
        <v>3419.7559498052788</v>
      </c>
      <c r="L241" s="12">
        <f t="shared" si="925"/>
        <v>3287.2072695802681</v>
      </c>
      <c r="M241" s="12">
        <f>K241*2380/2580</f>
        <v>3154.6585893552569</v>
      </c>
      <c r="N241" s="12">
        <f t="shared" si="926"/>
        <v>3032.3850006205571</v>
      </c>
      <c r="O241" s="12">
        <f>M241*2380/2580</f>
        <v>2910.1114118858573</v>
      </c>
      <c r="P241" s="12">
        <v>0.91</v>
      </c>
      <c r="Q241" s="11">
        <f t="shared" si="916"/>
        <v>3.9821600000000004</v>
      </c>
      <c r="R241" s="11">
        <f t="shared" si="917"/>
        <v>3.4738358113370831</v>
      </c>
      <c r="S241" s="11">
        <f t="shared" si="918"/>
        <v>3.2929068628299434</v>
      </c>
      <c r="T241" s="11">
        <f t="shared" si="919"/>
        <v>3.1119779143228037</v>
      </c>
      <c r="U241" s="11">
        <f t="shared" si="920"/>
        <v>2.991358615318044</v>
      </c>
      <c r="V241" s="11">
        <f t="shared" si="921"/>
        <v>2.8707393163132839</v>
      </c>
      <c r="W241" s="11">
        <f t="shared" si="922"/>
        <v>2.7594703505647074</v>
      </c>
      <c r="X241" s="11">
        <f t="shared" si="923"/>
        <v>2.6482013848161299</v>
      </c>
      <c r="Y241" s="11">
        <f>[3]euref_det!AB241*Q241</f>
        <v>0</v>
      </c>
      <c r="Z241" s="11">
        <f>[3]euref_det!AC241*R241</f>
        <v>0</v>
      </c>
      <c r="AA241" s="11">
        <f>[3]euref_det!AD241*S241</f>
        <v>0</v>
      </c>
      <c r="AB241" s="11">
        <f>[3]euref_det!AE241*T241</f>
        <v>0</v>
      </c>
      <c r="AC241" s="11">
        <f>[3]euref_det!AF241*U241</f>
        <v>0</v>
      </c>
      <c r="AD241" s="11">
        <f>[3]euref_det!AG241*V241</f>
        <v>0</v>
      </c>
      <c r="AE241" s="11">
        <f>[3]euref_det!AH241*W241</f>
        <v>0</v>
      </c>
      <c r="AF241" s="11">
        <f>[3]euref_det!AI241*X241</f>
        <v>0</v>
      </c>
    </row>
    <row r="242" spans="1:32" x14ac:dyDescent="0.25">
      <c r="A242" s="1" t="s">
        <v>40</v>
      </c>
      <c r="B242" s="1" t="s">
        <v>41</v>
      </c>
      <c r="C242" s="2" t="s">
        <v>9</v>
      </c>
      <c r="D242" s="2" t="s">
        <v>448</v>
      </c>
      <c r="E242" s="2" t="s">
        <v>516</v>
      </c>
      <c r="F242" s="2"/>
      <c r="G242" s="2"/>
      <c r="H242" s="12">
        <f>2500+2/7*(2300-2500)</f>
        <v>2442.8571428571427</v>
      </c>
      <c r="I242" s="12">
        <v>2300</v>
      </c>
      <c r="J242" s="12">
        <f t="shared" si="924"/>
        <v>2300</v>
      </c>
      <c r="K242" s="12">
        <v>2300</v>
      </c>
      <c r="L242" s="12">
        <f t="shared" si="925"/>
        <v>2300</v>
      </c>
      <c r="M242" s="12">
        <v>2300</v>
      </c>
      <c r="N242" s="12">
        <f t="shared" si="926"/>
        <v>2250</v>
      </c>
      <c r="O242" s="12">
        <v>2200</v>
      </c>
      <c r="P242" s="12"/>
      <c r="Q242" s="11">
        <f t="shared" ref="Q242:Q243" si="927">H242/1000</f>
        <v>2.4428571428571426</v>
      </c>
      <c r="R242" s="11">
        <f t="shared" ref="R242:R243" si="928">I242/1000</f>
        <v>2.2999999999999998</v>
      </c>
      <c r="S242" s="11">
        <f t="shared" ref="S242:S243" si="929">J242/1000</f>
        <v>2.2999999999999998</v>
      </c>
      <c r="T242" s="11">
        <f t="shared" ref="T242:T243" si="930">K242/1000</f>
        <v>2.2999999999999998</v>
      </c>
      <c r="U242" s="11">
        <f t="shared" ref="U242:U243" si="931">L242/1000</f>
        <v>2.2999999999999998</v>
      </c>
      <c r="V242" s="11">
        <f t="shared" ref="V242:V243" si="932">M242/1000</f>
        <v>2.2999999999999998</v>
      </c>
      <c r="W242" s="11">
        <f t="shared" ref="W242:W243" si="933">N242/1000</f>
        <v>2.25</v>
      </c>
      <c r="X242" s="11">
        <f t="shared" ref="X242:X243" si="934">O242/1000</f>
        <v>2.2000000000000002</v>
      </c>
      <c r="Y242" s="11">
        <f>[3]euref_det!AB242*Q242</f>
        <v>1.0619099999999999</v>
      </c>
      <c r="Z242" s="11">
        <f>[3]euref_det!AC242*R242</f>
        <v>0.99980999999999987</v>
      </c>
      <c r="AA242" s="11">
        <f>[3]euref_det!AD242*S242</f>
        <v>0.99980999999999987</v>
      </c>
      <c r="AB242" s="11">
        <f>[3]euref_det!AE242*T242</f>
        <v>0.99980999999999987</v>
      </c>
      <c r="AC242" s="11">
        <f>[3]euref_det!AF242*U242</f>
        <v>0.99980999999999987</v>
      </c>
      <c r="AD242" s="11">
        <f>[3]euref_det!AG242*V242</f>
        <v>0.49942857142857139</v>
      </c>
      <c r="AE242" s="11">
        <f>[3]euref_det!AH242*W242</f>
        <v>0</v>
      </c>
      <c r="AF242" s="11">
        <f>[3]euref_det!AI242*X242</f>
        <v>0</v>
      </c>
    </row>
    <row r="243" spans="1:32" x14ac:dyDescent="0.25">
      <c r="A243" s="2" t="s">
        <v>42</v>
      </c>
      <c r="B243" s="2" t="s">
        <v>43</v>
      </c>
      <c r="C243" s="2" t="s">
        <v>9</v>
      </c>
      <c r="D243" s="2" t="s">
        <v>448</v>
      </c>
      <c r="E243" s="2" t="s">
        <v>523</v>
      </c>
      <c r="F243" s="2"/>
      <c r="G243" s="2"/>
      <c r="H243" s="12">
        <f>2890+2/7*(2620-2890)</f>
        <v>2812.8571428571427</v>
      </c>
      <c r="I243" s="12">
        <v>2620</v>
      </c>
      <c r="J243" s="12">
        <f t="shared" si="924"/>
        <v>2495</v>
      </c>
      <c r="K243" s="12">
        <v>2370</v>
      </c>
      <c r="L243" s="12">
        <f t="shared" si="925"/>
        <v>2260</v>
      </c>
      <c r="M243" s="12">
        <v>2150</v>
      </c>
      <c r="N243" s="12">
        <f t="shared" si="926"/>
        <v>2050</v>
      </c>
      <c r="O243" s="12">
        <v>1950</v>
      </c>
      <c r="P243" s="12"/>
      <c r="Q243" s="11">
        <f t="shared" si="927"/>
        <v>2.8128571428571427</v>
      </c>
      <c r="R243" s="11">
        <f t="shared" si="928"/>
        <v>2.62</v>
      </c>
      <c r="S243" s="11">
        <f t="shared" si="929"/>
        <v>2.4950000000000001</v>
      </c>
      <c r="T243" s="11">
        <f t="shared" si="930"/>
        <v>2.37</v>
      </c>
      <c r="U243" s="11">
        <f t="shared" si="931"/>
        <v>2.2599999999999998</v>
      </c>
      <c r="V243" s="11">
        <f t="shared" si="932"/>
        <v>2.15</v>
      </c>
      <c r="W243" s="11">
        <f t="shared" si="933"/>
        <v>2.0499999999999998</v>
      </c>
      <c r="X243" s="11">
        <f t="shared" si="934"/>
        <v>1.95</v>
      </c>
      <c r="Y243" s="11">
        <f>[3]euref_det!AB243*Q243</f>
        <v>19.736010466857142</v>
      </c>
      <c r="Z243" s="11">
        <f>[3]euref_det!AC243*R243</f>
        <v>33.220434788966145</v>
      </c>
      <c r="AA243" s="11">
        <f>[3]euref_det!AD243*S243</f>
        <v>15.582553888677436</v>
      </c>
      <c r="AB243" s="11">
        <f>[3]euref_det!AE243*T243</f>
        <v>11.902638918233929</v>
      </c>
      <c r="AC243" s="11">
        <f>[3]euref_det!AF243*U243</f>
        <v>9.8058730636353371</v>
      </c>
      <c r="AD243" s="11">
        <f>[3]euref_det!AG243*V243</f>
        <v>21.319068913403562</v>
      </c>
      <c r="AE243" s="11">
        <f>[3]euref_det!AH243*W243</f>
        <v>25.268461205969182</v>
      </c>
      <c r="AF243" s="11">
        <f>[3]euref_det!AI243*X243</f>
        <v>10.46457004911321</v>
      </c>
    </row>
    <row r="244" spans="1:32" x14ac:dyDescent="0.25">
      <c r="A244" s="2" t="s">
        <v>382</v>
      </c>
      <c r="B244" s="2" t="s">
        <v>380</v>
      </c>
      <c r="C244" s="2" t="s">
        <v>9</v>
      </c>
      <c r="D244" s="2" t="s">
        <v>517</v>
      </c>
      <c r="E244" s="2" t="s">
        <v>531</v>
      </c>
      <c r="F244" s="2" t="s">
        <v>448</v>
      </c>
      <c r="G244" s="2" t="s">
        <v>630</v>
      </c>
      <c r="H244" s="61">
        <f>SUM('[4]Figure 3.4'!$F$28:$N$28)/9</f>
        <v>2040.9771111111108</v>
      </c>
      <c r="I244" s="61">
        <f>H244*800/(980+2/7*(800-980))</f>
        <v>1758.3802803418801</v>
      </c>
      <c r="J244" s="61">
        <f t="shared" si="924"/>
        <v>1582.542252307692</v>
      </c>
      <c r="K244" s="61">
        <f>I244*640/800</f>
        <v>1406.704224273504</v>
      </c>
      <c r="L244" s="61">
        <f t="shared" si="925"/>
        <v>1340.7649637606835</v>
      </c>
      <c r="M244" s="61">
        <f>K244*580/640</f>
        <v>1274.825703247863</v>
      </c>
      <c r="N244" s="61">
        <f t="shared" si="926"/>
        <v>1208.8864427350425</v>
      </c>
      <c r="O244" s="61">
        <f>M244*520/580</f>
        <v>1142.947182222222</v>
      </c>
      <c r="P244" s="12">
        <v>0.91</v>
      </c>
      <c r="Q244" s="11">
        <f t="shared" ref="Q244:Q246" si="935">H244*$P244/1000</f>
        <v>1.8572891711111108</v>
      </c>
      <c r="R244" s="11">
        <f t="shared" ref="R244:R246" si="936">I244*$P244/1000</f>
        <v>1.6001260551111109</v>
      </c>
      <c r="S244" s="11">
        <f t="shared" ref="S244:S246" si="937">J244*$P244/1000</f>
        <v>1.4401134495999997</v>
      </c>
      <c r="T244" s="11">
        <f t="shared" ref="T244:T246" si="938">K244*$P244/1000</f>
        <v>1.2801008440888886</v>
      </c>
      <c r="U244" s="11">
        <f t="shared" ref="U244:U246" si="939">L244*$P244/1000</f>
        <v>1.220096117022222</v>
      </c>
      <c r="V244" s="11">
        <f t="shared" ref="V244:V246" si="940">M244*$P244/1000</f>
        <v>1.1600913899555554</v>
      </c>
      <c r="W244" s="11">
        <f t="shared" ref="W244:W246" si="941">N244*$P244/1000</f>
        <v>1.1000866628888886</v>
      </c>
      <c r="X244" s="11">
        <f t="shared" ref="X244:X246" si="942">O244*$P244/1000</f>
        <v>1.040081935822222</v>
      </c>
      <c r="Y244" s="11">
        <f>[3]euref_det!AB244*Q244</f>
        <v>0</v>
      </c>
      <c r="Z244" s="11">
        <f>[3]euref_det!AC244*R244</f>
        <v>0</v>
      </c>
      <c r="AA244" s="11">
        <f>[3]euref_det!AD244*S244</f>
        <v>0</v>
      </c>
      <c r="AB244" s="11">
        <f>[3]euref_det!AE244*T244</f>
        <v>0</v>
      </c>
      <c r="AC244" s="11">
        <f>[3]euref_det!AF244*U244</f>
        <v>0</v>
      </c>
      <c r="AD244" s="11">
        <f>[3]euref_det!AG244*V244</f>
        <v>0</v>
      </c>
      <c r="AE244" s="11">
        <f>[3]euref_det!AH244*W244</f>
        <v>0</v>
      </c>
      <c r="AF244" s="11">
        <f>[3]euref_det!AI244*X244</f>
        <v>0</v>
      </c>
    </row>
    <row r="245" spans="1:32" x14ac:dyDescent="0.25">
      <c r="A245" s="2" t="s">
        <v>383</v>
      </c>
      <c r="B245" s="2" t="s">
        <v>381</v>
      </c>
      <c r="C245" s="2" t="s">
        <v>9</v>
      </c>
      <c r="D245" s="2" t="s">
        <v>517</v>
      </c>
      <c r="E245" s="2" t="s">
        <v>532</v>
      </c>
      <c r="F245" s="2" t="s">
        <v>448</v>
      </c>
      <c r="G245" s="2" t="s">
        <v>631</v>
      </c>
      <c r="H245" s="61">
        <f>SUM('[4]Table 3.1'!$F$20:$N$20)/7</f>
        <v>2900.7142857142858</v>
      </c>
      <c r="I245" s="61">
        <f>H245*1100/(1310+2/7*(1100-1310))</f>
        <v>2552.6285714285718</v>
      </c>
      <c r="J245" s="61">
        <f t="shared" si="924"/>
        <v>2424.9971428571434</v>
      </c>
      <c r="K245" s="61">
        <f>I245*990/1100</f>
        <v>2297.3657142857146</v>
      </c>
      <c r="L245" s="61">
        <f t="shared" si="925"/>
        <v>2227.7485714285717</v>
      </c>
      <c r="M245" s="61">
        <f>K245*930/990</f>
        <v>2158.1314285714288</v>
      </c>
      <c r="N245" s="61">
        <f t="shared" si="926"/>
        <v>2100.1171428571433</v>
      </c>
      <c r="O245" s="61">
        <f>M245*880/930</f>
        <v>2042.1028571428574</v>
      </c>
      <c r="P245" s="12">
        <v>0.91</v>
      </c>
      <c r="Q245" s="11">
        <f t="shared" si="935"/>
        <v>2.6396500000000001</v>
      </c>
      <c r="R245" s="11">
        <f t="shared" si="936"/>
        <v>2.3228920000000004</v>
      </c>
      <c r="S245" s="11">
        <f t="shared" si="937"/>
        <v>2.2067474000000007</v>
      </c>
      <c r="T245" s="11">
        <f t="shared" si="938"/>
        <v>2.0906028000000005</v>
      </c>
      <c r="U245" s="11">
        <f t="shared" si="939"/>
        <v>2.0272512000000003</v>
      </c>
      <c r="V245" s="11">
        <f t="shared" si="940"/>
        <v>1.9638996000000004</v>
      </c>
      <c r="W245" s="11">
        <f t="shared" si="941"/>
        <v>1.9111066000000005</v>
      </c>
      <c r="X245" s="11">
        <f t="shared" si="942"/>
        <v>1.8583136000000002</v>
      </c>
      <c r="Y245" s="11">
        <f>[3]euref_det!AB245*Q245</f>
        <v>0.12670320000000002</v>
      </c>
      <c r="Z245" s="11">
        <f>[3]euref_det!AC245*R245</f>
        <v>0.45685703410441181</v>
      </c>
      <c r="AA245" s="11">
        <f>[3]euref_det!AD245*S245</f>
        <v>0.16060559306653191</v>
      </c>
      <c r="AB245" s="11">
        <f>[3]euref_det!AE245*T245</f>
        <v>0.1521526671156618</v>
      </c>
      <c r="AC245" s="11">
        <f>[3]euref_det!AF245*U245</f>
        <v>0.14754198023336901</v>
      </c>
      <c r="AD245" s="11">
        <f>[3]euref_det!AG245*V245</f>
        <v>0.14293129335107624</v>
      </c>
      <c r="AE245" s="11">
        <f>[3]euref_det!AH245*W245</f>
        <v>0.13908905428249893</v>
      </c>
      <c r="AF245" s="11">
        <f>[3]euref_det!AI245*X245</f>
        <v>0.1352468152139216</v>
      </c>
    </row>
    <row r="246" spans="1:32" x14ac:dyDescent="0.25">
      <c r="A246" s="2" t="s">
        <v>44</v>
      </c>
      <c r="B246" s="2" t="s">
        <v>45</v>
      </c>
      <c r="C246" s="2" t="s">
        <v>9</v>
      </c>
      <c r="D246" s="2" t="s">
        <v>448</v>
      </c>
      <c r="E246" s="2" t="s">
        <v>616</v>
      </c>
      <c r="F246" s="2"/>
      <c r="G246" s="2"/>
      <c r="H246" s="12">
        <f>5600+2/7*(4500-5600)</f>
        <v>5285.7142857142853</v>
      </c>
      <c r="I246" s="11">
        <v>4500</v>
      </c>
      <c r="J246" s="12">
        <f t="shared" si="924"/>
        <v>4150</v>
      </c>
      <c r="K246" s="12">
        <v>3800</v>
      </c>
      <c r="L246" s="12">
        <f t="shared" si="925"/>
        <v>3650</v>
      </c>
      <c r="M246" s="12">
        <v>3500</v>
      </c>
      <c r="N246" s="12">
        <f t="shared" si="926"/>
        <v>3450</v>
      </c>
      <c r="O246" s="11">
        <v>3400</v>
      </c>
      <c r="P246" s="12">
        <v>0.91</v>
      </c>
      <c r="Q246" s="11">
        <f t="shared" si="935"/>
        <v>4.8099999999999996</v>
      </c>
      <c r="R246" s="11">
        <f t="shared" si="936"/>
        <v>4.0949999999999998</v>
      </c>
      <c r="S246" s="11">
        <f t="shared" si="937"/>
        <v>3.7765</v>
      </c>
      <c r="T246" s="11">
        <f t="shared" si="938"/>
        <v>3.4580000000000002</v>
      </c>
      <c r="U246" s="11">
        <f t="shared" si="939"/>
        <v>3.3214999999999999</v>
      </c>
      <c r="V246" s="11">
        <f t="shared" si="940"/>
        <v>3.1850000000000001</v>
      </c>
      <c r="W246" s="11">
        <f t="shared" si="941"/>
        <v>3.1395</v>
      </c>
      <c r="X246" s="11">
        <f t="shared" si="942"/>
        <v>3.0939999999999999</v>
      </c>
      <c r="Y246" s="11">
        <f>[3]euref_det!AB246*Q246</f>
        <v>0</v>
      </c>
      <c r="Z246" s="11">
        <f>[3]euref_det!AC246*R246</f>
        <v>0</v>
      </c>
      <c r="AA246" s="11">
        <f>[3]euref_det!AD246*S246</f>
        <v>0</v>
      </c>
      <c r="AB246" s="11">
        <f>[3]euref_det!AE246*T246</f>
        <v>0</v>
      </c>
      <c r="AC246" s="11">
        <f>[3]euref_det!AF246*U246</f>
        <v>0</v>
      </c>
      <c r="AD246" s="11">
        <f>[3]euref_det!AG246*V246</f>
        <v>0</v>
      </c>
      <c r="AE246" s="11">
        <f>[3]euref_det!AH246*W246</f>
        <v>0</v>
      </c>
      <c r="AF246" s="11">
        <f>[3]euref_det!AI246*X246</f>
        <v>0</v>
      </c>
    </row>
    <row r="247" spans="1:32" x14ac:dyDescent="0.25">
      <c r="A247" s="2" t="s">
        <v>46</v>
      </c>
      <c r="B247" s="2" t="s">
        <v>47</v>
      </c>
      <c r="C247" s="2" t="s">
        <v>9</v>
      </c>
      <c r="D247" s="2" t="s">
        <v>448</v>
      </c>
      <c r="E247" s="2" t="s">
        <v>510</v>
      </c>
      <c r="F247" s="2"/>
      <c r="G247" s="2"/>
      <c r="H247" s="12">
        <f>9080+2/7*(5790-9080)</f>
        <v>8140</v>
      </c>
      <c r="I247" s="12">
        <v>5790</v>
      </c>
      <c r="J247" s="12">
        <f t="shared" si="924"/>
        <v>5135</v>
      </c>
      <c r="K247" s="12">
        <v>4480</v>
      </c>
      <c r="L247" s="12">
        <f t="shared" si="925"/>
        <v>3565</v>
      </c>
      <c r="M247" s="12">
        <v>2650</v>
      </c>
      <c r="N247" s="12">
        <f t="shared" si="926"/>
        <v>2475</v>
      </c>
      <c r="O247" s="12">
        <v>2300</v>
      </c>
      <c r="P247" s="12"/>
      <c r="Q247" s="11">
        <f t="shared" ref="Q247" si="943">H247/1000</f>
        <v>8.14</v>
      </c>
      <c r="R247" s="11">
        <f t="shared" ref="R247" si="944">I247/1000</f>
        <v>5.79</v>
      </c>
      <c r="S247" s="11">
        <f t="shared" ref="S247" si="945">J247/1000</f>
        <v>5.1349999999999998</v>
      </c>
      <c r="T247" s="11">
        <f t="shared" ref="T247" si="946">K247/1000</f>
        <v>4.4800000000000004</v>
      </c>
      <c r="U247" s="11">
        <f t="shared" ref="U247" si="947">L247/1000</f>
        <v>3.5649999999999999</v>
      </c>
      <c r="V247" s="11">
        <f t="shared" ref="V247" si="948">M247/1000</f>
        <v>2.65</v>
      </c>
      <c r="W247" s="11">
        <f t="shared" ref="W247" si="949">N247/1000</f>
        <v>2.4750000000000001</v>
      </c>
      <c r="X247" s="11">
        <f t="shared" ref="X247" si="950">O247/1000</f>
        <v>2.2999999999999998</v>
      </c>
      <c r="Y247" s="11">
        <f>[3]euref_det!AB247*Q247</f>
        <v>0</v>
      </c>
      <c r="Z247" s="11">
        <f>[3]euref_det!AC247*R247</f>
        <v>0</v>
      </c>
      <c r="AA247" s="11">
        <f>[3]euref_det!AD247*S247</f>
        <v>0</v>
      </c>
      <c r="AB247" s="11">
        <f>[3]euref_det!AE247*T247</f>
        <v>0</v>
      </c>
      <c r="AC247" s="11">
        <f>[3]euref_det!AF247*U247</f>
        <v>0</v>
      </c>
      <c r="AD247" s="11">
        <f>[3]euref_det!AG247*V247</f>
        <v>0</v>
      </c>
      <c r="AE247" s="11">
        <f>[3]euref_det!AH247*W247</f>
        <v>0</v>
      </c>
      <c r="AF247" s="11">
        <f>[3]euref_det!AI247*X247</f>
        <v>0</v>
      </c>
    </row>
    <row r="248" spans="1:32" x14ac:dyDescent="0.25">
      <c r="A248" s="2" t="s">
        <v>48</v>
      </c>
      <c r="B248" s="2" t="s">
        <v>49</v>
      </c>
      <c r="C248" s="2" t="s">
        <v>9</v>
      </c>
      <c r="D248" s="2" t="s">
        <v>448</v>
      </c>
      <c r="E248" s="2" t="s">
        <v>617</v>
      </c>
      <c r="F248" s="2"/>
      <c r="G248" s="2"/>
      <c r="H248" s="12">
        <f>5530+2/7*(4970-5530)</f>
        <v>5370</v>
      </c>
      <c r="I248" s="11">
        <v>4970</v>
      </c>
      <c r="J248" s="12">
        <f t="shared" si="924"/>
        <v>4720</v>
      </c>
      <c r="K248" s="12">
        <v>4470</v>
      </c>
      <c r="L248" s="12">
        <f t="shared" si="925"/>
        <v>4245</v>
      </c>
      <c r="M248" s="12">
        <v>4020</v>
      </c>
      <c r="N248" s="12">
        <f t="shared" si="926"/>
        <v>3815</v>
      </c>
      <c r="O248" s="11">
        <v>3610</v>
      </c>
      <c r="P248" s="12">
        <v>0.91</v>
      </c>
      <c r="Q248" s="11">
        <f t="shared" ref="Q248" si="951">H248*$P248/1000</f>
        <v>4.8866999999999994</v>
      </c>
      <c r="R248" s="11">
        <f t="shared" ref="R248" si="952">I248*$P248/1000</f>
        <v>4.5226999999999995</v>
      </c>
      <c r="S248" s="11">
        <f t="shared" ref="S248" si="953">J248*$P248/1000</f>
        <v>4.2951999999999995</v>
      </c>
      <c r="T248" s="11">
        <f t="shared" ref="T248" si="954">K248*$P248/1000</f>
        <v>4.0677000000000003</v>
      </c>
      <c r="U248" s="11">
        <f t="shared" ref="U248" si="955">L248*$P248/1000</f>
        <v>3.8629500000000001</v>
      </c>
      <c r="V248" s="11">
        <f t="shared" ref="V248" si="956">M248*$P248/1000</f>
        <v>3.6582000000000003</v>
      </c>
      <c r="W248" s="11">
        <f t="shared" ref="W248" si="957">N248*$P248/1000</f>
        <v>3.4716499999999999</v>
      </c>
      <c r="X248" s="11">
        <f t="shared" ref="X248" si="958">O248*$P248/1000</f>
        <v>3.2850999999999999</v>
      </c>
      <c r="Y248" s="11">
        <f>[3]euref_det!AB248*Q248</f>
        <v>0</v>
      </c>
      <c r="Z248" s="11">
        <f>[3]euref_det!AC248*R248</f>
        <v>0</v>
      </c>
      <c r="AA248" s="11">
        <f>[3]euref_det!AD248*S248</f>
        <v>0</v>
      </c>
      <c r="AB248" s="11">
        <f>[3]euref_det!AE248*T248</f>
        <v>0</v>
      </c>
      <c r="AC248" s="11">
        <f>[3]euref_det!AF248*U248</f>
        <v>0</v>
      </c>
      <c r="AD248" s="11">
        <f>[3]euref_det!AG248*V248</f>
        <v>0</v>
      </c>
      <c r="AE248" s="11">
        <f>[3]euref_det!AH248*W248</f>
        <v>0</v>
      </c>
      <c r="AF248" s="11">
        <f>[3]euref_det!AI248*X248</f>
        <v>0</v>
      </c>
    </row>
    <row r="249" spans="1:32" x14ac:dyDescent="0.25">
      <c r="A249" s="2" t="s">
        <v>32</v>
      </c>
      <c r="B249" s="2" t="s">
        <v>33</v>
      </c>
      <c r="C249" s="2" t="s">
        <v>8</v>
      </c>
      <c r="D249" s="2" t="s">
        <v>448</v>
      </c>
      <c r="E249" s="2" t="s">
        <v>558</v>
      </c>
      <c r="F249" s="2"/>
      <c r="G249" s="2"/>
      <c r="H249" s="61">
        <f>[2]IT!$B$8/([2]IT!$B$8+[2]IT!$B$11)*(2000+2/7*(2000-2000))+[2]IT!$B$11/([2]IT!$B$8+[2]IT!$B$11)*(1600+2/7*(1600-1600))</f>
        <v>1600</v>
      </c>
      <c r="I249" s="61">
        <f>$H249</f>
        <v>1600</v>
      </c>
      <c r="J249" s="61">
        <f t="shared" ref="J249:O250" si="959">$H249</f>
        <v>1600</v>
      </c>
      <c r="K249" s="61">
        <f t="shared" si="959"/>
        <v>1600</v>
      </c>
      <c r="L249" s="61">
        <f t="shared" si="959"/>
        <v>1600</v>
      </c>
      <c r="M249" s="61">
        <f t="shared" si="959"/>
        <v>1600</v>
      </c>
      <c r="N249" s="61">
        <f t="shared" si="959"/>
        <v>1600</v>
      </c>
      <c r="O249" s="61">
        <f t="shared" si="959"/>
        <v>1600</v>
      </c>
      <c r="P249" s="12"/>
      <c r="Q249" s="11">
        <f t="shared" ref="Q249:Q251" si="960">H249/1000</f>
        <v>1.6</v>
      </c>
      <c r="R249" s="11">
        <f t="shared" ref="R249:R251" si="961">I249/1000</f>
        <v>1.6</v>
      </c>
      <c r="S249" s="11">
        <f t="shared" ref="S249:S251" si="962">J249/1000</f>
        <v>1.6</v>
      </c>
      <c r="T249" s="11">
        <f t="shared" ref="T249:T251" si="963">K249/1000</f>
        <v>1.6</v>
      </c>
      <c r="U249" s="11">
        <f t="shared" ref="U249:U251" si="964">L249/1000</f>
        <v>1.6</v>
      </c>
      <c r="V249" s="11">
        <f t="shared" ref="V249:V251" si="965">M249/1000</f>
        <v>1.6</v>
      </c>
      <c r="W249" s="11">
        <f t="shared" ref="W249:W251" si="966">N249/1000</f>
        <v>1.6</v>
      </c>
      <c r="X249" s="11">
        <f t="shared" ref="X249:X251" si="967">O249/1000</f>
        <v>1.6</v>
      </c>
      <c r="Y249" s="11">
        <f>[3]euref_det!AB249*Q249</f>
        <v>0</v>
      </c>
      <c r="Z249" s="11">
        <f>[3]euref_det!AC249*R249</f>
        <v>0</v>
      </c>
      <c r="AA249" s="11">
        <f>[3]euref_det!AD249*S249</f>
        <v>0</v>
      </c>
      <c r="AB249" s="11">
        <f>[3]euref_det!AE249*T249</f>
        <v>0</v>
      </c>
      <c r="AC249" s="11">
        <f>[3]euref_det!AF249*U249</f>
        <v>0</v>
      </c>
      <c r="AD249" s="11">
        <f>[3]euref_det!AG249*V249</f>
        <v>0</v>
      </c>
      <c r="AE249" s="11">
        <f>[3]euref_det!AH249*W249</f>
        <v>0</v>
      </c>
      <c r="AF249" s="11">
        <f>[3]euref_det!AI249*X249</f>
        <v>0</v>
      </c>
    </row>
    <row r="250" spans="1:32" x14ac:dyDescent="0.25">
      <c r="A250" s="2" t="s">
        <v>34</v>
      </c>
      <c r="B250" s="2" t="s">
        <v>35</v>
      </c>
      <c r="C250" s="2" t="s">
        <v>8</v>
      </c>
      <c r="D250" s="2" t="s">
        <v>448</v>
      </c>
      <c r="E250" s="2" t="s">
        <v>515</v>
      </c>
      <c r="F250" s="2"/>
      <c r="G250" s="2"/>
      <c r="H250" s="12">
        <f>850+2/7*(850-850)</f>
        <v>850</v>
      </c>
      <c r="I250" s="12">
        <f>$H250</f>
        <v>850</v>
      </c>
      <c r="J250" s="12">
        <f t="shared" si="959"/>
        <v>850</v>
      </c>
      <c r="K250" s="12">
        <f t="shared" si="959"/>
        <v>850</v>
      </c>
      <c r="L250" s="12">
        <f t="shared" si="959"/>
        <v>850</v>
      </c>
      <c r="M250" s="12">
        <f t="shared" si="959"/>
        <v>850</v>
      </c>
      <c r="N250" s="12">
        <f t="shared" si="959"/>
        <v>850</v>
      </c>
      <c r="O250" s="12">
        <f t="shared" si="959"/>
        <v>850</v>
      </c>
      <c r="P250" s="12"/>
      <c r="Q250" s="11">
        <f t="shared" si="960"/>
        <v>0.85</v>
      </c>
      <c r="R250" s="11">
        <f t="shared" si="961"/>
        <v>0.85</v>
      </c>
      <c r="S250" s="11">
        <f t="shared" si="962"/>
        <v>0.85</v>
      </c>
      <c r="T250" s="11">
        <f t="shared" si="963"/>
        <v>0.85</v>
      </c>
      <c r="U250" s="11">
        <f t="shared" si="964"/>
        <v>0.85</v>
      </c>
      <c r="V250" s="11">
        <f t="shared" si="965"/>
        <v>0.85</v>
      </c>
      <c r="W250" s="11">
        <f t="shared" si="966"/>
        <v>0.85</v>
      </c>
      <c r="X250" s="11">
        <f t="shared" si="967"/>
        <v>0.85</v>
      </c>
      <c r="Y250" s="11">
        <f>[3]euref_det!AB250*Q250</f>
        <v>0</v>
      </c>
      <c r="Z250" s="11">
        <f>[3]euref_det!AC250*R250</f>
        <v>46.163732526726022</v>
      </c>
      <c r="AA250" s="11">
        <f>[3]euref_det!AD250*S250</f>
        <v>54.194818932389431</v>
      </c>
      <c r="AB250" s="11">
        <f>[3]euref_det!AE250*T250</f>
        <v>60.994818932389428</v>
      </c>
      <c r="AC250" s="11">
        <f>[3]euref_det!AF250*U250</f>
        <v>20.194818932389431</v>
      </c>
      <c r="AD250" s="11">
        <f>[3]euref_det!AG250*V250</f>
        <v>20.194818932389431</v>
      </c>
      <c r="AE250" s="11">
        <f>[3]euref_det!AH250*W250</f>
        <v>20.194818932389431</v>
      </c>
      <c r="AF250" s="11">
        <f>[3]euref_det!AI250*X250</f>
        <v>20.194818932389431</v>
      </c>
    </row>
    <row r="251" spans="1:32" x14ac:dyDescent="0.25">
      <c r="A251" s="2" t="s">
        <v>36</v>
      </c>
      <c r="B251" s="2" t="s">
        <v>37</v>
      </c>
      <c r="C251" s="2" t="s">
        <v>8</v>
      </c>
      <c r="D251" s="2" t="s">
        <v>448</v>
      </c>
      <c r="E251" s="2" t="s">
        <v>503</v>
      </c>
      <c r="F251" s="2"/>
      <c r="G251" s="2"/>
      <c r="H251" s="12">
        <f>4500+2/7*(4350-4500)</f>
        <v>4457.1428571428569</v>
      </c>
      <c r="I251" s="12">
        <f>4350</f>
        <v>4350</v>
      </c>
      <c r="J251" s="12">
        <f>(I251+K251)/2</f>
        <v>4225</v>
      </c>
      <c r="K251" s="12">
        <v>4100</v>
      </c>
      <c r="L251" s="12">
        <f>(K251+M251)/2</f>
        <v>3950</v>
      </c>
      <c r="M251" s="12">
        <v>3800</v>
      </c>
      <c r="N251" s="12">
        <f>(M251+O251)/2</f>
        <v>3775</v>
      </c>
      <c r="O251" s="12">
        <v>3750</v>
      </c>
      <c r="P251" s="12"/>
      <c r="Q251" s="11">
        <f t="shared" si="960"/>
        <v>4.4571428571428573</v>
      </c>
      <c r="R251" s="11">
        <f t="shared" si="961"/>
        <v>4.3499999999999996</v>
      </c>
      <c r="S251" s="11">
        <f t="shared" si="962"/>
        <v>4.2249999999999996</v>
      </c>
      <c r="T251" s="11">
        <f t="shared" si="963"/>
        <v>4.0999999999999996</v>
      </c>
      <c r="U251" s="11">
        <f t="shared" si="964"/>
        <v>3.95</v>
      </c>
      <c r="V251" s="11">
        <f t="shared" si="965"/>
        <v>3.8</v>
      </c>
      <c r="W251" s="11">
        <f t="shared" si="966"/>
        <v>3.7749999999999999</v>
      </c>
      <c r="X251" s="11">
        <f t="shared" si="967"/>
        <v>3.75</v>
      </c>
      <c r="Y251" s="11">
        <f>[3]euref_det!AB251*Q251</f>
        <v>0</v>
      </c>
      <c r="Z251" s="11">
        <f>[3]euref_det!AC251*R251</f>
        <v>0</v>
      </c>
      <c r="AA251" s="11">
        <f>[3]euref_det!AD251*S251</f>
        <v>0</v>
      </c>
      <c r="AB251" s="11">
        <f>[3]euref_det!AE251*T251</f>
        <v>0</v>
      </c>
      <c r="AC251" s="11">
        <f>[3]euref_det!AF251*U251</f>
        <v>0</v>
      </c>
      <c r="AD251" s="11">
        <f>[3]euref_det!AG251*V251</f>
        <v>0</v>
      </c>
      <c r="AE251" s="11">
        <f>[3]euref_det!AH251*W251</f>
        <v>0</v>
      </c>
      <c r="AF251" s="11">
        <f>[3]euref_det!AI251*X251</f>
        <v>0</v>
      </c>
    </row>
    <row r="252" spans="1:32" x14ac:dyDescent="0.25">
      <c r="A252" s="2" t="s">
        <v>38</v>
      </c>
      <c r="B252" s="2" t="s">
        <v>39</v>
      </c>
      <c r="C252" s="2" t="s">
        <v>8</v>
      </c>
      <c r="D252" s="2" t="s">
        <v>517</v>
      </c>
      <c r="E252" s="2" t="s">
        <v>518</v>
      </c>
      <c r="F252" s="2" t="s">
        <v>448</v>
      </c>
      <c r="G252" s="2" t="s">
        <v>637</v>
      </c>
      <c r="H252" s="11">
        <f>'[4]Figure 5.5'!$E$23</f>
        <v>1842.692924470706</v>
      </c>
      <c r="I252" s="11">
        <f>$H252</f>
        <v>1842.692924470706</v>
      </c>
      <c r="J252" s="11">
        <f t="shared" ref="J252:O252" si="968">$H252</f>
        <v>1842.692924470706</v>
      </c>
      <c r="K252" s="11">
        <f t="shared" si="968"/>
        <v>1842.692924470706</v>
      </c>
      <c r="L252" s="11">
        <f t="shared" si="968"/>
        <v>1842.692924470706</v>
      </c>
      <c r="M252" s="11">
        <f t="shared" si="968"/>
        <v>1842.692924470706</v>
      </c>
      <c r="N252" s="11">
        <f t="shared" si="968"/>
        <v>1842.692924470706</v>
      </c>
      <c r="O252" s="11">
        <f t="shared" si="968"/>
        <v>1842.692924470706</v>
      </c>
      <c r="P252" s="12">
        <v>0.91</v>
      </c>
      <c r="Q252" s="11">
        <f t="shared" ref="Q252:Q254" si="969">H252*$P252/1000</f>
        <v>1.6768505612683424</v>
      </c>
      <c r="R252" s="11">
        <f t="shared" ref="R252:R254" si="970">I252*$P252/1000</f>
        <v>1.6768505612683424</v>
      </c>
      <c r="S252" s="11">
        <f t="shared" ref="S252:S254" si="971">J252*$P252/1000</f>
        <v>1.6768505612683424</v>
      </c>
      <c r="T252" s="11">
        <f t="shared" ref="T252:T254" si="972">K252*$P252/1000</f>
        <v>1.6768505612683424</v>
      </c>
      <c r="U252" s="11">
        <f t="shared" ref="U252:U254" si="973">L252*$P252/1000</f>
        <v>1.6768505612683424</v>
      </c>
      <c r="V252" s="11">
        <f t="shared" ref="V252:V254" si="974">M252*$P252/1000</f>
        <v>1.6768505612683424</v>
      </c>
      <c r="W252" s="11">
        <f t="shared" ref="W252:W254" si="975">N252*$P252/1000</f>
        <v>1.6768505612683424</v>
      </c>
      <c r="X252" s="11">
        <f t="shared" ref="X252:X254" si="976">O252*$P252/1000</f>
        <v>1.6768505612683424</v>
      </c>
      <c r="Y252" s="11">
        <f>[3]euref_det!AB252*Q252</f>
        <v>0</v>
      </c>
      <c r="Z252" s="11">
        <f>[3]euref_det!AC252*R252</f>
        <v>0</v>
      </c>
      <c r="AA252" s="11">
        <f>[3]euref_det!AD252*S252</f>
        <v>0</v>
      </c>
      <c r="AB252" s="11">
        <f>[3]euref_det!AE252*T252</f>
        <v>0</v>
      </c>
      <c r="AC252" s="11">
        <f>[3]euref_det!AF252*U252</f>
        <v>0</v>
      </c>
      <c r="AD252" s="11">
        <f>[3]euref_det!AG252*V252</f>
        <v>0</v>
      </c>
      <c r="AE252" s="11">
        <f>[3]euref_det!AH252*W252</f>
        <v>0</v>
      </c>
      <c r="AF252" s="11">
        <f>[3]euref_det!AI252*X252</f>
        <v>0</v>
      </c>
    </row>
    <row r="253" spans="1:32" x14ac:dyDescent="0.25">
      <c r="A253" s="2" t="s">
        <v>384</v>
      </c>
      <c r="B253" s="2" t="s">
        <v>378</v>
      </c>
      <c r="C253" s="2" t="s">
        <v>8</v>
      </c>
      <c r="D253" s="2" t="s">
        <v>517</v>
      </c>
      <c r="E253" s="2" t="s">
        <v>524</v>
      </c>
      <c r="F253" s="2" t="s">
        <v>448</v>
      </c>
      <c r="G253" s="2" t="s">
        <v>632</v>
      </c>
      <c r="H253" s="61">
        <f>SUM('[4]Figure 2.5'!$AD$12:$AL$12)/9</f>
        <v>2218.7777777777778</v>
      </c>
      <c r="I253" s="61">
        <f>H253*1350/(1400+2/7*(1350-1400))</f>
        <v>2161.5927835051543</v>
      </c>
      <c r="J253" s="61">
        <f t="shared" ref="J253:J261" si="977">(I253+K253)/2</f>
        <v>2121.5632875143183</v>
      </c>
      <c r="K253" s="61">
        <f>I253*1300/1350</f>
        <v>2081.5337915234818</v>
      </c>
      <c r="L253" s="61">
        <f t="shared" ref="L253:L261" si="978">(K253+M253)/2</f>
        <v>2001.4747995418095</v>
      </c>
      <c r="M253" s="61">
        <f>K253*1200/1300</f>
        <v>1921.4158075601372</v>
      </c>
      <c r="N253" s="61">
        <f t="shared" ref="N253:N261" si="979">(M253+O253)/2</f>
        <v>1841.3568155784646</v>
      </c>
      <c r="O253" s="61">
        <f>M253*1100/1200</f>
        <v>1761.2978235967923</v>
      </c>
      <c r="P253" s="12">
        <v>0.91</v>
      </c>
      <c r="Q253" s="11">
        <f t="shared" si="969"/>
        <v>2.019087777777778</v>
      </c>
      <c r="R253" s="11">
        <f t="shared" si="970"/>
        <v>1.9670494329896906</v>
      </c>
      <c r="S253" s="11">
        <f t="shared" si="971"/>
        <v>1.9306225916380297</v>
      </c>
      <c r="T253" s="11">
        <f t="shared" si="972"/>
        <v>1.8941957502863687</v>
      </c>
      <c r="U253" s="11">
        <f t="shared" si="973"/>
        <v>1.8213420675830467</v>
      </c>
      <c r="V253" s="11">
        <f t="shared" si="974"/>
        <v>1.7484883848797248</v>
      </c>
      <c r="W253" s="11">
        <f t="shared" si="975"/>
        <v>1.6756347021764029</v>
      </c>
      <c r="X253" s="11">
        <f t="shared" si="976"/>
        <v>1.6027810194730812</v>
      </c>
      <c r="Y253" s="11">
        <f>[3]euref_det!AB253*Q253</f>
        <v>0</v>
      </c>
      <c r="Z253" s="11">
        <f>[3]euref_det!AC253*R253</f>
        <v>0</v>
      </c>
      <c r="AA253" s="11">
        <f>[3]euref_det!AD253*S253</f>
        <v>0</v>
      </c>
      <c r="AB253" s="11">
        <f>[3]euref_det!AE253*T253</f>
        <v>0</v>
      </c>
      <c r="AC253" s="11">
        <f>[3]euref_det!AF253*U253</f>
        <v>0</v>
      </c>
      <c r="AD253" s="11">
        <f>[3]euref_det!AG253*V253</f>
        <v>0</v>
      </c>
      <c r="AE253" s="11">
        <f>[3]euref_det!AH253*W253</f>
        <v>7.8749596217048787E-2</v>
      </c>
      <c r="AF253" s="11">
        <f>[3]euref_det!AI253*X253</f>
        <v>20.714468432652726</v>
      </c>
    </row>
    <row r="254" spans="1:32" x14ac:dyDescent="0.25">
      <c r="A254" s="2" t="s">
        <v>385</v>
      </c>
      <c r="B254" s="2" t="s">
        <v>379</v>
      </c>
      <c r="C254" s="2" t="s">
        <v>8</v>
      </c>
      <c r="D254" s="2" t="s">
        <v>517</v>
      </c>
      <c r="E254" s="2" t="s">
        <v>527</v>
      </c>
      <c r="F254" s="2" t="s">
        <v>448</v>
      </c>
      <c r="G254" s="2" t="s">
        <v>633</v>
      </c>
      <c r="H254" s="12">
        <f>('[4]Table 4.1'!$D$11+'[4]Table 4.1'!$G$11)/2</f>
        <v>4376</v>
      </c>
      <c r="I254" s="12">
        <f>H254*2880/(3470+2/7*(2880-3470))</f>
        <v>3817.4019904803113</v>
      </c>
      <c r="J254" s="12">
        <f t="shared" si="977"/>
        <v>3618.5789701427948</v>
      </c>
      <c r="K254" s="12">
        <f>I254*2580/2880</f>
        <v>3419.7559498052788</v>
      </c>
      <c r="L254" s="12">
        <f t="shared" si="978"/>
        <v>3287.2072695802681</v>
      </c>
      <c r="M254" s="12">
        <f>K254*2380/2580</f>
        <v>3154.6585893552569</v>
      </c>
      <c r="N254" s="12">
        <f t="shared" si="979"/>
        <v>3032.3850006205571</v>
      </c>
      <c r="O254" s="12">
        <f>M254*2380/2580</f>
        <v>2910.1114118858573</v>
      </c>
      <c r="P254" s="12">
        <v>0.91</v>
      </c>
      <c r="Q254" s="11">
        <f t="shared" si="969"/>
        <v>3.9821600000000004</v>
      </c>
      <c r="R254" s="11">
        <f t="shared" si="970"/>
        <v>3.4738358113370831</v>
      </c>
      <c r="S254" s="11">
        <f t="shared" si="971"/>
        <v>3.2929068628299434</v>
      </c>
      <c r="T254" s="11">
        <f t="shared" si="972"/>
        <v>3.1119779143228037</v>
      </c>
      <c r="U254" s="11">
        <f t="shared" si="973"/>
        <v>2.991358615318044</v>
      </c>
      <c r="V254" s="11">
        <f t="shared" si="974"/>
        <v>2.8707393163132839</v>
      </c>
      <c r="W254" s="11">
        <f t="shared" si="975"/>
        <v>2.7594703505647074</v>
      </c>
      <c r="X254" s="11">
        <f t="shared" si="976"/>
        <v>2.6482013848161299</v>
      </c>
      <c r="Y254" s="11">
        <f>[3]euref_det!AB254*Q254</f>
        <v>0</v>
      </c>
      <c r="Z254" s="11">
        <f>[3]euref_det!AC254*R254</f>
        <v>0</v>
      </c>
      <c r="AA254" s="11">
        <f>[3]euref_det!AD254*S254</f>
        <v>0</v>
      </c>
      <c r="AB254" s="11">
        <f>[3]euref_det!AE254*T254</f>
        <v>0</v>
      </c>
      <c r="AC254" s="11">
        <f>[3]euref_det!AF254*U254</f>
        <v>0</v>
      </c>
      <c r="AD254" s="11">
        <f>[3]euref_det!AG254*V254</f>
        <v>0</v>
      </c>
      <c r="AE254" s="11">
        <f>[3]euref_det!AH254*W254</f>
        <v>0</v>
      </c>
      <c r="AF254" s="11">
        <f>[3]euref_det!AI254*X254</f>
        <v>0</v>
      </c>
    </row>
    <row r="255" spans="1:32" x14ac:dyDescent="0.25">
      <c r="A255" s="1" t="s">
        <v>40</v>
      </c>
      <c r="B255" s="1" t="s">
        <v>41</v>
      </c>
      <c r="C255" s="2" t="s">
        <v>8</v>
      </c>
      <c r="D255" s="2" t="s">
        <v>448</v>
      </c>
      <c r="E255" s="2" t="s">
        <v>516</v>
      </c>
      <c r="F255" s="2"/>
      <c r="G255" s="2"/>
      <c r="H255" s="12">
        <f>2500+2/7*(2300-2500)</f>
        <v>2442.8571428571427</v>
      </c>
      <c r="I255" s="12">
        <v>2300</v>
      </c>
      <c r="J255" s="12">
        <f t="shared" si="977"/>
        <v>2300</v>
      </c>
      <c r="K255" s="12">
        <v>2300</v>
      </c>
      <c r="L255" s="12">
        <f t="shared" si="978"/>
        <v>2300</v>
      </c>
      <c r="M255" s="12">
        <v>2300</v>
      </c>
      <c r="N255" s="12">
        <f t="shared" si="979"/>
        <v>2250</v>
      </c>
      <c r="O255" s="12">
        <v>2200</v>
      </c>
      <c r="P255" s="12"/>
      <c r="Q255" s="11">
        <f t="shared" ref="Q255:Q256" si="980">H255/1000</f>
        <v>2.4428571428571426</v>
      </c>
      <c r="R255" s="11">
        <f t="shared" ref="R255:R256" si="981">I255/1000</f>
        <v>2.2999999999999998</v>
      </c>
      <c r="S255" s="11">
        <f t="shared" ref="S255:S256" si="982">J255/1000</f>
        <v>2.2999999999999998</v>
      </c>
      <c r="T255" s="11">
        <f t="shared" ref="T255:T256" si="983">K255/1000</f>
        <v>2.2999999999999998</v>
      </c>
      <c r="U255" s="11">
        <f t="shared" ref="U255:U256" si="984">L255/1000</f>
        <v>2.2999999999999998</v>
      </c>
      <c r="V255" s="11">
        <f t="shared" ref="V255:V256" si="985">M255/1000</f>
        <v>2.2999999999999998</v>
      </c>
      <c r="W255" s="11">
        <f t="shared" ref="W255:W256" si="986">N255/1000</f>
        <v>2.25</v>
      </c>
      <c r="X255" s="11">
        <f t="shared" ref="X255:X256" si="987">O255/1000</f>
        <v>2.2000000000000002</v>
      </c>
      <c r="Y255" s="11">
        <f>[3]euref_det!AB255*Q255</f>
        <v>33.456743265306116</v>
      </c>
      <c r="Z255" s="11">
        <f>[3]euref_det!AC255*R255</f>
        <v>23.753808571428571</v>
      </c>
      <c r="AA255" s="11">
        <f>[3]euref_det!AD255*S255</f>
        <v>16.614608571428573</v>
      </c>
      <c r="AB255" s="11">
        <f>[3]euref_det!AE255*T255</f>
        <v>9.4879928571428565</v>
      </c>
      <c r="AC255" s="11">
        <f>[3]euref_det!AF255*U255</f>
        <v>8.9955792857142853</v>
      </c>
      <c r="AD255" s="11">
        <f>[3]euref_det!AG255*V255</f>
        <v>8.9955792857142853</v>
      </c>
      <c r="AE255" s="11">
        <f>[3]euref_det!AH255*W255</f>
        <v>8.800023214285714</v>
      </c>
      <c r="AF255" s="11">
        <f>[3]euref_det!AI255*X255</f>
        <v>8.6044671428571444</v>
      </c>
    </row>
    <row r="256" spans="1:32" x14ac:dyDescent="0.25">
      <c r="A256" s="2" t="s">
        <v>42</v>
      </c>
      <c r="B256" s="2" t="s">
        <v>43</v>
      </c>
      <c r="C256" s="2" t="s">
        <v>8</v>
      </c>
      <c r="D256" s="2" t="s">
        <v>448</v>
      </c>
      <c r="E256" s="2" t="s">
        <v>523</v>
      </c>
      <c r="F256" s="2"/>
      <c r="G256" s="2"/>
      <c r="H256" s="12">
        <f>2890+2/7*(2620-2890)</f>
        <v>2812.8571428571427</v>
      </c>
      <c r="I256" s="12">
        <v>2620</v>
      </c>
      <c r="J256" s="12">
        <f t="shared" si="977"/>
        <v>2495</v>
      </c>
      <c r="K256" s="12">
        <v>2370</v>
      </c>
      <c r="L256" s="12">
        <f t="shared" si="978"/>
        <v>2260</v>
      </c>
      <c r="M256" s="12">
        <v>2150</v>
      </c>
      <c r="N256" s="12">
        <f t="shared" si="979"/>
        <v>2050</v>
      </c>
      <c r="O256" s="12">
        <v>1950</v>
      </c>
      <c r="P256" s="12"/>
      <c r="Q256" s="11">
        <f t="shared" si="980"/>
        <v>2.8128571428571427</v>
      </c>
      <c r="R256" s="11">
        <f t="shared" si="981"/>
        <v>2.62</v>
      </c>
      <c r="S256" s="11">
        <f t="shared" si="982"/>
        <v>2.4950000000000001</v>
      </c>
      <c r="T256" s="11">
        <f t="shared" si="983"/>
        <v>2.37</v>
      </c>
      <c r="U256" s="11">
        <f t="shared" si="984"/>
        <v>2.2599999999999998</v>
      </c>
      <c r="V256" s="11">
        <f t="shared" si="985"/>
        <v>2.15</v>
      </c>
      <c r="W256" s="11">
        <f t="shared" si="986"/>
        <v>2.0499999999999998</v>
      </c>
      <c r="X256" s="11">
        <f t="shared" si="987"/>
        <v>1.95</v>
      </c>
      <c r="Y256" s="11">
        <f>[3]euref_det!AB256*Q256</f>
        <v>0.18553605714285715</v>
      </c>
      <c r="Z256" s="11">
        <f>[3]euref_det!AC256*R256</f>
        <v>0.35916180718089902</v>
      </c>
      <c r="AA256" s="11">
        <f>[3]euref_det!AD256*S256</f>
        <v>0.26136520138575042</v>
      </c>
      <c r="AB256" s="11">
        <f>[3]euref_det!AE256*T256</f>
        <v>0.30157531526753389</v>
      </c>
      <c r="AC256" s="11">
        <f>[3]euref_det!AF256*U256</f>
        <v>0.60629650122201295</v>
      </c>
      <c r="AD256" s="11">
        <f>[3]euref_det!AG256*V256</f>
        <v>0.31977470018239007</v>
      </c>
      <c r="AE256" s="11">
        <f>[3]euref_det!AH256*W256</f>
        <v>0.33457658688094544</v>
      </c>
      <c r="AF256" s="11">
        <f>[3]euref_det!AI256*X256</f>
        <v>0.41221653409795012</v>
      </c>
    </row>
    <row r="257" spans="1:32" x14ac:dyDescent="0.25">
      <c r="A257" s="2" t="s">
        <v>382</v>
      </c>
      <c r="B257" s="2" t="s">
        <v>380</v>
      </c>
      <c r="C257" s="2" t="s">
        <v>8</v>
      </c>
      <c r="D257" s="2" t="s">
        <v>517</v>
      </c>
      <c r="E257" s="2" t="s">
        <v>525</v>
      </c>
      <c r="F257" s="2" t="s">
        <v>448</v>
      </c>
      <c r="G257" s="2" t="s">
        <v>630</v>
      </c>
      <c r="H257" s="61">
        <f>SUM('[4]Figure 3.4'!$F$14:$N$14)/7</f>
        <v>2018.1247142857142</v>
      </c>
      <c r="I257" s="61">
        <f>H257*800/(980+2/7*(800-980))</f>
        <v>1738.6920615384615</v>
      </c>
      <c r="J257" s="61">
        <f t="shared" si="977"/>
        <v>1564.8228553846154</v>
      </c>
      <c r="K257" s="61">
        <f>I257*640/800</f>
        <v>1390.9536492307693</v>
      </c>
      <c r="L257" s="61">
        <f t="shared" si="978"/>
        <v>1325.7526969230771</v>
      </c>
      <c r="M257" s="61">
        <f>K257*580/640</f>
        <v>1260.5517446153847</v>
      </c>
      <c r="N257" s="61">
        <f t="shared" si="979"/>
        <v>1195.3507923076922</v>
      </c>
      <c r="O257" s="61">
        <f>M257*520/580</f>
        <v>1130.14984</v>
      </c>
      <c r="P257" s="12">
        <v>0.91</v>
      </c>
      <c r="Q257" s="11">
        <f t="shared" ref="Q257:Q259" si="988">H257*$P257/1000</f>
        <v>1.8364934899999998</v>
      </c>
      <c r="R257" s="11">
        <f t="shared" ref="R257:R259" si="989">I257*$P257/1000</f>
        <v>1.5822097760000002</v>
      </c>
      <c r="S257" s="11">
        <f t="shared" ref="S257:S259" si="990">J257*$P257/1000</f>
        <v>1.4239887984000001</v>
      </c>
      <c r="T257" s="11">
        <f t="shared" ref="T257:T259" si="991">K257*$P257/1000</f>
        <v>1.2657678208000003</v>
      </c>
      <c r="U257" s="11">
        <f t="shared" ref="U257:U259" si="992">L257*$P257/1000</f>
        <v>1.2064349542000001</v>
      </c>
      <c r="V257" s="11">
        <f t="shared" ref="V257:V259" si="993">M257*$P257/1000</f>
        <v>1.1471020876</v>
      </c>
      <c r="W257" s="11">
        <f t="shared" ref="W257:W259" si="994">N257*$P257/1000</f>
        <v>1.0877692210000001</v>
      </c>
      <c r="X257" s="11">
        <f t="shared" ref="X257:X259" si="995">O257*$P257/1000</f>
        <v>1.0284363543999999</v>
      </c>
      <c r="Y257" s="11">
        <f>[3]euref_det!AB257*Q257</f>
        <v>0.1169856173950802</v>
      </c>
      <c r="Z257" s="11">
        <f>[3]euref_det!AC257*R257</f>
        <v>1.3702144569143293</v>
      </c>
      <c r="AA257" s="11">
        <f>[3]euref_det!AD257*S257</f>
        <v>0.28575760163211983</v>
      </c>
      <c r="AB257" s="11">
        <f>[3]euref_det!AE257*T257</f>
        <v>0.35599488978303379</v>
      </c>
      <c r="AC257" s="11">
        <f>[3]euref_det!AF257*U257</f>
        <v>0.4916957486157264</v>
      </c>
      <c r="AD257" s="11">
        <f>[3]euref_det!AG257*V257</f>
        <v>1.010211428043273</v>
      </c>
      <c r="AE257" s="11">
        <f>[3]euref_det!AH257*W257</f>
        <v>0.36426614461528539</v>
      </c>
      <c r="AF257" s="11">
        <f>[3]euref_det!AI257*X257</f>
        <v>0.34383919843990995</v>
      </c>
    </row>
    <row r="258" spans="1:32" x14ac:dyDescent="0.25">
      <c r="A258" s="2" t="s">
        <v>383</v>
      </c>
      <c r="B258" s="2" t="s">
        <v>381</v>
      </c>
      <c r="C258" s="2" t="s">
        <v>8</v>
      </c>
      <c r="D258" s="2" t="s">
        <v>517</v>
      </c>
      <c r="E258" s="2" t="s">
        <v>526</v>
      </c>
      <c r="F258" s="2" t="s">
        <v>448</v>
      </c>
      <c r="G258" s="2" t="s">
        <v>631</v>
      </c>
      <c r="H258" s="61">
        <f>SUM('[4]Table 3.1'!$F$12:$N$12)/9</f>
        <v>2742.6666666666665</v>
      </c>
      <c r="I258" s="61">
        <f>H258*1100/(1310+2/7*(1100-1310))</f>
        <v>2413.5466666666666</v>
      </c>
      <c r="J258" s="61">
        <f t="shared" si="977"/>
        <v>2292.8693333333331</v>
      </c>
      <c r="K258" s="61">
        <f>I258*990/1100</f>
        <v>2172.192</v>
      </c>
      <c r="L258" s="61">
        <f t="shared" si="978"/>
        <v>2106.3679999999999</v>
      </c>
      <c r="M258" s="61">
        <f>K258*930/990</f>
        <v>2040.5440000000001</v>
      </c>
      <c r="N258" s="61">
        <f t="shared" si="979"/>
        <v>1985.6906666666669</v>
      </c>
      <c r="O258" s="61">
        <f>M258*880/930</f>
        <v>1930.8373333333334</v>
      </c>
      <c r="P258" s="12">
        <v>0.91</v>
      </c>
      <c r="Q258" s="11">
        <f t="shared" si="988"/>
        <v>2.4958266666666669</v>
      </c>
      <c r="R258" s="11">
        <f t="shared" si="989"/>
        <v>2.1963274666666668</v>
      </c>
      <c r="S258" s="11">
        <f t="shared" si="990"/>
        <v>2.0865110933333328</v>
      </c>
      <c r="T258" s="11">
        <f t="shared" si="991"/>
        <v>1.97669472</v>
      </c>
      <c r="U258" s="11">
        <f t="shared" si="992"/>
        <v>1.9167948799999999</v>
      </c>
      <c r="V258" s="11">
        <f t="shared" si="993"/>
        <v>1.8568950400000002</v>
      </c>
      <c r="W258" s="11">
        <f t="shared" si="994"/>
        <v>1.8069785066666668</v>
      </c>
      <c r="X258" s="11">
        <f t="shared" si="995"/>
        <v>1.7570619733333335</v>
      </c>
      <c r="Y258" s="11">
        <f>[3]euref_det!AB258*Q258</f>
        <v>56.20277062400001</v>
      </c>
      <c r="Z258" s="11">
        <f>[3]euref_det!AC258*R258</f>
        <v>69.234563463338603</v>
      </c>
      <c r="AA258" s="11">
        <f>[3]euref_det!AD258*S258</f>
        <v>15.240994308284103</v>
      </c>
      <c r="AB258" s="11">
        <f>[3]euref_det!AE258*T258</f>
        <v>20.236280896067647</v>
      </c>
      <c r="AC258" s="11">
        <f>[3]euref_det!AF258*U258</f>
        <v>28.436069431403951</v>
      </c>
      <c r="AD258" s="11">
        <f>[3]euref_det!AG258*V258</f>
        <v>59.52493733312712</v>
      </c>
      <c r="AE258" s="11">
        <f>[3]euref_det!AH258*W258</f>
        <v>22.02603949441216</v>
      </c>
      <c r="AF258" s="11">
        <f>[3]euref_det!AI258*X258</f>
        <v>21.382891334840334</v>
      </c>
    </row>
    <row r="259" spans="1:32" x14ac:dyDescent="0.25">
      <c r="A259" s="2" t="s">
        <v>44</v>
      </c>
      <c r="B259" s="2" t="s">
        <v>45</v>
      </c>
      <c r="C259" s="2" t="s">
        <v>8</v>
      </c>
      <c r="D259" s="2" t="s">
        <v>448</v>
      </c>
      <c r="E259" s="2" t="s">
        <v>616</v>
      </c>
      <c r="F259" s="2"/>
      <c r="G259" s="2"/>
      <c r="H259" s="12">
        <f>5600+2/7*(4500-5600)</f>
        <v>5285.7142857142853</v>
      </c>
      <c r="I259" s="11">
        <v>4500</v>
      </c>
      <c r="J259" s="12">
        <f t="shared" si="977"/>
        <v>4150</v>
      </c>
      <c r="K259" s="12">
        <v>3800</v>
      </c>
      <c r="L259" s="12">
        <f t="shared" si="978"/>
        <v>3650</v>
      </c>
      <c r="M259" s="12">
        <v>3500</v>
      </c>
      <c r="N259" s="12">
        <f t="shared" si="979"/>
        <v>3450</v>
      </c>
      <c r="O259" s="11">
        <v>3400</v>
      </c>
      <c r="P259" s="12">
        <v>0.91</v>
      </c>
      <c r="Q259" s="11">
        <f t="shared" si="988"/>
        <v>4.8099999999999996</v>
      </c>
      <c r="R259" s="11">
        <f t="shared" si="989"/>
        <v>4.0949999999999998</v>
      </c>
      <c r="S259" s="11">
        <f t="shared" si="990"/>
        <v>3.7765</v>
      </c>
      <c r="T259" s="11">
        <f t="shared" si="991"/>
        <v>3.4580000000000002</v>
      </c>
      <c r="U259" s="11">
        <f t="shared" si="992"/>
        <v>3.3214999999999999</v>
      </c>
      <c r="V259" s="11">
        <f t="shared" si="993"/>
        <v>3.1850000000000001</v>
      </c>
      <c r="W259" s="11">
        <f t="shared" si="994"/>
        <v>3.1395</v>
      </c>
      <c r="X259" s="11">
        <f t="shared" si="995"/>
        <v>3.0939999999999999</v>
      </c>
      <c r="Y259" s="11">
        <f>[3]euref_det!AB259*Q259</f>
        <v>0</v>
      </c>
      <c r="Z259" s="11">
        <f>[3]euref_det!AC259*R259</f>
        <v>0</v>
      </c>
      <c r="AA259" s="11">
        <f>[3]euref_det!AD259*S259</f>
        <v>0</v>
      </c>
      <c r="AB259" s="11">
        <f>[3]euref_det!AE259*T259</f>
        <v>0</v>
      </c>
      <c r="AC259" s="11">
        <f>[3]euref_det!AF259*U259</f>
        <v>0</v>
      </c>
      <c r="AD259" s="11">
        <f>[3]euref_det!AG259*V259</f>
        <v>0</v>
      </c>
      <c r="AE259" s="11">
        <f>[3]euref_det!AH259*W259</f>
        <v>0</v>
      </c>
      <c r="AF259" s="11">
        <f>[3]euref_det!AI259*X259</f>
        <v>0</v>
      </c>
    </row>
    <row r="260" spans="1:32" x14ac:dyDescent="0.25">
      <c r="A260" s="2" t="s">
        <v>46</v>
      </c>
      <c r="B260" s="2" t="s">
        <v>47</v>
      </c>
      <c r="C260" s="2" t="s">
        <v>8</v>
      </c>
      <c r="D260" s="2" t="s">
        <v>448</v>
      </c>
      <c r="E260" s="2" t="s">
        <v>510</v>
      </c>
      <c r="F260" s="2"/>
      <c r="G260" s="2"/>
      <c r="H260" s="12">
        <f>9080+2/7*(5790-9080)</f>
        <v>8140</v>
      </c>
      <c r="I260" s="12">
        <v>5790</v>
      </c>
      <c r="J260" s="12">
        <f t="shared" si="977"/>
        <v>5135</v>
      </c>
      <c r="K260" s="12">
        <v>4480</v>
      </c>
      <c r="L260" s="12">
        <f t="shared" si="978"/>
        <v>3565</v>
      </c>
      <c r="M260" s="12">
        <v>2650</v>
      </c>
      <c r="N260" s="12">
        <f t="shared" si="979"/>
        <v>2475</v>
      </c>
      <c r="O260" s="12">
        <v>2300</v>
      </c>
      <c r="P260" s="12"/>
      <c r="Q260" s="11">
        <f t="shared" ref="Q260" si="996">H260/1000</f>
        <v>8.14</v>
      </c>
      <c r="R260" s="11">
        <f t="shared" ref="R260" si="997">I260/1000</f>
        <v>5.79</v>
      </c>
      <c r="S260" s="11">
        <f t="shared" ref="S260" si="998">J260/1000</f>
        <v>5.1349999999999998</v>
      </c>
      <c r="T260" s="11">
        <f t="shared" ref="T260" si="999">K260/1000</f>
        <v>4.4800000000000004</v>
      </c>
      <c r="U260" s="11">
        <f t="shared" ref="U260" si="1000">L260/1000</f>
        <v>3.5649999999999999</v>
      </c>
      <c r="V260" s="11">
        <f t="shared" ref="V260" si="1001">M260/1000</f>
        <v>2.65</v>
      </c>
      <c r="W260" s="11">
        <f t="shared" ref="W260" si="1002">N260/1000</f>
        <v>2.4750000000000001</v>
      </c>
      <c r="X260" s="11">
        <f t="shared" ref="X260" si="1003">O260/1000</f>
        <v>2.2999999999999998</v>
      </c>
      <c r="Y260" s="11">
        <f>[3]euref_det!AB260*Q260</f>
        <v>0</v>
      </c>
      <c r="Z260" s="11">
        <f>[3]euref_det!AC260*R260</f>
        <v>0</v>
      </c>
      <c r="AA260" s="11">
        <f>[3]euref_det!AD260*S260</f>
        <v>0</v>
      </c>
      <c r="AB260" s="11">
        <f>[3]euref_det!AE260*T260</f>
        <v>0</v>
      </c>
      <c r="AC260" s="11">
        <f>[3]euref_det!AF260*U260</f>
        <v>0</v>
      </c>
      <c r="AD260" s="11">
        <f>[3]euref_det!AG260*V260</f>
        <v>0</v>
      </c>
      <c r="AE260" s="11">
        <f>[3]euref_det!AH260*W260</f>
        <v>0</v>
      </c>
      <c r="AF260" s="11">
        <f>[3]euref_det!AI260*X260</f>
        <v>0</v>
      </c>
    </row>
    <row r="261" spans="1:32" x14ac:dyDescent="0.25">
      <c r="A261" s="2" t="s">
        <v>48</v>
      </c>
      <c r="B261" s="2" t="s">
        <v>49</v>
      </c>
      <c r="C261" s="2" t="s">
        <v>8</v>
      </c>
      <c r="D261" s="2" t="s">
        <v>448</v>
      </c>
      <c r="E261" s="2" t="s">
        <v>617</v>
      </c>
      <c r="F261" s="2"/>
      <c r="G261" s="2"/>
      <c r="H261" s="12">
        <f>5530+2/7*(4970-5530)</f>
        <v>5370</v>
      </c>
      <c r="I261" s="11">
        <v>4970</v>
      </c>
      <c r="J261" s="12">
        <f t="shared" si="977"/>
        <v>4720</v>
      </c>
      <c r="K261" s="12">
        <v>4470</v>
      </c>
      <c r="L261" s="12">
        <f t="shared" si="978"/>
        <v>4245</v>
      </c>
      <c r="M261" s="12">
        <v>4020</v>
      </c>
      <c r="N261" s="12">
        <f t="shared" si="979"/>
        <v>3815</v>
      </c>
      <c r="O261" s="11">
        <v>3610</v>
      </c>
      <c r="P261" s="12">
        <v>0.91</v>
      </c>
      <c r="Q261" s="11">
        <f t="shared" ref="Q261" si="1004">H261*$P261/1000</f>
        <v>4.8866999999999994</v>
      </c>
      <c r="R261" s="11">
        <f t="shared" ref="R261" si="1005">I261*$P261/1000</f>
        <v>4.5226999999999995</v>
      </c>
      <c r="S261" s="11">
        <f t="shared" ref="S261" si="1006">J261*$P261/1000</f>
        <v>4.2951999999999995</v>
      </c>
      <c r="T261" s="11">
        <f t="shared" ref="T261" si="1007">K261*$P261/1000</f>
        <v>4.0677000000000003</v>
      </c>
      <c r="U261" s="11">
        <f t="shared" ref="U261" si="1008">L261*$P261/1000</f>
        <v>3.8629500000000001</v>
      </c>
      <c r="V261" s="11">
        <f t="shared" ref="V261" si="1009">M261*$P261/1000</f>
        <v>3.6582000000000003</v>
      </c>
      <c r="W261" s="11">
        <f t="shared" ref="W261" si="1010">N261*$P261/1000</f>
        <v>3.4716499999999999</v>
      </c>
      <c r="X261" s="11">
        <f t="shared" ref="X261" si="1011">O261*$P261/1000</f>
        <v>3.2850999999999999</v>
      </c>
      <c r="Y261" s="11">
        <f>[3]euref_det!AB261*Q261</f>
        <v>0</v>
      </c>
      <c r="Z261" s="11">
        <f>[3]euref_det!AC261*R261</f>
        <v>0</v>
      </c>
      <c r="AA261" s="11">
        <f>[3]euref_det!AD261*S261</f>
        <v>0</v>
      </c>
      <c r="AB261" s="11">
        <f>[3]euref_det!AE261*T261</f>
        <v>0</v>
      </c>
      <c r="AC261" s="11">
        <f>[3]euref_det!AF261*U261</f>
        <v>0</v>
      </c>
      <c r="AD261" s="11">
        <f>[3]euref_det!AG261*V261</f>
        <v>0</v>
      </c>
      <c r="AE261" s="11">
        <f>[3]euref_det!AH261*W261</f>
        <v>0</v>
      </c>
      <c r="AF261" s="11">
        <f>[3]euref_det!AI261*X261</f>
        <v>0</v>
      </c>
    </row>
    <row r="262" spans="1:32" x14ac:dyDescent="0.25">
      <c r="A262" s="2" t="s">
        <v>32</v>
      </c>
      <c r="B262" s="2" t="s">
        <v>33</v>
      </c>
      <c r="C262" s="2" t="s">
        <v>7</v>
      </c>
      <c r="D262" s="2" t="s">
        <v>448</v>
      </c>
      <c r="E262" s="2" t="s">
        <v>558</v>
      </c>
      <c r="F262" s="2"/>
      <c r="G262" s="2"/>
      <c r="H262" s="12">
        <f>[2]NL!$B$8/([2]NL!$B$8+[2]NL!$B$11)*(2000+2/7*(2000-2000))+[2]NL!$B$11/([2]NL!$B$8+[2]NL!$B$11)*(1600+2/7*(1600-1600))</f>
        <v>1600</v>
      </c>
      <c r="I262" s="12">
        <f>$H262</f>
        <v>1600</v>
      </c>
      <c r="J262" s="12">
        <f t="shared" ref="J262:O263" si="1012">$H262</f>
        <v>1600</v>
      </c>
      <c r="K262" s="12">
        <f t="shared" si="1012"/>
        <v>1600</v>
      </c>
      <c r="L262" s="12">
        <f t="shared" si="1012"/>
        <v>1600</v>
      </c>
      <c r="M262" s="12">
        <f t="shared" si="1012"/>
        <v>1600</v>
      </c>
      <c r="N262" s="12">
        <f t="shared" si="1012"/>
        <v>1600</v>
      </c>
      <c r="O262" s="12">
        <f t="shared" si="1012"/>
        <v>1600</v>
      </c>
      <c r="P262" s="12"/>
      <c r="Q262" s="11">
        <f t="shared" ref="Q262:Q264" si="1013">H262/1000</f>
        <v>1.6</v>
      </c>
      <c r="R262" s="11">
        <f t="shared" ref="R262:R264" si="1014">I262/1000</f>
        <v>1.6</v>
      </c>
      <c r="S262" s="11">
        <f t="shared" ref="S262:S264" si="1015">J262/1000</f>
        <v>1.6</v>
      </c>
      <c r="T262" s="11">
        <f t="shared" ref="T262:T264" si="1016">K262/1000</f>
        <v>1.6</v>
      </c>
      <c r="U262" s="11">
        <f t="shared" ref="U262:U264" si="1017">L262/1000</f>
        <v>1.6</v>
      </c>
      <c r="V262" s="11">
        <f t="shared" ref="V262:V264" si="1018">M262/1000</f>
        <v>1.6</v>
      </c>
      <c r="W262" s="11">
        <f t="shared" ref="W262:W264" si="1019">N262/1000</f>
        <v>1.6</v>
      </c>
      <c r="X262" s="11">
        <f t="shared" ref="X262:X264" si="1020">O262/1000</f>
        <v>1.6</v>
      </c>
      <c r="Y262" s="11">
        <f>[3]euref_det!AB262*Q262</f>
        <v>279.01760000000002</v>
      </c>
      <c r="Z262" s="11">
        <f>[3]euref_det!AC262*R262</f>
        <v>215.53760000000003</v>
      </c>
      <c r="AA262" s="11">
        <f>[3]euref_det!AD262*S262</f>
        <v>202.16959999999995</v>
      </c>
      <c r="AB262" s="11">
        <f>[3]euref_det!AE262*T262</f>
        <v>177.14559999999997</v>
      </c>
      <c r="AC262" s="11">
        <f>[3]euref_det!AF262*U262</f>
        <v>161.46879999999999</v>
      </c>
      <c r="AD262" s="11">
        <f>[3]euref_det!AG262*V262</f>
        <v>139.38880000000003</v>
      </c>
      <c r="AE262" s="11">
        <f>[3]euref_det!AH262*W262</f>
        <v>139.53499827382507</v>
      </c>
      <c r="AF262" s="11">
        <f>[3]euref_det!AI262*X262</f>
        <v>143.44503111652645</v>
      </c>
    </row>
    <row r="263" spans="1:32" x14ac:dyDescent="0.25">
      <c r="A263" s="2" t="s">
        <v>34</v>
      </c>
      <c r="B263" s="2" t="s">
        <v>35</v>
      </c>
      <c r="C263" s="2" t="s">
        <v>7</v>
      </c>
      <c r="D263" s="2" t="s">
        <v>448</v>
      </c>
      <c r="E263" s="2" t="s">
        <v>515</v>
      </c>
      <c r="F263" s="2"/>
      <c r="G263" s="2"/>
      <c r="H263" s="12">
        <f>850+2/7*(850-850)</f>
        <v>850</v>
      </c>
      <c r="I263" s="12">
        <f>$H263</f>
        <v>850</v>
      </c>
      <c r="J263" s="12">
        <f t="shared" si="1012"/>
        <v>850</v>
      </c>
      <c r="K263" s="12">
        <f t="shared" si="1012"/>
        <v>850</v>
      </c>
      <c r="L263" s="12">
        <f t="shared" si="1012"/>
        <v>850</v>
      </c>
      <c r="M263" s="12">
        <f t="shared" si="1012"/>
        <v>850</v>
      </c>
      <c r="N263" s="12">
        <f t="shared" si="1012"/>
        <v>850</v>
      </c>
      <c r="O263" s="12">
        <f t="shared" si="1012"/>
        <v>850</v>
      </c>
      <c r="P263" s="12"/>
      <c r="Q263" s="11">
        <f t="shared" si="1013"/>
        <v>0.85</v>
      </c>
      <c r="R263" s="11">
        <f t="shared" si="1014"/>
        <v>0.85</v>
      </c>
      <c r="S263" s="11">
        <f t="shared" si="1015"/>
        <v>0.85</v>
      </c>
      <c r="T263" s="11">
        <f t="shared" si="1016"/>
        <v>0.85</v>
      </c>
      <c r="U263" s="11">
        <f t="shared" si="1017"/>
        <v>0.85</v>
      </c>
      <c r="V263" s="11">
        <f t="shared" si="1018"/>
        <v>0.85</v>
      </c>
      <c r="W263" s="11">
        <f t="shared" si="1019"/>
        <v>0.85</v>
      </c>
      <c r="X263" s="11">
        <f t="shared" si="1020"/>
        <v>0.85</v>
      </c>
      <c r="Y263" s="11">
        <f>[3]euref_det!AB263*Q263</f>
        <v>491.76155</v>
      </c>
      <c r="Z263" s="11">
        <f>[3]euref_det!AC263*R263</f>
        <v>408.18069894906358</v>
      </c>
      <c r="AA263" s="11">
        <f>[3]euref_det!AD263*S263</f>
        <v>385.7241582271763</v>
      </c>
      <c r="AB263" s="11">
        <f>[3]euref_det!AE263*T263</f>
        <v>348.1795380408015</v>
      </c>
      <c r="AC263" s="11">
        <f>[3]euref_det!AF263*U263</f>
        <v>571.37577722914921</v>
      </c>
      <c r="AD263" s="11">
        <f>[3]euref_det!AG263*V263</f>
        <v>695.68112496284823</v>
      </c>
      <c r="AE263" s="11">
        <f>[3]euref_det!AH263*W263</f>
        <v>642.95368490778844</v>
      </c>
      <c r="AF263" s="11">
        <f>[3]euref_det!AI263*X263</f>
        <v>790.40883568905156</v>
      </c>
    </row>
    <row r="264" spans="1:32" x14ac:dyDescent="0.25">
      <c r="A264" s="2" t="s">
        <v>36</v>
      </c>
      <c r="B264" s="2" t="s">
        <v>37</v>
      </c>
      <c r="C264" s="2" t="s">
        <v>7</v>
      </c>
      <c r="D264" s="2" t="s">
        <v>448</v>
      </c>
      <c r="E264" s="2" t="s">
        <v>503</v>
      </c>
      <c r="F264" s="2"/>
      <c r="G264" s="2"/>
      <c r="H264" s="12">
        <f>4500+2/7*(4350-4500)</f>
        <v>4457.1428571428569</v>
      </c>
      <c r="I264" s="12">
        <f>4350</f>
        <v>4350</v>
      </c>
      <c r="J264" s="12">
        <f>(I264+K264)/2</f>
        <v>4225</v>
      </c>
      <c r="K264" s="12">
        <v>4100</v>
      </c>
      <c r="L264" s="12">
        <f>(K264+M264)/2</f>
        <v>3950</v>
      </c>
      <c r="M264" s="12">
        <v>3800</v>
      </c>
      <c r="N264" s="12">
        <f>(M264+O264)/2</f>
        <v>3775</v>
      </c>
      <c r="O264" s="12">
        <v>3750</v>
      </c>
      <c r="P264" s="12"/>
      <c r="Q264" s="11">
        <f t="shared" si="1013"/>
        <v>4.4571428571428573</v>
      </c>
      <c r="R264" s="11">
        <f t="shared" si="1014"/>
        <v>4.3499999999999996</v>
      </c>
      <c r="S264" s="11">
        <f t="shared" si="1015"/>
        <v>4.2249999999999996</v>
      </c>
      <c r="T264" s="11">
        <f t="shared" si="1016"/>
        <v>4.0999999999999996</v>
      </c>
      <c r="U264" s="11">
        <f t="shared" si="1017"/>
        <v>3.95</v>
      </c>
      <c r="V264" s="11">
        <f t="shared" si="1018"/>
        <v>3.8</v>
      </c>
      <c r="W264" s="11">
        <f t="shared" si="1019"/>
        <v>3.7749999999999999</v>
      </c>
      <c r="X264" s="11">
        <f t="shared" si="1020"/>
        <v>3.75</v>
      </c>
      <c r="Y264" s="11">
        <f>[3]euref_det!AB264*Q264</f>
        <v>36.028571428571432</v>
      </c>
      <c r="Z264" s="11">
        <f>[3]euref_det!AC264*R264</f>
        <v>35.162500000000001</v>
      </c>
      <c r="AA264" s="11">
        <f>[3]euref_det!AD264*S264</f>
        <v>34.15208333333333</v>
      </c>
      <c r="AB264" s="11">
        <f>[3]euref_det!AE264*T264</f>
        <v>33.141666666666666</v>
      </c>
      <c r="AC264" s="11">
        <f>[3]euref_det!AF264*U264</f>
        <v>0</v>
      </c>
      <c r="AD264" s="11">
        <f>[3]euref_det!AG264*V264</f>
        <v>0</v>
      </c>
      <c r="AE264" s="11">
        <f>[3]euref_det!AH264*W264</f>
        <v>0</v>
      </c>
      <c r="AF264" s="11">
        <f>[3]euref_det!AI264*X264</f>
        <v>0</v>
      </c>
    </row>
    <row r="265" spans="1:32" x14ac:dyDescent="0.25">
      <c r="A265" s="2" t="s">
        <v>38</v>
      </c>
      <c r="B265" s="2" t="s">
        <v>39</v>
      </c>
      <c r="C265" s="2" t="s">
        <v>7</v>
      </c>
      <c r="D265" s="2" t="s">
        <v>517</v>
      </c>
      <c r="E265" s="2" t="s">
        <v>518</v>
      </c>
      <c r="F265" s="2" t="s">
        <v>448</v>
      </c>
      <c r="G265" s="2" t="s">
        <v>637</v>
      </c>
      <c r="H265" s="11">
        <f>'[4]Figure 5.5'!$E$23</f>
        <v>1842.692924470706</v>
      </c>
      <c r="I265" s="11">
        <f>$H265</f>
        <v>1842.692924470706</v>
      </c>
      <c r="J265" s="11">
        <f t="shared" ref="J265:O265" si="1021">$H265</f>
        <v>1842.692924470706</v>
      </c>
      <c r="K265" s="11">
        <f t="shared" si="1021"/>
        <v>1842.692924470706</v>
      </c>
      <c r="L265" s="11">
        <f t="shared" si="1021"/>
        <v>1842.692924470706</v>
      </c>
      <c r="M265" s="11">
        <f t="shared" si="1021"/>
        <v>1842.692924470706</v>
      </c>
      <c r="N265" s="11">
        <f t="shared" si="1021"/>
        <v>1842.692924470706</v>
      </c>
      <c r="O265" s="11">
        <f t="shared" si="1021"/>
        <v>1842.692924470706</v>
      </c>
      <c r="P265" s="12">
        <v>0.91</v>
      </c>
      <c r="Q265" s="11">
        <f t="shared" ref="Q265:Q267" si="1022">H265*$P265/1000</f>
        <v>1.6768505612683424</v>
      </c>
      <c r="R265" s="11">
        <f t="shared" ref="R265:R267" si="1023">I265*$P265/1000</f>
        <v>1.6768505612683424</v>
      </c>
      <c r="S265" s="11">
        <f t="shared" ref="S265:S267" si="1024">J265*$P265/1000</f>
        <v>1.6768505612683424</v>
      </c>
      <c r="T265" s="11">
        <f t="shared" ref="T265:T267" si="1025">K265*$P265/1000</f>
        <v>1.6768505612683424</v>
      </c>
      <c r="U265" s="11">
        <f t="shared" ref="U265:U267" si="1026">L265*$P265/1000</f>
        <v>1.6768505612683424</v>
      </c>
      <c r="V265" s="11">
        <f t="shared" ref="V265:V267" si="1027">M265*$P265/1000</f>
        <v>1.6768505612683424</v>
      </c>
      <c r="W265" s="11">
        <f t="shared" ref="W265:W267" si="1028">N265*$P265/1000</f>
        <v>1.6768505612683424</v>
      </c>
      <c r="X265" s="11">
        <f t="shared" ref="X265:X267" si="1029">O265*$P265/1000</f>
        <v>1.6768505612683424</v>
      </c>
      <c r="Y265" s="11">
        <f>[3]euref_det!AB265*Q265</f>
        <v>1.0340578461154779</v>
      </c>
      <c r="Z265" s="11">
        <f>[3]euref_det!AC265*R265</f>
        <v>1.0340578461154779</v>
      </c>
      <c r="AA265" s="11">
        <f>[3]euref_det!AD265*S265</f>
        <v>1.0340578461154779</v>
      </c>
      <c r="AB265" s="11">
        <f>[3]euref_det!AE265*T265</f>
        <v>1.0340578461154779</v>
      </c>
      <c r="AC265" s="11">
        <f>[3]euref_det!AF265*U265</f>
        <v>1.0340578461154779</v>
      </c>
      <c r="AD265" s="11">
        <f>[3]euref_det!AG265*V265</f>
        <v>1.0340578461154779</v>
      </c>
      <c r="AE265" s="11">
        <f>[3]euref_det!AH265*W265</f>
        <v>1.0340578461154779</v>
      </c>
      <c r="AF265" s="11">
        <f>[3]euref_det!AI265*X265</f>
        <v>1.0340578461154779</v>
      </c>
    </row>
    <row r="266" spans="1:32" x14ac:dyDescent="0.25">
      <c r="A266" s="2" t="s">
        <v>384</v>
      </c>
      <c r="B266" s="2" t="s">
        <v>378</v>
      </c>
      <c r="C266" s="2" t="s">
        <v>7</v>
      </c>
      <c r="D266" s="2" t="s">
        <v>517</v>
      </c>
      <c r="E266" s="2" t="s">
        <v>519</v>
      </c>
      <c r="F266" s="2" t="s">
        <v>448</v>
      </c>
      <c r="G266" s="2" t="s">
        <v>632</v>
      </c>
      <c r="H266" s="61">
        <f>SUM('[4]Figure 2.5'!$AD$10:$AL$10)/9</f>
        <v>1988.1111111111111</v>
      </c>
      <c r="I266" s="61">
        <f>H266*1350/(1400+2/7*(1350-1400))</f>
        <v>1936.8711340206185</v>
      </c>
      <c r="J266" s="61">
        <f t="shared" ref="J266:J274" si="1030">(I266+K266)/2</f>
        <v>1901.0031500572736</v>
      </c>
      <c r="K266" s="61">
        <f>I266*1300/1350</f>
        <v>1865.1351660939288</v>
      </c>
      <c r="L266" s="61">
        <f t="shared" ref="L266:L274" si="1031">(K266+M266)/2</f>
        <v>1793.3991981672393</v>
      </c>
      <c r="M266" s="61">
        <f>K266*1200/1300</f>
        <v>1721.6632302405496</v>
      </c>
      <c r="N266" s="61">
        <f t="shared" ref="N266:N274" si="1032">(M266+O266)/2</f>
        <v>1649.92726231386</v>
      </c>
      <c r="O266" s="61">
        <f>M266*1100/1200</f>
        <v>1578.1912943871705</v>
      </c>
      <c r="P266" s="12">
        <v>0.91</v>
      </c>
      <c r="Q266" s="11">
        <f t="shared" si="1022"/>
        <v>1.8091811111111114</v>
      </c>
      <c r="R266" s="11">
        <f t="shared" si="1023"/>
        <v>1.7625527319587628</v>
      </c>
      <c r="S266" s="11">
        <f t="shared" si="1024"/>
        <v>1.7299128665521191</v>
      </c>
      <c r="T266" s="11">
        <f t="shared" si="1025"/>
        <v>1.6972730011454753</v>
      </c>
      <c r="U266" s="11">
        <f t="shared" si="1026"/>
        <v>1.6319932703321878</v>
      </c>
      <c r="V266" s="11">
        <f t="shared" si="1027"/>
        <v>1.5667135395189002</v>
      </c>
      <c r="W266" s="11">
        <f t="shared" si="1028"/>
        <v>1.5014338087056125</v>
      </c>
      <c r="X266" s="11">
        <f t="shared" si="1029"/>
        <v>1.4361540778923252</v>
      </c>
      <c r="Y266" s="11">
        <f>[3]euref_det!AB266*Q266</f>
        <v>995.93510149451174</v>
      </c>
      <c r="Z266" s="11">
        <f>[3]euref_det!AC266*R266</f>
        <v>2825.7660574107472</v>
      </c>
      <c r="AA266" s="11">
        <f>[3]euref_det!AD266*S266</f>
        <v>664.94618652360919</v>
      </c>
      <c r="AB266" s="11">
        <f>[3]euref_det!AE266*T266</f>
        <v>613.25603013724549</v>
      </c>
      <c r="AC266" s="11">
        <f>[3]euref_det!AF266*U266</f>
        <v>589.66925974735136</v>
      </c>
      <c r="AD266" s="11">
        <f>[3]euref_det!AG266*V266</f>
        <v>566.0429548075424</v>
      </c>
      <c r="AE266" s="11">
        <f>[3]euref_det!AH266*W266</f>
        <v>643.34870503292495</v>
      </c>
      <c r="AF266" s="11">
        <f>[3]euref_det!AI266*X266</f>
        <v>1274.5248291867149</v>
      </c>
    </row>
    <row r="267" spans="1:32" x14ac:dyDescent="0.25">
      <c r="A267" s="2" t="s">
        <v>385</v>
      </c>
      <c r="B267" s="2" t="s">
        <v>379</v>
      </c>
      <c r="C267" s="2" t="s">
        <v>7</v>
      </c>
      <c r="D267" s="2" t="s">
        <v>517</v>
      </c>
      <c r="E267" s="2" t="s">
        <v>559</v>
      </c>
      <c r="F267" s="2" t="s">
        <v>448</v>
      </c>
      <c r="G267" s="2" t="s">
        <v>633</v>
      </c>
      <c r="H267" s="61">
        <f>('[4]Table 4.1'!$D$12+'[4]Table 4.1'!$G$12)/2</f>
        <v>4974</v>
      </c>
      <c r="I267" s="61">
        <f>H267*2880/(3470+2/7*(2880-3470))</f>
        <v>4339.0670705322373</v>
      </c>
      <c r="J267" s="61">
        <f t="shared" si="1030"/>
        <v>4113.0739939420164</v>
      </c>
      <c r="K267" s="61">
        <f>I267*2580/2880</f>
        <v>3887.080917351796</v>
      </c>
      <c r="L267" s="61">
        <f t="shared" si="1031"/>
        <v>3736.418866291649</v>
      </c>
      <c r="M267" s="61">
        <f>K267*2380/2580</f>
        <v>3585.7568152315021</v>
      </c>
      <c r="N267" s="61">
        <f t="shared" si="1032"/>
        <v>3446.7739929357076</v>
      </c>
      <c r="O267" s="61">
        <f>M267*2380/2580</f>
        <v>3307.7911706399127</v>
      </c>
      <c r="P267" s="12">
        <v>0.91</v>
      </c>
      <c r="Q267" s="11">
        <f t="shared" si="1022"/>
        <v>4.5263400000000003</v>
      </c>
      <c r="R267" s="11">
        <f t="shared" si="1023"/>
        <v>3.948551034184336</v>
      </c>
      <c r="S267" s="11">
        <f t="shared" si="1024"/>
        <v>3.7428973344872354</v>
      </c>
      <c r="T267" s="11">
        <f t="shared" si="1025"/>
        <v>3.5372436347901344</v>
      </c>
      <c r="U267" s="11">
        <f t="shared" si="1026"/>
        <v>3.4001411683254008</v>
      </c>
      <c r="V267" s="11">
        <f t="shared" si="1027"/>
        <v>3.2630387018606672</v>
      </c>
      <c r="W267" s="11">
        <f t="shared" si="1028"/>
        <v>3.1365643335714939</v>
      </c>
      <c r="X267" s="11">
        <f t="shared" si="1029"/>
        <v>3.0100899652823205</v>
      </c>
      <c r="Y267" s="11">
        <f>[3]euref_det!AB267*Q267</f>
        <v>665.64608319050433</v>
      </c>
      <c r="Z267" s="11">
        <f>[3]euref_det!AC267*R267</f>
        <v>721.98510034450976</v>
      </c>
      <c r="AA267" s="11">
        <f>[3]euref_det!AD267*S267</f>
        <v>144.66317540540859</v>
      </c>
      <c r="AB267" s="11">
        <f>[3]euref_det!AE267*T267</f>
        <v>125.3217618438796</v>
      </c>
      <c r="AC267" s="11">
        <f>[3]euref_det!AF267*U267</f>
        <v>120.46432921427187</v>
      </c>
      <c r="AD267" s="11">
        <f>[3]euref_det!AG267*V267</f>
        <v>115.59882273198457</v>
      </c>
      <c r="AE267" s="11">
        <f>[3]euref_det!AH267*W267</f>
        <v>135.22940645700723</v>
      </c>
      <c r="AF267" s="11">
        <f>[3]euref_det!AI267*X267</f>
        <v>287.27019831474308</v>
      </c>
    </row>
    <row r="268" spans="1:32" x14ac:dyDescent="0.25">
      <c r="A268" s="1" t="s">
        <v>40</v>
      </c>
      <c r="B268" s="1" t="s">
        <v>41</v>
      </c>
      <c r="C268" s="2" t="s">
        <v>7</v>
      </c>
      <c r="D268" s="2" t="s">
        <v>448</v>
      </c>
      <c r="E268" s="2" t="s">
        <v>516</v>
      </c>
      <c r="F268" s="2"/>
      <c r="G268" s="2"/>
      <c r="H268" s="12">
        <f>2500+2/7*(2300-2500)</f>
        <v>2442.8571428571427</v>
      </c>
      <c r="I268" s="12">
        <v>2300</v>
      </c>
      <c r="J268" s="12">
        <f t="shared" si="1030"/>
        <v>2300</v>
      </c>
      <c r="K268" s="12">
        <v>2300</v>
      </c>
      <c r="L268" s="12">
        <f t="shared" si="1031"/>
        <v>2300</v>
      </c>
      <c r="M268" s="12">
        <v>2300</v>
      </c>
      <c r="N268" s="12">
        <f t="shared" si="1032"/>
        <v>2250</v>
      </c>
      <c r="O268" s="12">
        <v>2200</v>
      </c>
      <c r="P268" s="12"/>
      <c r="Q268" s="11">
        <f t="shared" ref="Q268:Q269" si="1033">H268/1000</f>
        <v>2.4428571428571426</v>
      </c>
      <c r="R268" s="11">
        <f t="shared" ref="R268:R269" si="1034">I268/1000</f>
        <v>2.2999999999999998</v>
      </c>
      <c r="S268" s="11">
        <f t="shared" ref="S268:S269" si="1035">J268/1000</f>
        <v>2.2999999999999998</v>
      </c>
      <c r="T268" s="11">
        <f t="shared" ref="T268:T269" si="1036">K268/1000</f>
        <v>2.2999999999999998</v>
      </c>
      <c r="U268" s="11">
        <f t="shared" ref="U268:U269" si="1037">L268/1000</f>
        <v>2.2999999999999998</v>
      </c>
      <c r="V268" s="11">
        <f t="shared" ref="V268:V269" si="1038">M268/1000</f>
        <v>2.2999999999999998</v>
      </c>
      <c r="W268" s="11">
        <f t="shared" ref="W268:W269" si="1039">N268/1000</f>
        <v>2.25</v>
      </c>
      <c r="X268" s="11">
        <f t="shared" ref="X268:X269" si="1040">O268/1000</f>
        <v>2.2000000000000002</v>
      </c>
      <c r="Y268" s="11">
        <f>[3]euref_det!AB268*Q268</f>
        <v>14.245376951020406</v>
      </c>
      <c r="Z268" s="11">
        <f>[3]euref_det!AC268*R268</f>
        <v>5.0600282571428563</v>
      </c>
      <c r="AA268" s="11">
        <f>[3]euref_det!AD268*S268</f>
        <v>5.0586353957129058</v>
      </c>
      <c r="AB268" s="11">
        <f>[3]euref_det!AE268*T268</f>
        <v>4.3215497183082645</v>
      </c>
      <c r="AC268" s="11">
        <f>[3]euref_det!AF268*U268</f>
        <v>3.917012575451122</v>
      </c>
      <c r="AD268" s="11">
        <f>[3]euref_det!AG268*V268</f>
        <v>4.5746174327580098</v>
      </c>
      <c r="AE268" s="11">
        <f>[3]euref_det!AH268*W268</f>
        <v>2.8288167192778051</v>
      </c>
      <c r="AF268" s="11">
        <f>[3]euref_det!AI268*X268</f>
        <v>9.6759836780376922</v>
      </c>
    </row>
    <row r="269" spans="1:32" x14ac:dyDescent="0.25">
      <c r="A269" s="2" t="s">
        <v>42</v>
      </c>
      <c r="B269" s="2" t="s">
        <v>43</v>
      </c>
      <c r="C269" s="2" t="s">
        <v>7</v>
      </c>
      <c r="D269" s="2" t="s">
        <v>448</v>
      </c>
      <c r="E269" s="2" t="s">
        <v>523</v>
      </c>
      <c r="F269" s="2"/>
      <c r="G269" s="2"/>
      <c r="H269" s="12">
        <f>2890+2/7*(2620-2890)</f>
        <v>2812.8571428571427</v>
      </c>
      <c r="I269" s="12">
        <v>2620</v>
      </c>
      <c r="J269" s="12">
        <f t="shared" si="1030"/>
        <v>2495</v>
      </c>
      <c r="K269" s="12">
        <v>2370</v>
      </c>
      <c r="L269" s="12">
        <f t="shared" si="1031"/>
        <v>2260</v>
      </c>
      <c r="M269" s="12">
        <v>2150</v>
      </c>
      <c r="N269" s="12">
        <f t="shared" si="1032"/>
        <v>2050</v>
      </c>
      <c r="O269" s="12">
        <v>1950</v>
      </c>
      <c r="P269" s="12"/>
      <c r="Q269" s="11">
        <f t="shared" si="1033"/>
        <v>2.8128571428571427</v>
      </c>
      <c r="R269" s="11">
        <f t="shared" si="1034"/>
        <v>2.62</v>
      </c>
      <c r="S269" s="11">
        <f t="shared" si="1035"/>
        <v>2.4950000000000001</v>
      </c>
      <c r="T269" s="11">
        <f t="shared" si="1036"/>
        <v>2.37</v>
      </c>
      <c r="U269" s="11">
        <f t="shared" si="1037"/>
        <v>2.2599999999999998</v>
      </c>
      <c r="V269" s="11">
        <f t="shared" si="1038"/>
        <v>2.15</v>
      </c>
      <c r="W269" s="11">
        <f t="shared" si="1039"/>
        <v>2.0499999999999998</v>
      </c>
      <c r="X269" s="11">
        <f t="shared" si="1040"/>
        <v>1.95</v>
      </c>
      <c r="Y269" s="11">
        <f>[3]euref_det!AB269*Q269</f>
        <v>211.90502103257126</v>
      </c>
      <c r="Z269" s="11">
        <f>[3]euref_det!AC269*R269</f>
        <v>820.71471578898672</v>
      </c>
      <c r="AA269" s="11">
        <f>[3]euref_det!AD269*S269</f>
        <v>226.89217709196441</v>
      </c>
      <c r="AB269" s="11">
        <f>[3]euref_det!AE269*T269</f>
        <v>243.23759682635955</v>
      </c>
      <c r="AC269" s="11">
        <f>[3]euref_det!AF269*U269</f>
        <v>222.81032968248073</v>
      </c>
      <c r="AD269" s="11">
        <f>[3]euref_det!AG269*V269</f>
        <v>252.29115198899515</v>
      </c>
      <c r="AE269" s="11">
        <f>[3]euref_det!AH269*W269</f>
        <v>242.89997789156828</v>
      </c>
      <c r="AF269" s="11">
        <f>[3]euref_det!AI269*X269</f>
        <v>253.87429967258049</v>
      </c>
    </row>
    <row r="270" spans="1:32" x14ac:dyDescent="0.25">
      <c r="A270" s="2" t="s">
        <v>382</v>
      </c>
      <c r="B270" s="2" t="s">
        <v>380</v>
      </c>
      <c r="C270" s="2" t="s">
        <v>7</v>
      </c>
      <c r="D270" s="2" t="s">
        <v>517</v>
      </c>
      <c r="E270" s="2" t="s">
        <v>521</v>
      </c>
      <c r="F270" s="2" t="s">
        <v>448</v>
      </c>
      <c r="G270" s="2" t="s">
        <v>630</v>
      </c>
      <c r="H270" s="61">
        <f>SUM('[4]Figure 3.4'!$F$10:$N$10)/9</f>
        <v>1608.2725555555553</v>
      </c>
      <c r="I270" s="61">
        <f>H270*800/(980+2/7*(800-980))</f>
        <v>1385.588663247863</v>
      </c>
      <c r="J270" s="61">
        <f t="shared" si="1030"/>
        <v>1247.0297969230767</v>
      </c>
      <c r="K270" s="61">
        <f>I270*640/800</f>
        <v>1108.4709305982904</v>
      </c>
      <c r="L270" s="61">
        <f t="shared" si="1031"/>
        <v>1056.5113557264956</v>
      </c>
      <c r="M270" s="61">
        <f>K270*580/640</f>
        <v>1004.5517808547007</v>
      </c>
      <c r="N270" s="61">
        <f t="shared" si="1032"/>
        <v>952.59220598290585</v>
      </c>
      <c r="O270" s="61">
        <f>M270*520/580</f>
        <v>900.63263111111098</v>
      </c>
      <c r="P270" s="12">
        <v>0.91</v>
      </c>
      <c r="Q270" s="11">
        <f t="shared" ref="Q270:Q272" si="1041">H270*$P270/1000</f>
        <v>1.4635280255555554</v>
      </c>
      <c r="R270" s="11">
        <f t="shared" ref="R270:R272" si="1042">I270*$P270/1000</f>
        <v>1.2608856835555553</v>
      </c>
      <c r="S270" s="11">
        <f t="shared" ref="S270:S272" si="1043">J270*$P270/1000</f>
        <v>1.1347971151999998</v>
      </c>
      <c r="T270" s="11">
        <f t="shared" ref="T270:T272" si="1044">K270*$P270/1000</f>
        <v>1.0087085468444443</v>
      </c>
      <c r="U270" s="11">
        <f t="shared" ref="U270:U272" si="1045">L270*$P270/1000</f>
        <v>0.96142533371111105</v>
      </c>
      <c r="V270" s="11">
        <f t="shared" ref="V270:V272" si="1046">M270*$P270/1000</f>
        <v>0.91414212057777777</v>
      </c>
      <c r="W270" s="11">
        <f t="shared" ref="W270:W272" si="1047">N270*$P270/1000</f>
        <v>0.86685890744444438</v>
      </c>
      <c r="X270" s="11">
        <f t="shared" ref="X270:X272" si="1048">O270*$P270/1000</f>
        <v>0.81957569431111099</v>
      </c>
      <c r="Y270" s="11">
        <f>[3]euref_det!AB270*Q270</f>
        <v>57.412636711323472</v>
      </c>
      <c r="Z270" s="11">
        <f>[3]euref_det!AC270*R270</f>
        <v>95.082286098433897</v>
      </c>
      <c r="AA270" s="11">
        <f>[3]euref_det!AD270*S270</f>
        <v>17.494556033264249</v>
      </c>
      <c r="AB270" s="11">
        <f>[3]euref_det!AE270*T270</f>
        <v>15.550716474012667</v>
      </c>
      <c r="AC270" s="11">
        <f>[3]euref_det!AF270*U270</f>
        <v>14.821776639293322</v>
      </c>
      <c r="AD270" s="11">
        <f>[3]euref_det!AG270*V270</f>
        <v>15.152510350747736</v>
      </c>
      <c r="AE270" s="11">
        <f>[3]euref_det!AH270*W270</f>
        <v>15.081733929559151</v>
      </c>
      <c r="AF270" s="11">
        <f>[3]euref_det!AI270*X270</f>
        <v>14.489820846500196</v>
      </c>
    </row>
    <row r="271" spans="1:32" x14ac:dyDescent="0.25">
      <c r="A271" s="2" t="s">
        <v>383</v>
      </c>
      <c r="B271" s="2" t="s">
        <v>381</v>
      </c>
      <c r="C271" s="2" t="s">
        <v>7</v>
      </c>
      <c r="D271" s="2" t="s">
        <v>517</v>
      </c>
      <c r="E271" s="2" t="s">
        <v>522</v>
      </c>
      <c r="F271" s="2" t="s">
        <v>448</v>
      </c>
      <c r="G271" s="2" t="s">
        <v>631</v>
      </c>
      <c r="H271" s="61">
        <f>SUM('[4]Table 3.1'!$F$10:$N$10)/9</f>
        <v>2164.4444444444443</v>
      </c>
      <c r="I271" s="61">
        <f>H271*1100/(1310+2/7*(1100-1310))</f>
        <v>1904.7111111111112</v>
      </c>
      <c r="J271" s="61">
        <f t="shared" si="1030"/>
        <v>1809.4755555555557</v>
      </c>
      <c r="K271" s="61">
        <f>I271*990/1100</f>
        <v>1714.24</v>
      </c>
      <c r="L271" s="61">
        <f t="shared" si="1031"/>
        <v>1662.2933333333333</v>
      </c>
      <c r="M271" s="61">
        <f>K271*930/990</f>
        <v>1610.3466666666666</v>
      </c>
      <c r="N271" s="61">
        <f t="shared" si="1032"/>
        <v>1567.0577777777776</v>
      </c>
      <c r="O271" s="61">
        <f>M271*880/930</f>
        <v>1523.7688888888888</v>
      </c>
      <c r="P271" s="12">
        <v>0.91</v>
      </c>
      <c r="Q271" s="11">
        <f t="shared" si="1041"/>
        <v>1.9696444444444443</v>
      </c>
      <c r="R271" s="11">
        <f t="shared" si="1042"/>
        <v>1.7332871111111112</v>
      </c>
      <c r="S271" s="11">
        <f t="shared" si="1043"/>
        <v>1.6466227555555559</v>
      </c>
      <c r="T271" s="11">
        <f t="shared" si="1044"/>
        <v>1.5599584</v>
      </c>
      <c r="U271" s="11">
        <f t="shared" si="1045"/>
        <v>1.5126869333333335</v>
      </c>
      <c r="V271" s="11">
        <f t="shared" si="1046"/>
        <v>1.4654154666666666</v>
      </c>
      <c r="W271" s="11">
        <f t="shared" si="1047"/>
        <v>1.4260225777777775</v>
      </c>
      <c r="X271" s="11">
        <f t="shared" si="1048"/>
        <v>1.3866296888888889</v>
      </c>
      <c r="Y271" s="11">
        <f>[3]euref_det!AB271*Q271</f>
        <v>1042.5451564786845</v>
      </c>
      <c r="Z271" s="11">
        <f>[3]euref_det!AC271*R271</f>
        <v>1763.5793267739841</v>
      </c>
      <c r="AA271" s="11">
        <f>[3]euref_det!AD271*S271</f>
        <v>342.51485022425328</v>
      </c>
      <c r="AB271" s="11">
        <f>[3]euref_det!AE271*T271</f>
        <v>324.48775284402933</v>
      </c>
      <c r="AC271" s="11">
        <f>[3]euref_det!AF271*U271</f>
        <v>314.65479063663452</v>
      </c>
      <c r="AD271" s="11">
        <f>[3]euref_det!AG271*V271</f>
        <v>327.74209866027968</v>
      </c>
      <c r="AE271" s="11">
        <f>[3]euref_det!AH271*W271</f>
        <v>334.7571412682579</v>
      </c>
      <c r="AF271" s="11">
        <f>[3]euref_det!AI271*X271</f>
        <v>330.77679156724395</v>
      </c>
    </row>
    <row r="272" spans="1:32" x14ac:dyDescent="0.25">
      <c r="A272" s="2" t="s">
        <v>44</v>
      </c>
      <c r="B272" s="2" t="s">
        <v>45</v>
      </c>
      <c r="C272" s="2" t="s">
        <v>7</v>
      </c>
      <c r="D272" s="2" t="s">
        <v>448</v>
      </c>
      <c r="E272" s="2" t="s">
        <v>616</v>
      </c>
      <c r="F272" s="2"/>
      <c r="G272" s="2"/>
      <c r="H272" s="12">
        <f>5600+2/7*(4500-5600)</f>
        <v>5285.7142857142853</v>
      </c>
      <c r="I272" s="11">
        <v>4500</v>
      </c>
      <c r="J272" s="12">
        <f t="shared" si="1030"/>
        <v>4150</v>
      </c>
      <c r="K272" s="12">
        <v>3800</v>
      </c>
      <c r="L272" s="12">
        <f t="shared" si="1031"/>
        <v>3650</v>
      </c>
      <c r="M272" s="12">
        <v>3500</v>
      </c>
      <c r="N272" s="12">
        <f t="shared" si="1032"/>
        <v>3450</v>
      </c>
      <c r="O272" s="11">
        <v>3400</v>
      </c>
      <c r="P272" s="12">
        <v>0.91</v>
      </c>
      <c r="Q272" s="11">
        <f t="shared" si="1041"/>
        <v>4.8099999999999996</v>
      </c>
      <c r="R272" s="11">
        <f t="shared" si="1042"/>
        <v>4.0949999999999998</v>
      </c>
      <c r="S272" s="11">
        <f t="shared" si="1043"/>
        <v>3.7765</v>
      </c>
      <c r="T272" s="11">
        <f t="shared" si="1044"/>
        <v>3.4580000000000002</v>
      </c>
      <c r="U272" s="11">
        <f t="shared" si="1045"/>
        <v>3.3214999999999999</v>
      </c>
      <c r="V272" s="11">
        <f t="shared" si="1046"/>
        <v>3.1850000000000001</v>
      </c>
      <c r="W272" s="11">
        <f t="shared" si="1047"/>
        <v>3.1395</v>
      </c>
      <c r="X272" s="11">
        <f t="shared" si="1048"/>
        <v>3.0939999999999999</v>
      </c>
      <c r="Y272" s="11">
        <f>[3]euref_det!AB272*Q272</f>
        <v>0</v>
      </c>
      <c r="Z272" s="11">
        <f>[3]euref_det!AC272*R272</f>
        <v>0</v>
      </c>
      <c r="AA272" s="11">
        <f>[3]euref_det!AD272*S272</f>
        <v>0</v>
      </c>
      <c r="AB272" s="11">
        <f>[3]euref_det!AE272*T272</f>
        <v>0</v>
      </c>
      <c r="AC272" s="11">
        <f>[3]euref_det!AF272*U272</f>
        <v>0</v>
      </c>
      <c r="AD272" s="11">
        <f>[3]euref_det!AG272*V272</f>
        <v>0</v>
      </c>
      <c r="AE272" s="11">
        <f>[3]euref_det!AH272*W272</f>
        <v>0</v>
      </c>
      <c r="AF272" s="11">
        <f>[3]euref_det!AI272*X272</f>
        <v>0</v>
      </c>
    </row>
    <row r="273" spans="1:32" x14ac:dyDescent="0.25">
      <c r="A273" s="2" t="s">
        <v>46</v>
      </c>
      <c r="B273" s="2" t="s">
        <v>47</v>
      </c>
      <c r="C273" s="2" t="s">
        <v>7</v>
      </c>
      <c r="D273" s="2" t="s">
        <v>448</v>
      </c>
      <c r="E273" s="2" t="s">
        <v>510</v>
      </c>
      <c r="F273" s="2"/>
      <c r="G273" s="2"/>
      <c r="H273" s="12">
        <f>9080+2/7*(5790-9080)</f>
        <v>8140</v>
      </c>
      <c r="I273" s="12">
        <v>5790</v>
      </c>
      <c r="J273" s="12">
        <f t="shared" si="1030"/>
        <v>5135</v>
      </c>
      <c r="K273" s="12">
        <v>4480</v>
      </c>
      <c r="L273" s="12">
        <f t="shared" si="1031"/>
        <v>3565</v>
      </c>
      <c r="M273" s="12">
        <v>2650</v>
      </c>
      <c r="N273" s="12">
        <f t="shared" si="1032"/>
        <v>2475</v>
      </c>
      <c r="O273" s="12">
        <v>2300</v>
      </c>
      <c r="P273" s="12"/>
      <c r="Q273" s="11">
        <f t="shared" ref="Q273" si="1049">H273/1000</f>
        <v>8.14</v>
      </c>
      <c r="R273" s="11">
        <f t="shared" ref="R273" si="1050">I273/1000</f>
        <v>5.79</v>
      </c>
      <c r="S273" s="11">
        <f t="shared" ref="S273" si="1051">J273/1000</f>
        <v>5.1349999999999998</v>
      </c>
      <c r="T273" s="11">
        <f t="shared" ref="T273" si="1052">K273/1000</f>
        <v>4.4800000000000004</v>
      </c>
      <c r="U273" s="11">
        <f t="shared" ref="U273" si="1053">L273/1000</f>
        <v>3.5649999999999999</v>
      </c>
      <c r="V273" s="11">
        <f t="shared" ref="V273" si="1054">M273/1000</f>
        <v>2.65</v>
      </c>
      <c r="W273" s="11">
        <f t="shared" ref="W273" si="1055">N273/1000</f>
        <v>2.4750000000000001</v>
      </c>
      <c r="X273" s="11">
        <f t="shared" ref="X273" si="1056">O273/1000</f>
        <v>2.2999999999999998</v>
      </c>
      <c r="Y273" s="11">
        <f>[3]euref_det!AB273*Q273</f>
        <v>0</v>
      </c>
      <c r="Z273" s="11">
        <f>[3]euref_det!AC273*R273</f>
        <v>0</v>
      </c>
      <c r="AA273" s="11">
        <f>[3]euref_det!AD273*S273</f>
        <v>0</v>
      </c>
      <c r="AB273" s="11">
        <f>[3]euref_det!AE273*T273</f>
        <v>0</v>
      </c>
      <c r="AC273" s="11">
        <f>[3]euref_det!AF273*U273</f>
        <v>0</v>
      </c>
      <c r="AD273" s="11">
        <f>[3]euref_det!AG273*V273</f>
        <v>0</v>
      </c>
      <c r="AE273" s="11">
        <f>[3]euref_det!AH273*W273</f>
        <v>0</v>
      </c>
      <c r="AF273" s="11">
        <f>[3]euref_det!AI273*X273</f>
        <v>0</v>
      </c>
    </row>
    <row r="274" spans="1:32" x14ac:dyDescent="0.25">
      <c r="A274" s="2" t="s">
        <v>48</v>
      </c>
      <c r="B274" s="2" t="s">
        <v>49</v>
      </c>
      <c r="C274" s="2" t="s">
        <v>7</v>
      </c>
      <c r="D274" s="2" t="s">
        <v>448</v>
      </c>
      <c r="E274" s="2" t="s">
        <v>617</v>
      </c>
      <c r="F274" s="2"/>
      <c r="G274" s="2"/>
      <c r="H274" s="12">
        <f>5530+2/7*(4970-5530)</f>
        <v>5370</v>
      </c>
      <c r="I274" s="11">
        <v>4970</v>
      </c>
      <c r="J274" s="12">
        <f t="shared" si="1030"/>
        <v>4720</v>
      </c>
      <c r="K274" s="12">
        <v>4470</v>
      </c>
      <c r="L274" s="12">
        <f t="shared" si="1031"/>
        <v>4245</v>
      </c>
      <c r="M274" s="12">
        <v>4020</v>
      </c>
      <c r="N274" s="12">
        <f t="shared" si="1032"/>
        <v>3815</v>
      </c>
      <c r="O274" s="11">
        <v>3610</v>
      </c>
      <c r="P274" s="12">
        <v>0.91</v>
      </c>
      <c r="Q274" s="11">
        <f t="shared" ref="Q274" si="1057">H274*$P274/1000</f>
        <v>4.8866999999999994</v>
      </c>
      <c r="R274" s="11">
        <f t="shared" ref="R274" si="1058">I274*$P274/1000</f>
        <v>4.5226999999999995</v>
      </c>
      <c r="S274" s="11">
        <f t="shared" ref="S274" si="1059">J274*$P274/1000</f>
        <v>4.2951999999999995</v>
      </c>
      <c r="T274" s="11">
        <f t="shared" ref="T274" si="1060">K274*$P274/1000</f>
        <v>4.0677000000000003</v>
      </c>
      <c r="U274" s="11">
        <f t="shared" ref="U274" si="1061">L274*$P274/1000</f>
        <v>3.8629500000000001</v>
      </c>
      <c r="V274" s="11">
        <f t="shared" ref="V274" si="1062">M274*$P274/1000</f>
        <v>3.6582000000000003</v>
      </c>
      <c r="W274" s="11">
        <f t="shared" ref="W274" si="1063">N274*$P274/1000</f>
        <v>3.4716499999999999</v>
      </c>
      <c r="X274" s="11">
        <f t="shared" ref="X274" si="1064">O274*$P274/1000</f>
        <v>3.2850999999999999</v>
      </c>
      <c r="Y274" s="11">
        <f>[3]euref_det!AB274*Q274</f>
        <v>0</v>
      </c>
      <c r="Z274" s="11">
        <f>[3]euref_det!AC274*R274</f>
        <v>0</v>
      </c>
      <c r="AA274" s="11">
        <f>[3]euref_det!AD274*S274</f>
        <v>0</v>
      </c>
      <c r="AB274" s="11">
        <f>[3]euref_det!AE274*T274</f>
        <v>0</v>
      </c>
      <c r="AC274" s="11">
        <f>[3]euref_det!AF274*U274</f>
        <v>0</v>
      </c>
      <c r="AD274" s="11">
        <f>[3]euref_det!AG274*V274</f>
        <v>0</v>
      </c>
      <c r="AE274" s="11">
        <f>[3]euref_det!AH274*W274</f>
        <v>0</v>
      </c>
      <c r="AF274" s="11">
        <f>[3]euref_det!AI274*X274</f>
        <v>0</v>
      </c>
    </row>
    <row r="275" spans="1:32" x14ac:dyDescent="0.25">
      <c r="A275" s="2" t="s">
        <v>32</v>
      </c>
      <c r="B275" s="2" t="s">
        <v>33</v>
      </c>
      <c r="C275" s="2" t="s">
        <v>6</v>
      </c>
      <c r="D275" s="2" t="s">
        <v>448</v>
      </c>
      <c r="E275" s="2" t="s">
        <v>558</v>
      </c>
      <c r="F275" s="2"/>
      <c r="G275" s="2"/>
      <c r="H275" s="12">
        <f>[2]PL!$B$8/([2]PL!$B$8+[2]PL!$B$11)*(2000+2/7*(2000-2000))+[2]PL!$B$11/([2]PL!$B$8+[2]PL!$B$11)*(1600+2/7*(1600-1600))</f>
        <v>1721.2823372791709</v>
      </c>
      <c r="I275" s="12">
        <f>$H275</f>
        <v>1721.2823372791709</v>
      </c>
      <c r="J275" s="12">
        <f t="shared" ref="J275:O276" si="1065">$H275</f>
        <v>1721.2823372791709</v>
      </c>
      <c r="K275" s="12">
        <f t="shared" si="1065"/>
        <v>1721.2823372791709</v>
      </c>
      <c r="L275" s="12">
        <f t="shared" si="1065"/>
        <v>1721.2823372791709</v>
      </c>
      <c r="M275" s="12">
        <f t="shared" si="1065"/>
        <v>1721.2823372791709</v>
      </c>
      <c r="N275" s="12">
        <f t="shared" si="1065"/>
        <v>1721.2823372791709</v>
      </c>
      <c r="O275" s="12">
        <f t="shared" si="1065"/>
        <v>1721.2823372791709</v>
      </c>
      <c r="P275" s="12"/>
      <c r="Q275" s="11">
        <f t="shared" ref="Q275:Q277" si="1066">H275/1000</f>
        <v>1.7212823372791708</v>
      </c>
      <c r="R275" s="11">
        <f t="shared" ref="R275:R277" si="1067">I275/1000</f>
        <v>1.7212823372791708</v>
      </c>
      <c r="S275" s="11">
        <f t="shared" ref="S275:S277" si="1068">J275/1000</f>
        <v>1.7212823372791708</v>
      </c>
      <c r="T275" s="11">
        <f t="shared" ref="T275:T277" si="1069">K275/1000</f>
        <v>1.7212823372791708</v>
      </c>
      <c r="U275" s="11">
        <f t="shared" ref="U275:U277" si="1070">L275/1000</f>
        <v>1.7212823372791708</v>
      </c>
      <c r="V275" s="11">
        <f t="shared" ref="V275:V277" si="1071">M275/1000</f>
        <v>1.7212823372791708</v>
      </c>
      <c r="W275" s="11">
        <f t="shared" ref="W275:W277" si="1072">N275/1000</f>
        <v>1.7212823372791708</v>
      </c>
      <c r="X275" s="11">
        <f t="shared" ref="X275:X277" si="1073">O275/1000</f>
        <v>1.7212823372791708</v>
      </c>
      <c r="Y275" s="11">
        <f>[3]euref_det!AB275*Q275</f>
        <v>1758.4323866761415</v>
      </c>
      <c r="Z275" s="11">
        <f>[3]euref_det!AC275*R275</f>
        <v>988.2982464824081</v>
      </c>
      <c r="AA275" s="11">
        <f>[3]euref_det!AD275*S275</f>
        <v>890.54751086531746</v>
      </c>
      <c r="AB275" s="11">
        <f>[3]euref_det!AE275*T275</f>
        <v>894.01158299293445</v>
      </c>
      <c r="AC275" s="11">
        <f>[3]euref_det!AF275*U275</f>
        <v>751.5316009400417</v>
      </c>
      <c r="AD275" s="11">
        <f>[3]euref_det!AG275*V275</f>
        <v>546.84006691699665</v>
      </c>
      <c r="AE275" s="11">
        <f>[3]euref_det!AH275*W275</f>
        <v>428.24626083768356</v>
      </c>
      <c r="AF275" s="11">
        <f>[3]euref_det!AI275*X275</f>
        <v>440.321287812479</v>
      </c>
    </row>
    <row r="276" spans="1:32" x14ac:dyDescent="0.25">
      <c r="A276" s="2" t="s">
        <v>34</v>
      </c>
      <c r="B276" s="2" t="s">
        <v>35</v>
      </c>
      <c r="C276" s="2" t="s">
        <v>6</v>
      </c>
      <c r="D276" s="2" t="s">
        <v>448</v>
      </c>
      <c r="E276" s="2" t="s">
        <v>515</v>
      </c>
      <c r="F276" s="2"/>
      <c r="G276" s="2"/>
      <c r="H276" s="12">
        <f>850+2/7*(850-850)</f>
        <v>850</v>
      </c>
      <c r="I276" s="12">
        <f>$H276</f>
        <v>850</v>
      </c>
      <c r="J276" s="12">
        <f t="shared" si="1065"/>
        <v>850</v>
      </c>
      <c r="K276" s="12">
        <f t="shared" si="1065"/>
        <v>850</v>
      </c>
      <c r="L276" s="12">
        <f t="shared" si="1065"/>
        <v>850</v>
      </c>
      <c r="M276" s="12">
        <f t="shared" si="1065"/>
        <v>850</v>
      </c>
      <c r="N276" s="12">
        <f t="shared" si="1065"/>
        <v>850</v>
      </c>
      <c r="O276" s="12">
        <f t="shared" si="1065"/>
        <v>850</v>
      </c>
      <c r="P276" s="12"/>
      <c r="Q276" s="11">
        <f t="shared" si="1066"/>
        <v>0.85</v>
      </c>
      <c r="R276" s="11">
        <f t="shared" si="1067"/>
        <v>0.85</v>
      </c>
      <c r="S276" s="11">
        <f t="shared" si="1068"/>
        <v>0.85</v>
      </c>
      <c r="T276" s="11">
        <f t="shared" si="1069"/>
        <v>0.85</v>
      </c>
      <c r="U276" s="11">
        <f t="shared" si="1070"/>
        <v>0.85</v>
      </c>
      <c r="V276" s="11">
        <f t="shared" si="1071"/>
        <v>0.85</v>
      </c>
      <c r="W276" s="11">
        <f t="shared" si="1072"/>
        <v>0.85</v>
      </c>
      <c r="X276" s="11">
        <f t="shared" si="1073"/>
        <v>0.85</v>
      </c>
      <c r="Y276" s="11">
        <f>[3]euref_det!AB276*Q276</f>
        <v>47.017515683333329</v>
      </c>
      <c r="Z276" s="11">
        <f>[3]euref_det!AC276*R276</f>
        <v>57.359674666671317</v>
      </c>
      <c r="AA276" s="11">
        <f>[3]euref_det!AD276*S276</f>
        <v>361.4780232351784</v>
      </c>
      <c r="AB276" s="11">
        <f>[3]euref_det!AE276*T276</f>
        <v>512.41869194745505</v>
      </c>
      <c r="AC276" s="11">
        <f>[3]euref_det!AF276*U276</f>
        <v>374.14024585929536</v>
      </c>
      <c r="AD276" s="11">
        <f>[3]euref_det!AG276*V276</f>
        <v>485.75703525472028</v>
      </c>
      <c r="AE276" s="11">
        <f>[3]euref_det!AH276*W276</f>
        <v>465.92345215771195</v>
      </c>
      <c r="AF276" s="11">
        <f>[3]euref_det!AI276*X276</f>
        <v>259.06380320437745</v>
      </c>
    </row>
    <row r="277" spans="1:32" x14ac:dyDescent="0.25">
      <c r="A277" s="2" t="s">
        <v>36</v>
      </c>
      <c r="B277" s="2" t="s">
        <v>37</v>
      </c>
      <c r="C277" s="2" t="s">
        <v>6</v>
      </c>
      <c r="D277" s="2" t="s">
        <v>448</v>
      </c>
      <c r="E277" s="2" t="s">
        <v>503</v>
      </c>
      <c r="F277" s="2"/>
      <c r="G277" s="2"/>
      <c r="H277" s="12">
        <f>4500+2/7*(4350-4500)</f>
        <v>4457.1428571428569</v>
      </c>
      <c r="I277" s="12">
        <f>4350</f>
        <v>4350</v>
      </c>
      <c r="J277" s="12">
        <f>(I277+K277)/2</f>
        <v>4225</v>
      </c>
      <c r="K277" s="12">
        <v>4100</v>
      </c>
      <c r="L277" s="12">
        <f>(K277+M277)/2</f>
        <v>3950</v>
      </c>
      <c r="M277" s="12">
        <v>3800</v>
      </c>
      <c r="N277" s="12">
        <f>(M277+O277)/2</f>
        <v>3775</v>
      </c>
      <c r="O277" s="12">
        <v>3750</v>
      </c>
      <c r="P277" s="12"/>
      <c r="Q277" s="11">
        <f t="shared" si="1066"/>
        <v>4.4571428571428573</v>
      </c>
      <c r="R277" s="11">
        <f t="shared" si="1067"/>
        <v>4.3499999999999996</v>
      </c>
      <c r="S277" s="11">
        <f t="shared" si="1068"/>
        <v>4.2249999999999996</v>
      </c>
      <c r="T277" s="11">
        <f t="shared" si="1069"/>
        <v>4.0999999999999996</v>
      </c>
      <c r="U277" s="11">
        <f t="shared" si="1070"/>
        <v>3.95</v>
      </c>
      <c r="V277" s="11">
        <f t="shared" si="1071"/>
        <v>3.8</v>
      </c>
      <c r="W277" s="11">
        <f t="shared" si="1072"/>
        <v>3.7749999999999999</v>
      </c>
      <c r="X277" s="11">
        <f t="shared" si="1073"/>
        <v>3.75</v>
      </c>
      <c r="Y277" s="11">
        <f>[3]euref_det!AB277*Q277</f>
        <v>0</v>
      </c>
      <c r="Z277" s="11">
        <f>[3]euref_det!AC277*R277</f>
        <v>0</v>
      </c>
      <c r="AA277" s="11">
        <f>[3]euref_det!AD277*S277</f>
        <v>0</v>
      </c>
      <c r="AB277" s="11">
        <f>[3]euref_det!AE277*T277</f>
        <v>0</v>
      </c>
      <c r="AC277" s="11">
        <f>[3]euref_det!AF277*U277</f>
        <v>2824.2500000000005</v>
      </c>
      <c r="AD277" s="11">
        <f>[3]euref_det!AG277*V277</f>
        <v>1567.4999999999995</v>
      </c>
      <c r="AE277" s="11">
        <f>[3]euref_det!AH277*W277</f>
        <v>1661.0000000000007</v>
      </c>
      <c r="AF277" s="11">
        <f>[3]euref_det!AI277*X277</f>
        <v>1753.1249999999993</v>
      </c>
    </row>
    <row r="278" spans="1:32" x14ac:dyDescent="0.25">
      <c r="A278" s="2" t="s">
        <v>38</v>
      </c>
      <c r="B278" s="2" t="s">
        <v>39</v>
      </c>
      <c r="C278" s="2" t="s">
        <v>6</v>
      </c>
      <c r="D278" s="2" t="s">
        <v>517</v>
      </c>
      <c r="E278" s="2" t="s">
        <v>518</v>
      </c>
      <c r="F278" s="2" t="s">
        <v>448</v>
      </c>
      <c r="G278" s="2" t="s">
        <v>637</v>
      </c>
      <c r="H278" s="11">
        <f>'[4]Figure 5.5'!$E$23</f>
        <v>1842.692924470706</v>
      </c>
      <c r="I278" s="11">
        <f>$H278</f>
        <v>1842.692924470706</v>
      </c>
      <c r="J278" s="11">
        <f t="shared" ref="J278:O278" si="1074">$H278</f>
        <v>1842.692924470706</v>
      </c>
      <c r="K278" s="11">
        <f t="shared" si="1074"/>
        <v>1842.692924470706</v>
      </c>
      <c r="L278" s="11">
        <f t="shared" si="1074"/>
        <v>1842.692924470706</v>
      </c>
      <c r="M278" s="11">
        <f t="shared" si="1074"/>
        <v>1842.692924470706</v>
      </c>
      <c r="N278" s="11">
        <f t="shared" si="1074"/>
        <v>1842.692924470706</v>
      </c>
      <c r="O278" s="11">
        <f t="shared" si="1074"/>
        <v>1842.692924470706</v>
      </c>
      <c r="P278" s="12">
        <v>0.91</v>
      </c>
      <c r="Q278" s="11">
        <f t="shared" ref="Q278:Q280" si="1075">H278*$P278/1000</f>
        <v>1.6768505612683424</v>
      </c>
      <c r="R278" s="11">
        <f t="shared" ref="R278:R280" si="1076">I278*$P278/1000</f>
        <v>1.6768505612683424</v>
      </c>
      <c r="S278" s="11">
        <f t="shared" ref="S278:S280" si="1077">J278*$P278/1000</f>
        <v>1.6768505612683424</v>
      </c>
      <c r="T278" s="11">
        <f t="shared" ref="T278:T280" si="1078">K278*$P278/1000</f>
        <v>1.6768505612683424</v>
      </c>
      <c r="U278" s="11">
        <f t="shared" ref="U278:U280" si="1079">L278*$P278/1000</f>
        <v>1.6768505612683424</v>
      </c>
      <c r="V278" s="11">
        <f t="shared" ref="V278:V280" si="1080">M278*$P278/1000</f>
        <v>1.6768505612683424</v>
      </c>
      <c r="W278" s="11">
        <f t="shared" ref="W278:W280" si="1081">N278*$P278/1000</f>
        <v>1.6768505612683424</v>
      </c>
      <c r="X278" s="11">
        <f t="shared" ref="X278:X280" si="1082">O278*$P278/1000</f>
        <v>1.6768505612683424</v>
      </c>
      <c r="Y278" s="11">
        <f>[3]euref_det!AB278*Q278</f>
        <v>36.583289745004336</v>
      </c>
      <c r="Z278" s="11">
        <f>[3]euref_det!AC278*R278</f>
        <v>26.522186377394281</v>
      </c>
      <c r="AA278" s="11">
        <f>[3]euref_det!AD278*S278</f>
        <v>40.730103303837403</v>
      </c>
      <c r="AB278" s="11">
        <f>[3]euref_det!AE278*T278</f>
        <v>46.18605937514765</v>
      </c>
      <c r="AC278" s="11">
        <f>[3]euref_det!AF278*U278</f>
        <v>29.043638164897899</v>
      </c>
      <c r="AD278" s="11">
        <f>[3]euref_det!AG278*V278</f>
        <v>70.969805029278604</v>
      </c>
      <c r="AE278" s="11">
        <f>[3]euref_det!AH278*W278</f>
        <v>100.48092469802056</v>
      </c>
      <c r="AF278" s="11">
        <f>[3]euref_det!AI278*X278</f>
        <v>68.420451795417222</v>
      </c>
    </row>
    <row r="279" spans="1:32" x14ac:dyDescent="0.25">
      <c r="A279" s="2" t="s">
        <v>384</v>
      </c>
      <c r="B279" s="2" t="s">
        <v>378</v>
      </c>
      <c r="C279" s="2" t="s">
        <v>6</v>
      </c>
      <c r="D279" s="2" t="s">
        <v>517</v>
      </c>
      <c r="E279" s="2" t="s">
        <v>519</v>
      </c>
      <c r="F279" s="2" t="s">
        <v>448</v>
      </c>
      <c r="G279" s="2" t="s">
        <v>632</v>
      </c>
      <c r="H279" s="61">
        <f>SUM('[4]Figure 2.5'!$AD$10:$AL$10)/9</f>
        <v>1988.1111111111111</v>
      </c>
      <c r="I279" s="61">
        <f>H279*1350/(1400+2/7*(1350-1400))</f>
        <v>1936.8711340206185</v>
      </c>
      <c r="J279" s="61">
        <f t="shared" ref="J279:J287" si="1083">(I279+K279)/2</f>
        <v>1901.0031500572736</v>
      </c>
      <c r="K279" s="61">
        <f>I279*1300/1350</f>
        <v>1865.1351660939288</v>
      </c>
      <c r="L279" s="61">
        <f t="shared" ref="L279:L287" si="1084">(K279+M279)/2</f>
        <v>1793.3991981672393</v>
      </c>
      <c r="M279" s="61">
        <f>K279*1200/1300</f>
        <v>1721.6632302405496</v>
      </c>
      <c r="N279" s="61">
        <f t="shared" ref="N279:N287" si="1085">(M279+O279)/2</f>
        <v>1649.92726231386</v>
      </c>
      <c r="O279" s="61">
        <f>M279*1100/1200</f>
        <v>1578.1912943871705</v>
      </c>
      <c r="P279" s="12">
        <v>0.91</v>
      </c>
      <c r="Q279" s="11">
        <f t="shared" si="1075"/>
        <v>1.8091811111111114</v>
      </c>
      <c r="R279" s="11">
        <f t="shared" si="1076"/>
        <v>1.7625527319587628</v>
      </c>
      <c r="S279" s="11">
        <f t="shared" si="1077"/>
        <v>1.7299128665521191</v>
      </c>
      <c r="T279" s="11">
        <f t="shared" si="1078"/>
        <v>1.6972730011454753</v>
      </c>
      <c r="U279" s="11">
        <f t="shared" si="1079"/>
        <v>1.6319932703321878</v>
      </c>
      <c r="V279" s="11">
        <f t="shared" si="1080"/>
        <v>1.5667135395189002</v>
      </c>
      <c r="W279" s="11">
        <f t="shared" si="1081"/>
        <v>1.5014338087056125</v>
      </c>
      <c r="X279" s="11">
        <f t="shared" si="1082"/>
        <v>1.4361540778923252</v>
      </c>
      <c r="Y279" s="11">
        <f>[3]euref_det!AB279*Q279</f>
        <v>2360.9813500000005</v>
      </c>
      <c r="Z279" s="11">
        <f>[3]euref_det!AC279*R279</f>
        <v>680.32951353244209</v>
      </c>
      <c r="AA279" s="11">
        <f>[3]euref_det!AD279*S279</f>
        <v>2075.3078144621009</v>
      </c>
      <c r="AB279" s="11">
        <f>[3]euref_det!AE279*T279</f>
        <v>929.32060938956965</v>
      </c>
      <c r="AC279" s="11">
        <f>[3]euref_det!AF279*U279</f>
        <v>674.92904799162102</v>
      </c>
      <c r="AD279" s="11">
        <f>[3]euref_det!AG279*V279</f>
        <v>2274.0906932426074</v>
      </c>
      <c r="AE279" s="11">
        <f>[3]euref_det!AH279*W279</f>
        <v>1101.3684475114335</v>
      </c>
      <c r="AF279" s="11">
        <f>[3]euref_det!AI279*X279</f>
        <v>2118.6537727887276</v>
      </c>
    </row>
    <row r="280" spans="1:32" x14ac:dyDescent="0.25">
      <c r="A280" s="2" t="s">
        <v>385</v>
      </c>
      <c r="B280" s="2" t="s">
        <v>379</v>
      </c>
      <c r="C280" s="2" t="s">
        <v>6</v>
      </c>
      <c r="D280" s="2" t="s">
        <v>517</v>
      </c>
      <c r="E280" s="2" t="s">
        <v>527</v>
      </c>
      <c r="F280" s="2" t="s">
        <v>448</v>
      </c>
      <c r="G280" s="2" t="s">
        <v>633</v>
      </c>
      <c r="H280" s="12">
        <f>('[4]Table 4.1'!$D$11+'[4]Table 4.1'!$G$11)/2</f>
        <v>4376</v>
      </c>
      <c r="I280" s="12">
        <f>H280*2880/(3470+2/7*(2880-3470))</f>
        <v>3817.4019904803113</v>
      </c>
      <c r="J280" s="12">
        <f t="shared" si="1083"/>
        <v>3618.5789701427948</v>
      </c>
      <c r="K280" s="12">
        <f>I280*2580/2880</f>
        <v>3419.7559498052788</v>
      </c>
      <c r="L280" s="12">
        <f t="shared" si="1084"/>
        <v>3287.2072695802681</v>
      </c>
      <c r="M280" s="12">
        <f>K280*2380/2580</f>
        <v>3154.6585893552569</v>
      </c>
      <c r="N280" s="12">
        <f t="shared" si="1085"/>
        <v>3032.3850006205571</v>
      </c>
      <c r="O280" s="12">
        <f>M280*2380/2580</f>
        <v>2910.1114118858573</v>
      </c>
      <c r="P280" s="12">
        <v>0.91</v>
      </c>
      <c r="Q280" s="11">
        <f t="shared" si="1075"/>
        <v>3.9821600000000004</v>
      </c>
      <c r="R280" s="11">
        <f t="shared" si="1076"/>
        <v>3.4738358113370831</v>
      </c>
      <c r="S280" s="11">
        <f t="shared" si="1077"/>
        <v>3.2929068628299434</v>
      </c>
      <c r="T280" s="11">
        <f t="shared" si="1078"/>
        <v>3.1119779143228037</v>
      </c>
      <c r="U280" s="11">
        <f t="shared" si="1079"/>
        <v>2.991358615318044</v>
      </c>
      <c r="V280" s="11">
        <f t="shared" si="1080"/>
        <v>2.8707393163132839</v>
      </c>
      <c r="W280" s="11">
        <f t="shared" si="1081"/>
        <v>2.7594703505647074</v>
      </c>
      <c r="X280" s="11">
        <f t="shared" si="1082"/>
        <v>2.6482013848161299</v>
      </c>
      <c r="Y280" s="11">
        <f>[3]euref_det!AB280*Q280</f>
        <v>0</v>
      </c>
      <c r="Z280" s="11">
        <f>[3]euref_det!AC280*R280</f>
        <v>0</v>
      </c>
      <c r="AA280" s="11">
        <f>[3]euref_det!AD280*S280</f>
        <v>0</v>
      </c>
      <c r="AB280" s="11">
        <f>[3]euref_det!AE280*T280</f>
        <v>0</v>
      </c>
      <c r="AC280" s="11">
        <f>[3]euref_det!AF280*U280</f>
        <v>0</v>
      </c>
      <c r="AD280" s="11">
        <f>[3]euref_det!AG280*V280</f>
        <v>0</v>
      </c>
      <c r="AE280" s="11">
        <f>[3]euref_det!AH280*W280</f>
        <v>0</v>
      </c>
      <c r="AF280" s="11">
        <f>[3]euref_det!AI280*X280</f>
        <v>0</v>
      </c>
    </row>
    <row r="281" spans="1:32" x14ac:dyDescent="0.25">
      <c r="A281" s="1" t="s">
        <v>40</v>
      </c>
      <c r="B281" s="1" t="s">
        <v>41</v>
      </c>
      <c r="C281" s="2" t="s">
        <v>6</v>
      </c>
      <c r="D281" s="2" t="s">
        <v>448</v>
      </c>
      <c r="E281" s="2" t="s">
        <v>516</v>
      </c>
      <c r="F281" s="2"/>
      <c r="G281" s="2"/>
      <c r="H281" s="12">
        <f>2500+2/7*(2300-2500)</f>
        <v>2442.8571428571427</v>
      </c>
      <c r="I281" s="12">
        <v>2300</v>
      </c>
      <c r="J281" s="12">
        <f t="shared" si="1083"/>
        <v>2300</v>
      </c>
      <c r="K281" s="12">
        <v>2300</v>
      </c>
      <c r="L281" s="12">
        <f t="shared" si="1084"/>
        <v>2300</v>
      </c>
      <c r="M281" s="12">
        <v>2300</v>
      </c>
      <c r="N281" s="12">
        <f t="shared" si="1085"/>
        <v>2250</v>
      </c>
      <c r="O281" s="12">
        <v>2200</v>
      </c>
      <c r="P281" s="12"/>
      <c r="Q281" s="11">
        <f t="shared" ref="Q281:Q282" si="1086">H281/1000</f>
        <v>2.4428571428571426</v>
      </c>
      <c r="R281" s="11">
        <f t="shared" ref="R281:R282" si="1087">I281/1000</f>
        <v>2.2999999999999998</v>
      </c>
      <c r="S281" s="11">
        <f t="shared" ref="S281:S282" si="1088">J281/1000</f>
        <v>2.2999999999999998</v>
      </c>
      <c r="T281" s="11">
        <f t="shared" ref="T281:T282" si="1089">K281/1000</f>
        <v>2.2999999999999998</v>
      </c>
      <c r="U281" s="11">
        <f t="shared" ref="U281:U282" si="1090">L281/1000</f>
        <v>2.2999999999999998</v>
      </c>
      <c r="V281" s="11">
        <f t="shared" ref="V281:V282" si="1091">M281/1000</f>
        <v>2.2999999999999998</v>
      </c>
      <c r="W281" s="11">
        <f t="shared" ref="W281:W282" si="1092">N281/1000</f>
        <v>2.25</v>
      </c>
      <c r="X281" s="11">
        <f t="shared" ref="X281:X282" si="1093">O281/1000</f>
        <v>2.2000000000000002</v>
      </c>
      <c r="Y281" s="11">
        <f>[3]euref_det!AB281*Q281</f>
        <v>27.808124693877552</v>
      </c>
      <c r="Z281" s="11">
        <f>[3]euref_det!AC281*R281</f>
        <v>11.212032319959642</v>
      </c>
      <c r="AA281" s="11">
        <f>[3]euref_det!AD281*S281</f>
        <v>10.639640134402347</v>
      </c>
      <c r="AB281" s="11">
        <f>[3]euref_det!AE281*T281</f>
        <v>10.205263151236828</v>
      </c>
      <c r="AC281" s="11">
        <f>[3]euref_det!AF281*U281</f>
        <v>9.7139969148968195</v>
      </c>
      <c r="AD281" s="11">
        <f>[3]euref_det!AG281*V281</f>
        <v>6.2824606827218661</v>
      </c>
      <c r="AE281" s="11">
        <f>[3]euref_det!AH281*W281</f>
        <v>4.3914509603391227</v>
      </c>
      <c r="AF281" s="11">
        <f>[3]euref_det!AI281*X281</f>
        <v>3.9732753519256048</v>
      </c>
    </row>
    <row r="282" spans="1:32" x14ac:dyDescent="0.25">
      <c r="A282" s="2" t="s">
        <v>42</v>
      </c>
      <c r="B282" s="2" t="s">
        <v>43</v>
      </c>
      <c r="C282" s="2" t="s">
        <v>6</v>
      </c>
      <c r="D282" s="2" t="s">
        <v>448</v>
      </c>
      <c r="E282" s="2" t="s">
        <v>523</v>
      </c>
      <c r="F282" s="2"/>
      <c r="G282" s="2"/>
      <c r="H282" s="12">
        <f>2890+2/7*(2620-2890)</f>
        <v>2812.8571428571427</v>
      </c>
      <c r="I282" s="12">
        <v>2620</v>
      </c>
      <c r="J282" s="12">
        <f t="shared" si="1083"/>
        <v>2495</v>
      </c>
      <c r="K282" s="12">
        <v>2370</v>
      </c>
      <c r="L282" s="12">
        <f t="shared" si="1084"/>
        <v>2260</v>
      </c>
      <c r="M282" s="12">
        <v>2150</v>
      </c>
      <c r="N282" s="12">
        <f t="shared" si="1085"/>
        <v>2050</v>
      </c>
      <c r="O282" s="12">
        <v>1950</v>
      </c>
      <c r="P282" s="12"/>
      <c r="Q282" s="11">
        <f t="shared" si="1086"/>
        <v>2.8128571428571427</v>
      </c>
      <c r="R282" s="11">
        <f t="shared" si="1087"/>
        <v>2.62</v>
      </c>
      <c r="S282" s="11">
        <f t="shared" si="1088"/>
        <v>2.4950000000000001</v>
      </c>
      <c r="T282" s="11">
        <f t="shared" si="1089"/>
        <v>2.37</v>
      </c>
      <c r="U282" s="11">
        <f t="shared" si="1090"/>
        <v>2.2599999999999998</v>
      </c>
      <c r="V282" s="11">
        <f t="shared" si="1091"/>
        <v>2.15</v>
      </c>
      <c r="W282" s="11">
        <f t="shared" si="1092"/>
        <v>2.0499999999999998</v>
      </c>
      <c r="X282" s="11">
        <f t="shared" si="1093"/>
        <v>1.95</v>
      </c>
      <c r="Y282" s="11">
        <f>[3]euref_det!AB282*Q282</f>
        <v>604.70769102857139</v>
      </c>
      <c r="Z282" s="11">
        <f>[3]euref_det!AC282*R282</f>
        <v>418.77866950439619</v>
      </c>
      <c r="AA282" s="11">
        <f>[3]euref_det!AD282*S282</f>
        <v>243.63447613611299</v>
      </c>
      <c r="AB282" s="11">
        <f>[3]euref_det!AE282*T282</f>
        <v>222.85442730754818</v>
      </c>
      <c r="AC282" s="11">
        <f>[3]euref_det!AF282*U282</f>
        <v>195.8100880581365</v>
      </c>
      <c r="AD282" s="11">
        <f>[3]euref_det!AG282*V282</f>
        <v>377.31980804085009</v>
      </c>
      <c r="AE282" s="11">
        <f>[3]euref_det!AH282*W282</f>
        <v>527.75063236604296</v>
      </c>
      <c r="AF282" s="11">
        <f>[3]euref_det!AI282*X282</f>
        <v>235.21347749546038</v>
      </c>
    </row>
    <row r="283" spans="1:32" x14ac:dyDescent="0.25">
      <c r="A283" s="2" t="s">
        <v>382</v>
      </c>
      <c r="B283" s="2" t="s">
        <v>380</v>
      </c>
      <c r="C283" s="2" t="s">
        <v>6</v>
      </c>
      <c r="D283" s="2" t="s">
        <v>517</v>
      </c>
      <c r="E283" s="2" t="s">
        <v>521</v>
      </c>
      <c r="F283" s="2" t="s">
        <v>448</v>
      </c>
      <c r="G283" s="2" t="s">
        <v>630</v>
      </c>
      <c r="H283" s="61">
        <f>SUM('[4]Figure 3.4'!$F$10:$N$10)/9</f>
        <v>1608.2725555555553</v>
      </c>
      <c r="I283" s="61">
        <f>H283*800/(980+2/7*(800-980))</f>
        <v>1385.588663247863</v>
      </c>
      <c r="J283" s="61">
        <f t="shared" si="1083"/>
        <v>1247.0297969230767</v>
      </c>
      <c r="K283" s="61">
        <f>I283*640/800</f>
        <v>1108.4709305982904</v>
      </c>
      <c r="L283" s="61">
        <f t="shared" si="1084"/>
        <v>1056.5113557264956</v>
      </c>
      <c r="M283" s="61">
        <f>K283*580/640</f>
        <v>1004.5517808547007</v>
      </c>
      <c r="N283" s="61">
        <f t="shared" si="1085"/>
        <v>952.59220598290585</v>
      </c>
      <c r="O283" s="61">
        <f>M283*520/580</f>
        <v>900.63263111111098</v>
      </c>
      <c r="P283" s="12">
        <v>0.91</v>
      </c>
      <c r="Q283" s="11">
        <f t="shared" ref="Q283:Q285" si="1094">H283*$P283/1000</f>
        <v>1.4635280255555554</v>
      </c>
      <c r="R283" s="11">
        <f t="shared" ref="R283:R285" si="1095">I283*$P283/1000</f>
        <v>1.2608856835555553</v>
      </c>
      <c r="S283" s="11">
        <f t="shared" ref="S283:S285" si="1096">J283*$P283/1000</f>
        <v>1.1347971151999998</v>
      </c>
      <c r="T283" s="11">
        <f t="shared" ref="T283:T285" si="1097">K283*$P283/1000</f>
        <v>1.0087085468444443</v>
      </c>
      <c r="U283" s="11">
        <f t="shared" ref="U283:U285" si="1098">L283*$P283/1000</f>
        <v>0.96142533371111105</v>
      </c>
      <c r="V283" s="11">
        <f t="shared" ref="V283:V285" si="1099">M283*$P283/1000</f>
        <v>0.91414212057777777</v>
      </c>
      <c r="W283" s="11">
        <f t="shared" ref="W283:W285" si="1100">N283*$P283/1000</f>
        <v>0.86685890744444438</v>
      </c>
      <c r="X283" s="11">
        <f t="shared" ref="X283:X285" si="1101">O283*$P283/1000</f>
        <v>0.81957569431111099</v>
      </c>
      <c r="Y283" s="11">
        <f>[3]euref_det!AB283*Q283</f>
        <v>36.378550252622858</v>
      </c>
      <c r="Z283" s="11">
        <f>[3]euref_det!AC283*R283</f>
        <v>5.1143094151903812</v>
      </c>
      <c r="AA283" s="11">
        <f>[3]euref_det!AD283*S283</f>
        <v>1.213263530385124</v>
      </c>
      <c r="AB283" s="11">
        <f>[3]euref_det!AE283*T283</f>
        <v>2.7206609990802684</v>
      </c>
      <c r="AC283" s="11">
        <f>[3]euref_det!AF283*U283</f>
        <v>5.5774472979967049</v>
      </c>
      <c r="AD283" s="11">
        <f>[3]euref_det!AG283*V283</f>
        <v>6.7363084979873618</v>
      </c>
      <c r="AE283" s="11">
        <f>[3]euref_det!AH283*W283</f>
        <v>6.6609965386336354</v>
      </c>
      <c r="AF283" s="11">
        <f>[3]euref_det!AI283*X283</f>
        <v>7.803630043169691</v>
      </c>
    </row>
    <row r="284" spans="1:32" x14ac:dyDescent="0.25">
      <c r="A284" s="2" t="s">
        <v>383</v>
      </c>
      <c r="B284" s="2" t="s">
        <v>381</v>
      </c>
      <c r="C284" s="2" t="s">
        <v>6</v>
      </c>
      <c r="D284" s="2" t="s">
        <v>517</v>
      </c>
      <c r="E284" s="2" t="s">
        <v>522</v>
      </c>
      <c r="F284" s="2" t="s">
        <v>448</v>
      </c>
      <c r="G284" s="2" t="s">
        <v>631</v>
      </c>
      <c r="H284" s="61">
        <f>SUM('[4]Table 3.1'!$F$10:$N$10)/9</f>
        <v>2164.4444444444443</v>
      </c>
      <c r="I284" s="61">
        <f>H284*1100/(1310+2/7*(1100-1310))</f>
        <v>1904.7111111111112</v>
      </c>
      <c r="J284" s="61">
        <f t="shared" si="1083"/>
        <v>1809.4755555555557</v>
      </c>
      <c r="K284" s="61">
        <f>I284*990/1100</f>
        <v>1714.24</v>
      </c>
      <c r="L284" s="61">
        <f t="shared" si="1084"/>
        <v>1662.2933333333333</v>
      </c>
      <c r="M284" s="61">
        <f>K284*930/990</f>
        <v>1610.3466666666666</v>
      </c>
      <c r="N284" s="61">
        <f t="shared" si="1085"/>
        <v>1567.0577777777776</v>
      </c>
      <c r="O284" s="61">
        <f>M284*880/930</f>
        <v>1523.7688888888888</v>
      </c>
      <c r="P284" s="12">
        <v>0.91</v>
      </c>
      <c r="Q284" s="11">
        <f t="shared" si="1094"/>
        <v>1.9696444444444443</v>
      </c>
      <c r="R284" s="11">
        <f t="shared" si="1095"/>
        <v>1.7332871111111112</v>
      </c>
      <c r="S284" s="11">
        <f t="shared" si="1096"/>
        <v>1.6466227555555559</v>
      </c>
      <c r="T284" s="11">
        <f t="shared" si="1097"/>
        <v>1.5599584</v>
      </c>
      <c r="U284" s="11">
        <f t="shared" si="1098"/>
        <v>1.5126869333333335</v>
      </c>
      <c r="V284" s="11">
        <f t="shared" si="1099"/>
        <v>1.4654154666666666</v>
      </c>
      <c r="W284" s="11">
        <f t="shared" si="1100"/>
        <v>1.4260225777777775</v>
      </c>
      <c r="X284" s="11">
        <f t="shared" si="1101"/>
        <v>1.3866296888888889</v>
      </c>
      <c r="Y284" s="11">
        <f>[3]euref_det!AB284*Q284</f>
        <v>112.60506529543117</v>
      </c>
      <c r="Z284" s="11">
        <f>[3]euref_det!AC284*R284</f>
        <v>13.83358806034933</v>
      </c>
      <c r="AA284" s="11">
        <f>[3]euref_det!AD284*S284</f>
        <v>3.4640494170760872</v>
      </c>
      <c r="AB284" s="11">
        <f>[3]euref_det!AE284*T284</f>
        <v>8.2789411071837868</v>
      </c>
      <c r="AC284" s="11">
        <f>[3]euref_det!AF284*U284</f>
        <v>17.267203800032302</v>
      </c>
      <c r="AD284" s="11">
        <f>[3]euref_det!AG284*V284</f>
        <v>21.248196041004778</v>
      </c>
      <c r="AE284" s="11">
        <f>[3]euref_det!AH284*W284</f>
        <v>21.561066511241886</v>
      </c>
      <c r="AF284" s="11">
        <f>[3]euref_det!AI284*X284</f>
        <v>25.978922967525982</v>
      </c>
    </row>
    <row r="285" spans="1:32" x14ac:dyDescent="0.25">
      <c r="A285" s="2" t="s">
        <v>44</v>
      </c>
      <c r="B285" s="2" t="s">
        <v>45</v>
      </c>
      <c r="C285" s="2" t="s">
        <v>6</v>
      </c>
      <c r="D285" s="2" t="s">
        <v>448</v>
      </c>
      <c r="E285" s="2" t="s">
        <v>616</v>
      </c>
      <c r="F285" s="2"/>
      <c r="G285" s="2"/>
      <c r="H285" s="12">
        <f>5600+2/7*(4500-5600)</f>
        <v>5285.7142857142853</v>
      </c>
      <c r="I285" s="11">
        <v>4500</v>
      </c>
      <c r="J285" s="12">
        <f t="shared" si="1083"/>
        <v>4150</v>
      </c>
      <c r="K285" s="12">
        <v>3800</v>
      </c>
      <c r="L285" s="12">
        <f t="shared" si="1084"/>
        <v>3650</v>
      </c>
      <c r="M285" s="12">
        <v>3500</v>
      </c>
      <c r="N285" s="12">
        <f t="shared" si="1085"/>
        <v>3450</v>
      </c>
      <c r="O285" s="11">
        <v>3400</v>
      </c>
      <c r="P285" s="12">
        <v>0.91</v>
      </c>
      <c r="Q285" s="11">
        <f t="shared" si="1094"/>
        <v>4.8099999999999996</v>
      </c>
      <c r="R285" s="11">
        <f t="shared" si="1095"/>
        <v>4.0949999999999998</v>
      </c>
      <c r="S285" s="11">
        <f t="shared" si="1096"/>
        <v>3.7765</v>
      </c>
      <c r="T285" s="11">
        <f t="shared" si="1097"/>
        <v>3.4580000000000002</v>
      </c>
      <c r="U285" s="11">
        <f t="shared" si="1098"/>
        <v>3.3214999999999999</v>
      </c>
      <c r="V285" s="11">
        <f t="shared" si="1099"/>
        <v>3.1850000000000001</v>
      </c>
      <c r="W285" s="11">
        <f t="shared" si="1100"/>
        <v>3.1395</v>
      </c>
      <c r="X285" s="11">
        <f t="shared" si="1101"/>
        <v>3.0939999999999999</v>
      </c>
      <c r="Y285" s="11">
        <f>[3]euref_det!AB285*Q285</f>
        <v>0</v>
      </c>
      <c r="Z285" s="11">
        <f>[3]euref_det!AC285*R285</f>
        <v>0</v>
      </c>
      <c r="AA285" s="11">
        <f>[3]euref_det!AD285*S285</f>
        <v>0</v>
      </c>
      <c r="AB285" s="11">
        <f>[3]euref_det!AE285*T285</f>
        <v>0</v>
      </c>
      <c r="AC285" s="11">
        <f>[3]euref_det!AF285*U285</f>
        <v>0</v>
      </c>
      <c r="AD285" s="11">
        <f>[3]euref_det!AG285*V285</f>
        <v>0</v>
      </c>
      <c r="AE285" s="11">
        <f>[3]euref_det!AH285*W285</f>
        <v>0</v>
      </c>
      <c r="AF285" s="11">
        <f>[3]euref_det!AI285*X285</f>
        <v>0</v>
      </c>
    </row>
    <row r="286" spans="1:32" x14ac:dyDescent="0.25">
      <c r="A286" s="2" t="s">
        <v>46</v>
      </c>
      <c r="B286" s="2" t="s">
        <v>47</v>
      </c>
      <c r="C286" s="2" t="s">
        <v>6</v>
      </c>
      <c r="D286" s="2" t="s">
        <v>448</v>
      </c>
      <c r="E286" s="2" t="s">
        <v>510</v>
      </c>
      <c r="F286" s="2"/>
      <c r="G286" s="2"/>
      <c r="H286" s="12">
        <f>9080+2/7*(5790-9080)</f>
        <v>8140</v>
      </c>
      <c r="I286" s="12">
        <v>5790</v>
      </c>
      <c r="J286" s="12">
        <f t="shared" si="1083"/>
        <v>5135</v>
      </c>
      <c r="K286" s="12">
        <v>4480</v>
      </c>
      <c r="L286" s="12">
        <f t="shared" si="1084"/>
        <v>3565</v>
      </c>
      <c r="M286" s="12">
        <v>2650</v>
      </c>
      <c r="N286" s="12">
        <f t="shared" si="1085"/>
        <v>2475</v>
      </c>
      <c r="O286" s="12">
        <v>2300</v>
      </c>
      <c r="P286" s="12"/>
      <c r="Q286" s="11">
        <f t="shared" ref="Q286" si="1102">H286/1000</f>
        <v>8.14</v>
      </c>
      <c r="R286" s="11">
        <f t="shared" ref="R286" si="1103">I286/1000</f>
        <v>5.79</v>
      </c>
      <c r="S286" s="11">
        <f t="shared" ref="S286" si="1104">J286/1000</f>
        <v>5.1349999999999998</v>
      </c>
      <c r="T286" s="11">
        <f t="shared" ref="T286" si="1105">K286/1000</f>
        <v>4.4800000000000004</v>
      </c>
      <c r="U286" s="11">
        <f t="shared" ref="U286" si="1106">L286/1000</f>
        <v>3.5649999999999999</v>
      </c>
      <c r="V286" s="11">
        <f t="shared" ref="V286" si="1107">M286/1000</f>
        <v>2.65</v>
      </c>
      <c r="W286" s="11">
        <f t="shared" ref="W286" si="1108">N286/1000</f>
        <v>2.4750000000000001</v>
      </c>
      <c r="X286" s="11">
        <f t="shared" ref="X286" si="1109">O286/1000</f>
        <v>2.2999999999999998</v>
      </c>
      <c r="Y286" s="11">
        <f>[3]euref_det!AB286*Q286</f>
        <v>0</v>
      </c>
      <c r="Z286" s="11">
        <f>[3]euref_det!AC286*R286</f>
        <v>0</v>
      </c>
      <c r="AA286" s="11">
        <f>[3]euref_det!AD286*S286</f>
        <v>0</v>
      </c>
      <c r="AB286" s="11">
        <f>[3]euref_det!AE286*T286</f>
        <v>0</v>
      </c>
      <c r="AC286" s="11">
        <f>[3]euref_det!AF286*U286</f>
        <v>0</v>
      </c>
      <c r="AD286" s="11">
        <f>[3]euref_det!AG286*V286</f>
        <v>0</v>
      </c>
      <c r="AE286" s="11">
        <f>[3]euref_det!AH286*W286</f>
        <v>0</v>
      </c>
      <c r="AF286" s="11">
        <f>[3]euref_det!AI286*X286</f>
        <v>0</v>
      </c>
    </row>
    <row r="287" spans="1:32" x14ac:dyDescent="0.25">
      <c r="A287" s="2" t="s">
        <v>48</v>
      </c>
      <c r="B287" s="2" t="s">
        <v>49</v>
      </c>
      <c r="C287" s="2" t="s">
        <v>6</v>
      </c>
      <c r="D287" s="2" t="s">
        <v>448</v>
      </c>
      <c r="E287" s="2" t="s">
        <v>617</v>
      </c>
      <c r="F287" s="2"/>
      <c r="G287" s="2"/>
      <c r="H287" s="12">
        <f>5530+2/7*(4970-5530)</f>
        <v>5370</v>
      </c>
      <c r="I287" s="11">
        <v>4970</v>
      </c>
      <c r="J287" s="12">
        <f t="shared" si="1083"/>
        <v>4720</v>
      </c>
      <c r="K287" s="12">
        <v>4470</v>
      </c>
      <c r="L287" s="12">
        <f t="shared" si="1084"/>
        <v>4245</v>
      </c>
      <c r="M287" s="12">
        <v>4020</v>
      </c>
      <c r="N287" s="12">
        <f t="shared" si="1085"/>
        <v>3815</v>
      </c>
      <c r="O287" s="11">
        <v>3610</v>
      </c>
      <c r="P287" s="12">
        <v>0.91</v>
      </c>
      <c r="Q287" s="11">
        <f t="shared" ref="Q287" si="1110">H287*$P287/1000</f>
        <v>4.8866999999999994</v>
      </c>
      <c r="R287" s="11">
        <f t="shared" ref="R287" si="1111">I287*$P287/1000</f>
        <v>4.5226999999999995</v>
      </c>
      <c r="S287" s="11">
        <f t="shared" ref="S287" si="1112">J287*$P287/1000</f>
        <v>4.2951999999999995</v>
      </c>
      <c r="T287" s="11">
        <f t="shared" ref="T287" si="1113">K287*$P287/1000</f>
        <v>4.0677000000000003</v>
      </c>
      <c r="U287" s="11">
        <f t="shared" ref="U287" si="1114">L287*$P287/1000</f>
        <v>3.8629500000000001</v>
      </c>
      <c r="V287" s="11">
        <f t="shared" ref="V287" si="1115">M287*$P287/1000</f>
        <v>3.6582000000000003</v>
      </c>
      <c r="W287" s="11">
        <f t="shared" ref="W287" si="1116">N287*$P287/1000</f>
        <v>3.4716499999999999</v>
      </c>
      <c r="X287" s="11">
        <f t="shared" ref="X287" si="1117">O287*$P287/1000</f>
        <v>3.2850999999999999</v>
      </c>
      <c r="Y287" s="11">
        <f>[3]euref_det!AB287*Q287</f>
        <v>0</v>
      </c>
      <c r="Z287" s="11">
        <f>[3]euref_det!AC287*R287</f>
        <v>0</v>
      </c>
      <c r="AA287" s="11">
        <f>[3]euref_det!AD287*S287</f>
        <v>0</v>
      </c>
      <c r="AB287" s="11">
        <f>[3]euref_det!AE287*T287</f>
        <v>0</v>
      </c>
      <c r="AC287" s="11">
        <f>[3]euref_det!AF287*U287</f>
        <v>0</v>
      </c>
      <c r="AD287" s="11">
        <f>[3]euref_det!AG287*V287</f>
        <v>0</v>
      </c>
      <c r="AE287" s="11">
        <f>[3]euref_det!AH287*W287</f>
        <v>0</v>
      </c>
      <c r="AF287" s="11">
        <f>[3]euref_det!AI287*X287</f>
        <v>0</v>
      </c>
    </row>
    <row r="288" spans="1:32" x14ac:dyDescent="0.25">
      <c r="A288" s="2" t="s">
        <v>32</v>
      </c>
      <c r="B288" s="2" t="s">
        <v>33</v>
      </c>
      <c r="C288" s="2" t="s">
        <v>5</v>
      </c>
      <c r="D288" s="2" t="s">
        <v>448</v>
      </c>
      <c r="E288" s="2" t="s">
        <v>558</v>
      </c>
      <c r="F288" s="2"/>
      <c r="G288" s="2"/>
      <c r="H288" s="12">
        <f>[2]PT!$B$8/([2]PT!$B$8+[2]PT!$B$11)*(2000+2/7*(2000-2000))+[2]PT!$B$11/([2]PT!$B$8+[2]PT!$B$11)*(1600+2/7*(1600-1600))</f>
        <v>1600</v>
      </c>
      <c r="I288" s="12">
        <f>$H288</f>
        <v>1600</v>
      </c>
      <c r="J288" s="12">
        <f t="shared" ref="J288:O289" si="1118">$H288</f>
        <v>1600</v>
      </c>
      <c r="K288" s="12">
        <f t="shared" si="1118"/>
        <v>1600</v>
      </c>
      <c r="L288" s="12">
        <f t="shared" si="1118"/>
        <v>1600</v>
      </c>
      <c r="M288" s="12">
        <f t="shared" si="1118"/>
        <v>1600</v>
      </c>
      <c r="N288" s="12">
        <f t="shared" si="1118"/>
        <v>1600</v>
      </c>
      <c r="O288" s="12">
        <f t="shared" si="1118"/>
        <v>1600</v>
      </c>
      <c r="P288" s="12"/>
      <c r="Q288" s="11">
        <f t="shared" ref="Q288:Q290" si="1119">H288/1000</f>
        <v>1.6</v>
      </c>
      <c r="R288" s="11">
        <f t="shared" ref="R288:R290" si="1120">I288/1000</f>
        <v>1.6</v>
      </c>
      <c r="S288" s="11">
        <f t="shared" ref="S288:S290" si="1121">J288/1000</f>
        <v>1.6</v>
      </c>
      <c r="T288" s="11">
        <f t="shared" ref="T288:T290" si="1122">K288/1000</f>
        <v>1.6</v>
      </c>
      <c r="U288" s="11">
        <f t="shared" ref="U288:U290" si="1123">L288/1000</f>
        <v>1.6</v>
      </c>
      <c r="V288" s="11">
        <f t="shared" ref="V288:V290" si="1124">M288/1000</f>
        <v>1.6</v>
      </c>
      <c r="W288" s="11">
        <f t="shared" ref="W288:W290" si="1125">N288/1000</f>
        <v>1.6</v>
      </c>
      <c r="X288" s="11">
        <f t="shared" ref="X288:X290" si="1126">O288/1000</f>
        <v>1.6</v>
      </c>
      <c r="Y288" s="11">
        <f>[3]euref_det!AB288*Q288</f>
        <v>69.110400000000013</v>
      </c>
      <c r="Z288" s="11">
        <f>[3]euref_det!AC288*R288</f>
        <v>23.110400000000006</v>
      </c>
      <c r="AA288" s="11">
        <f>[3]euref_det!AD288*S288</f>
        <v>0</v>
      </c>
      <c r="AB288" s="11">
        <f>[3]euref_det!AE288*T288</f>
        <v>0</v>
      </c>
      <c r="AC288" s="11">
        <f>[3]euref_det!AF288*U288</f>
        <v>0</v>
      </c>
      <c r="AD288" s="11">
        <f>[3]euref_det!AG288*V288</f>
        <v>0</v>
      </c>
      <c r="AE288" s="11">
        <f>[3]euref_det!AH288*W288</f>
        <v>0</v>
      </c>
      <c r="AF288" s="11">
        <f>[3]euref_det!AI288*X288</f>
        <v>0</v>
      </c>
    </row>
    <row r="289" spans="1:32" x14ac:dyDescent="0.25">
      <c r="A289" s="2" t="s">
        <v>34</v>
      </c>
      <c r="B289" s="2" t="s">
        <v>35</v>
      </c>
      <c r="C289" s="2" t="s">
        <v>5</v>
      </c>
      <c r="D289" s="2" t="s">
        <v>448</v>
      </c>
      <c r="E289" s="2" t="s">
        <v>515</v>
      </c>
      <c r="F289" s="2"/>
      <c r="G289" s="2"/>
      <c r="H289" s="12">
        <f>850+2/7*(850-850)</f>
        <v>850</v>
      </c>
      <c r="I289" s="12">
        <f>$H289</f>
        <v>850</v>
      </c>
      <c r="J289" s="12">
        <f t="shared" si="1118"/>
        <v>850</v>
      </c>
      <c r="K289" s="12">
        <f t="shared" si="1118"/>
        <v>850</v>
      </c>
      <c r="L289" s="12">
        <f t="shared" si="1118"/>
        <v>850</v>
      </c>
      <c r="M289" s="12">
        <f t="shared" si="1118"/>
        <v>850</v>
      </c>
      <c r="N289" s="12">
        <f t="shared" si="1118"/>
        <v>850</v>
      </c>
      <c r="O289" s="12">
        <f t="shared" si="1118"/>
        <v>850</v>
      </c>
      <c r="P289" s="12"/>
      <c r="Q289" s="11">
        <f t="shared" si="1119"/>
        <v>0.85</v>
      </c>
      <c r="R289" s="11">
        <f t="shared" si="1120"/>
        <v>0.85</v>
      </c>
      <c r="S289" s="11">
        <f t="shared" si="1121"/>
        <v>0.85</v>
      </c>
      <c r="T289" s="11">
        <f t="shared" si="1122"/>
        <v>0.85</v>
      </c>
      <c r="U289" s="11">
        <f t="shared" si="1123"/>
        <v>0.85</v>
      </c>
      <c r="V289" s="11">
        <f t="shared" si="1124"/>
        <v>0.85</v>
      </c>
      <c r="W289" s="11">
        <f t="shared" si="1125"/>
        <v>0.85</v>
      </c>
      <c r="X289" s="11">
        <f t="shared" si="1126"/>
        <v>0.85</v>
      </c>
      <c r="Y289" s="11">
        <f>[3]euref_det!AB289*Q289</f>
        <v>160.41429981666667</v>
      </c>
      <c r="Z289" s="11">
        <f>[3]euref_det!AC289*R289</f>
        <v>141.41051623562927</v>
      </c>
      <c r="AA289" s="11">
        <f>[3]euref_det!AD289*S289</f>
        <v>125.90728123562926</v>
      </c>
      <c r="AB289" s="11">
        <f>[3]euref_det!AE289*T289</f>
        <v>123.76074960229593</v>
      </c>
      <c r="AC289" s="11">
        <f>[3]euref_det!AF289*U289</f>
        <v>96.50102463562925</v>
      </c>
      <c r="AD289" s="11">
        <f>[3]euref_det!AG289*V289</f>
        <v>28.868679409312097</v>
      </c>
      <c r="AE289" s="11">
        <f>[3]euref_det!AH289*W289</f>
        <v>21.286830634098319</v>
      </c>
      <c r="AF289" s="11">
        <f>[3]euref_det!AI289*X289</f>
        <v>17.865424800764984</v>
      </c>
    </row>
    <row r="290" spans="1:32" x14ac:dyDescent="0.25">
      <c r="A290" s="2" t="s">
        <v>36</v>
      </c>
      <c r="B290" s="2" t="s">
        <v>37</v>
      </c>
      <c r="C290" s="2" t="s">
        <v>5</v>
      </c>
      <c r="D290" s="2" t="s">
        <v>448</v>
      </c>
      <c r="E290" s="2" t="s">
        <v>503</v>
      </c>
      <c r="F290" s="2"/>
      <c r="G290" s="2"/>
      <c r="H290" s="12">
        <f>4500+2/7*(4350-4500)</f>
        <v>4457.1428571428569</v>
      </c>
      <c r="I290" s="12">
        <f>4350</f>
        <v>4350</v>
      </c>
      <c r="J290" s="12">
        <f>(I290+K290)/2</f>
        <v>4225</v>
      </c>
      <c r="K290" s="12">
        <v>4100</v>
      </c>
      <c r="L290" s="12">
        <f>(K290+M290)/2</f>
        <v>3950</v>
      </c>
      <c r="M290" s="12">
        <v>3800</v>
      </c>
      <c r="N290" s="12">
        <f>(M290+O290)/2</f>
        <v>3775</v>
      </c>
      <c r="O290" s="12">
        <v>3750</v>
      </c>
      <c r="P290" s="12"/>
      <c r="Q290" s="11">
        <f t="shared" si="1119"/>
        <v>4.4571428571428573</v>
      </c>
      <c r="R290" s="11">
        <f t="shared" si="1120"/>
        <v>4.3499999999999996</v>
      </c>
      <c r="S290" s="11">
        <f t="shared" si="1121"/>
        <v>4.2249999999999996</v>
      </c>
      <c r="T290" s="11">
        <f t="shared" si="1122"/>
        <v>4.0999999999999996</v>
      </c>
      <c r="U290" s="11">
        <f t="shared" si="1123"/>
        <v>3.95</v>
      </c>
      <c r="V290" s="11">
        <f t="shared" si="1124"/>
        <v>3.8</v>
      </c>
      <c r="W290" s="11">
        <f t="shared" si="1125"/>
        <v>3.7749999999999999</v>
      </c>
      <c r="X290" s="11">
        <f t="shared" si="1126"/>
        <v>3.75</v>
      </c>
      <c r="Y290" s="11">
        <f>[3]euref_det!AB290*Q290</f>
        <v>0</v>
      </c>
      <c r="Z290" s="11">
        <f>[3]euref_det!AC290*R290</f>
        <v>0</v>
      </c>
      <c r="AA290" s="11">
        <f>[3]euref_det!AD290*S290</f>
        <v>0</v>
      </c>
      <c r="AB290" s="11">
        <f>[3]euref_det!AE290*T290</f>
        <v>0</v>
      </c>
      <c r="AC290" s="11">
        <f>[3]euref_det!AF290*U290</f>
        <v>0</v>
      </c>
      <c r="AD290" s="11">
        <f>[3]euref_det!AG290*V290</f>
        <v>0</v>
      </c>
      <c r="AE290" s="11">
        <f>[3]euref_det!AH290*W290</f>
        <v>0</v>
      </c>
      <c r="AF290" s="11">
        <f>[3]euref_det!AI290*X290</f>
        <v>0</v>
      </c>
    </row>
    <row r="291" spans="1:32" x14ac:dyDescent="0.25">
      <c r="A291" s="2" t="s">
        <v>38</v>
      </c>
      <c r="B291" s="2" t="s">
        <v>39</v>
      </c>
      <c r="C291" s="2" t="s">
        <v>5</v>
      </c>
      <c r="D291" s="2" t="s">
        <v>517</v>
      </c>
      <c r="E291" s="2" t="s">
        <v>518</v>
      </c>
      <c r="F291" s="2" t="s">
        <v>448</v>
      </c>
      <c r="G291" s="2" t="s">
        <v>637</v>
      </c>
      <c r="H291" s="11">
        <f>'[4]Figure 5.5'!$E$23</f>
        <v>1842.692924470706</v>
      </c>
      <c r="I291" s="11">
        <f>$H291</f>
        <v>1842.692924470706</v>
      </c>
      <c r="J291" s="11">
        <f t="shared" ref="J291:O291" si="1127">$H291</f>
        <v>1842.692924470706</v>
      </c>
      <c r="K291" s="11">
        <f t="shared" si="1127"/>
        <v>1842.692924470706</v>
      </c>
      <c r="L291" s="11">
        <f t="shared" si="1127"/>
        <v>1842.692924470706</v>
      </c>
      <c r="M291" s="11">
        <f t="shared" si="1127"/>
        <v>1842.692924470706</v>
      </c>
      <c r="N291" s="11">
        <f t="shared" si="1127"/>
        <v>1842.692924470706</v>
      </c>
      <c r="O291" s="11">
        <f t="shared" si="1127"/>
        <v>1842.692924470706</v>
      </c>
      <c r="P291" s="12">
        <v>0.91</v>
      </c>
      <c r="Q291" s="11">
        <f t="shared" ref="Q291:Q293" si="1128">H291*$P291/1000</f>
        <v>1.6768505612683424</v>
      </c>
      <c r="R291" s="11">
        <f t="shared" ref="R291:R293" si="1129">I291*$P291/1000</f>
        <v>1.6768505612683424</v>
      </c>
      <c r="S291" s="11">
        <f t="shared" ref="S291:S293" si="1130">J291*$P291/1000</f>
        <v>1.6768505612683424</v>
      </c>
      <c r="T291" s="11">
        <f t="shared" ref="T291:T293" si="1131">K291*$P291/1000</f>
        <v>1.6768505612683424</v>
      </c>
      <c r="U291" s="11">
        <f t="shared" ref="U291:U293" si="1132">L291*$P291/1000</f>
        <v>1.6768505612683424</v>
      </c>
      <c r="V291" s="11">
        <f t="shared" ref="V291:V293" si="1133">M291*$P291/1000</f>
        <v>1.6768505612683424</v>
      </c>
      <c r="W291" s="11">
        <f t="shared" ref="W291:W293" si="1134">N291*$P291/1000</f>
        <v>1.6768505612683424</v>
      </c>
      <c r="X291" s="11">
        <f t="shared" ref="X291:X293" si="1135">O291*$P291/1000</f>
        <v>1.6768505612683424</v>
      </c>
      <c r="Y291" s="11">
        <f>[3]euref_det!AB291*Q291</f>
        <v>957.06245784390649</v>
      </c>
      <c r="Z291" s="11">
        <f>[3]euref_det!AC291*R291</f>
        <v>967.13745481300612</v>
      </c>
      <c r="AA291" s="11">
        <f>[3]euref_det!AD291*S291</f>
        <v>338.40241085299959</v>
      </c>
      <c r="AB291" s="11">
        <f>[3]euref_det!AE291*T291</f>
        <v>467.49195656130621</v>
      </c>
      <c r="AC291" s="11">
        <f>[3]euref_det!AF291*U291</f>
        <v>278.67858336249145</v>
      </c>
      <c r="AD291" s="11">
        <f>[3]euref_det!AG291*V291</f>
        <v>278.67858336249145</v>
      </c>
      <c r="AE291" s="11">
        <f>[3]euref_det!AH291*W291</f>
        <v>278.67858336249145</v>
      </c>
      <c r="AF291" s="11">
        <f>[3]euref_det!AI291*X291</f>
        <v>278.67858336249145</v>
      </c>
    </row>
    <row r="292" spans="1:32" x14ac:dyDescent="0.25">
      <c r="A292" s="2" t="s">
        <v>384</v>
      </c>
      <c r="B292" s="2" t="s">
        <v>378</v>
      </c>
      <c r="C292" s="2" t="s">
        <v>5</v>
      </c>
      <c r="D292" s="2" t="s">
        <v>517</v>
      </c>
      <c r="E292" s="2" t="s">
        <v>533</v>
      </c>
      <c r="F292" s="2" t="s">
        <v>448</v>
      </c>
      <c r="G292" s="2" t="s">
        <v>632</v>
      </c>
      <c r="H292" s="61">
        <f>SUM('[4]Figure 2.5'!$AD$15:$AL$15)/9</f>
        <v>1920.1111111111111</v>
      </c>
      <c r="I292" s="61">
        <f>H292*1350/(1400+2/7*(1350-1400))</f>
        <v>1870.623711340206</v>
      </c>
      <c r="J292" s="61">
        <f t="shared" ref="J292:J300" si="1136">(I292+K292)/2</f>
        <v>1835.9825315005726</v>
      </c>
      <c r="K292" s="61">
        <f>I292*1300/1350</f>
        <v>1801.3413516609392</v>
      </c>
      <c r="L292" s="61">
        <f t="shared" ref="L292:L300" si="1137">(K292+M292)/2</f>
        <v>1732.0589919816721</v>
      </c>
      <c r="M292" s="61">
        <f>K292*1200/1300</f>
        <v>1662.7766323024052</v>
      </c>
      <c r="N292" s="61">
        <f t="shared" ref="N292:N300" si="1138">(M292+O292)/2</f>
        <v>1593.4942726231384</v>
      </c>
      <c r="O292" s="61">
        <f>M292*1100/1200</f>
        <v>1524.2119129438713</v>
      </c>
      <c r="P292" s="12">
        <v>0.91</v>
      </c>
      <c r="Q292" s="11">
        <f t="shared" si="1128"/>
        <v>1.7473011111111112</v>
      </c>
      <c r="R292" s="11">
        <f t="shared" si="1129"/>
        <v>1.7022675773195874</v>
      </c>
      <c r="S292" s="11">
        <f t="shared" si="1130"/>
        <v>1.6707441036655211</v>
      </c>
      <c r="T292" s="11">
        <f t="shared" si="1131"/>
        <v>1.6392206300114547</v>
      </c>
      <c r="U292" s="11">
        <f t="shared" si="1132"/>
        <v>1.5761736827033217</v>
      </c>
      <c r="V292" s="11">
        <f t="shared" si="1133"/>
        <v>1.5131267353951889</v>
      </c>
      <c r="W292" s="11">
        <f t="shared" si="1134"/>
        <v>1.450079788087056</v>
      </c>
      <c r="X292" s="11">
        <f t="shared" si="1135"/>
        <v>1.387032840778923</v>
      </c>
      <c r="Y292" s="11">
        <f>[3]euref_det!AB292*Q292</f>
        <v>583.82418330072562</v>
      </c>
      <c r="Z292" s="11">
        <f>[3]euref_det!AC292*R292</f>
        <v>407.02502444146637</v>
      </c>
      <c r="AA292" s="11">
        <f>[3]euref_det!AD292*S292</f>
        <v>363.36265195997993</v>
      </c>
      <c r="AB292" s="11">
        <f>[3]euref_det!AE292*T292</f>
        <v>802.87317689645943</v>
      </c>
      <c r="AC292" s="11">
        <f>[3]euref_det!AF292*U292</f>
        <v>397.18828771931408</v>
      </c>
      <c r="AD292" s="11">
        <f>[3]euref_det!AG292*V292</f>
        <v>465.39012770546458</v>
      </c>
      <c r="AE292" s="11">
        <f>[3]euref_det!AH292*W292</f>
        <v>541.96865461081575</v>
      </c>
      <c r="AF292" s="11">
        <f>[3]euref_det!AI292*X292</f>
        <v>421.70356294022116</v>
      </c>
    </row>
    <row r="293" spans="1:32" x14ac:dyDescent="0.25">
      <c r="A293" s="2" t="s">
        <v>385</v>
      </c>
      <c r="B293" s="2" t="s">
        <v>379</v>
      </c>
      <c r="C293" s="2" t="s">
        <v>5</v>
      </c>
      <c r="D293" s="2" t="s">
        <v>517</v>
      </c>
      <c r="E293" s="2" t="s">
        <v>527</v>
      </c>
      <c r="F293" s="2" t="s">
        <v>448</v>
      </c>
      <c r="G293" s="2" t="s">
        <v>633</v>
      </c>
      <c r="H293" s="12">
        <f>('[4]Table 4.1'!$D$11+'[4]Table 4.1'!$G$11)/2</f>
        <v>4376</v>
      </c>
      <c r="I293" s="12">
        <f>H293*2880/(3470+2/7*(2880-3470))</f>
        <v>3817.4019904803113</v>
      </c>
      <c r="J293" s="12">
        <f t="shared" si="1136"/>
        <v>3618.5789701427948</v>
      </c>
      <c r="K293" s="12">
        <f>I293*2580/2880</f>
        <v>3419.7559498052788</v>
      </c>
      <c r="L293" s="12">
        <f t="shared" si="1137"/>
        <v>3287.2072695802681</v>
      </c>
      <c r="M293" s="12">
        <f>K293*2380/2580</f>
        <v>3154.6585893552569</v>
      </c>
      <c r="N293" s="12">
        <f t="shared" si="1138"/>
        <v>3032.3850006205571</v>
      </c>
      <c r="O293" s="12">
        <f>M293*2380/2580</f>
        <v>2910.1114118858573</v>
      </c>
      <c r="P293" s="12">
        <v>0.91</v>
      </c>
      <c r="Q293" s="11">
        <f t="shared" si="1128"/>
        <v>3.9821600000000004</v>
      </c>
      <c r="R293" s="11">
        <f t="shared" si="1129"/>
        <v>3.4738358113370831</v>
      </c>
      <c r="S293" s="11">
        <f t="shared" si="1130"/>
        <v>3.2929068628299434</v>
      </c>
      <c r="T293" s="11">
        <f t="shared" si="1131"/>
        <v>3.1119779143228037</v>
      </c>
      <c r="U293" s="11">
        <f t="shared" si="1132"/>
        <v>2.991358615318044</v>
      </c>
      <c r="V293" s="11">
        <f t="shared" si="1133"/>
        <v>2.8707393163132839</v>
      </c>
      <c r="W293" s="11">
        <f t="shared" si="1134"/>
        <v>2.7594703505647074</v>
      </c>
      <c r="X293" s="11">
        <f t="shared" si="1135"/>
        <v>2.6482013848161299</v>
      </c>
      <c r="Y293" s="11">
        <f>[3]euref_det!AB293*Q293</f>
        <v>0.40968309351046167</v>
      </c>
      <c r="Z293" s="11">
        <f>[3]euref_det!AC293*R293</f>
        <v>0.29738680082735247</v>
      </c>
      <c r="AA293" s="11">
        <f>[3]euref_det!AD293*S293</f>
        <v>0.24802877051358865</v>
      </c>
      <c r="AB293" s="11">
        <f>[3]euref_det!AE293*T293</f>
        <v>0.56476574567839533</v>
      </c>
      <c r="AC293" s="11">
        <f>[3]euref_det!AF293*U293</f>
        <v>0.25458727468144088</v>
      </c>
      <c r="AD293" s="11">
        <f>[3]euref_det!AG293*V293</f>
        <v>0.30718279080664979</v>
      </c>
      <c r="AE293" s="11">
        <f>[3]euref_det!AH293*W293</f>
        <v>0.36579777009905495</v>
      </c>
      <c r="AF293" s="11">
        <f>[3]euref_det!AI293*X293</f>
        <v>0.27550541021113228</v>
      </c>
    </row>
    <row r="294" spans="1:32" x14ac:dyDescent="0.25">
      <c r="A294" s="1" t="s">
        <v>40</v>
      </c>
      <c r="B294" s="1" t="s">
        <v>41</v>
      </c>
      <c r="C294" s="2" t="s">
        <v>5</v>
      </c>
      <c r="D294" s="2" t="s">
        <v>448</v>
      </c>
      <c r="E294" s="2" t="s">
        <v>516</v>
      </c>
      <c r="F294" s="2"/>
      <c r="G294" s="2"/>
      <c r="H294" s="12">
        <f>2500+2/7*(2300-2500)</f>
        <v>2442.8571428571427</v>
      </c>
      <c r="I294" s="12">
        <v>2300</v>
      </c>
      <c r="J294" s="12">
        <f t="shared" si="1136"/>
        <v>2300</v>
      </c>
      <c r="K294" s="12">
        <v>2300</v>
      </c>
      <c r="L294" s="12">
        <f t="shared" si="1137"/>
        <v>2300</v>
      </c>
      <c r="M294" s="12">
        <v>2300</v>
      </c>
      <c r="N294" s="12">
        <f t="shared" si="1138"/>
        <v>2250</v>
      </c>
      <c r="O294" s="12">
        <v>2200</v>
      </c>
      <c r="P294" s="12"/>
      <c r="Q294" s="11">
        <f t="shared" ref="Q294:Q295" si="1139">H294/1000</f>
        <v>2.4428571428571426</v>
      </c>
      <c r="R294" s="11">
        <f t="shared" ref="R294:R295" si="1140">I294/1000</f>
        <v>2.2999999999999998</v>
      </c>
      <c r="S294" s="11">
        <f t="shared" ref="S294:S295" si="1141">J294/1000</f>
        <v>2.2999999999999998</v>
      </c>
      <c r="T294" s="11">
        <f t="shared" ref="T294:T295" si="1142">K294/1000</f>
        <v>2.2999999999999998</v>
      </c>
      <c r="U294" s="11">
        <f t="shared" ref="U294:U295" si="1143">L294/1000</f>
        <v>2.2999999999999998</v>
      </c>
      <c r="V294" s="11">
        <f t="shared" ref="V294:V295" si="1144">M294/1000</f>
        <v>2.2999999999999998</v>
      </c>
      <c r="W294" s="11">
        <f t="shared" ref="W294:W295" si="1145">N294/1000</f>
        <v>2.25</v>
      </c>
      <c r="X294" s="11">
        <f t="shared" ref="X294:X295" si="1146">O294/1000</f>
        <v>2.2000000000000002</v>
      </c>
      <c r="Y294" s="11">
        <f>[3]euref_det!AB294*Q294</f>
        <v>79.861741236734716</v>
      </c>
      <c r="Z294" s="11">
        <f>[3]euref_det!AC294*R294</f>
        <v>51.454245628571421</v>
      </c>
      <c r="AA294" s="11">
        <f>[3]euref_det!AD294*S294</f>
        <v>47.131240133665614</v>
      </c>
      <c r="AB294" s="11">
        <f>[3]euref_det!AE294*T294</f>
        <v>45.43043219080846</v>
      </c>
      <c r="AC294" s="11">
        <f>[3]euref_det!AF294*U294</f>
        <v>41.630273619379885</v>
      </c>
      <c r="AD294" s="11">
        <f>[3]euref_det!AG294*V294</f>
        <v>22.096639397362893</v>
      </c>
      <c r="AE294" s="11">
        <f>[3]euref_det!AH294*W294</f>
        <v>9.8638989570475513</v>
      </c>
      <c r="AF294" s="11">
        <f>[3]euref_det!AI294*X294</f>
        <v>7.7127869167322087</v>
      </c>
    </row>
    <row r="295" spans="1:32" x14ac:dyDescent="0.25">
      <c r="A295" s="2" t="s">
        <v>42</v>
      </c>
      <c r="B295" s="2" t="s">
        <v>43</v>
      </c>
      <c r="C295" s="2" t="s">
        <v>5</v>
      </c>
      <c r="D295" s="2" t="s">
        <v>448</v>
      </c>
      <c r="E295" s="2" t="s">
        <v>523</v>
      </c>
      <c r="F295" s="2"/>
      <c r="G295" s="2"/>
      <c r="H295" s="12">
        <f>2890+2/7*(2620-2890)</f>
        <v>2812.8571428571427</v>
      </c>
      <c r="I295" s="12">
        <v>2620</v>
      </c>
      <c r="J295" s="12">
        <f t="shared" si="1136"/>
        <v>2495</v>
      </c>
      <c r="K295" s="12">
        <v>2370</v>
      </c>
      <c r="L295" s="12">
        <f t="shared" si="1137"/>
        <v>2260</v>
      </c>
      <c r="M295" s="12">
        <v>2150</v>
      </c>
      <c r="N295" s="12">
        <f t="shared" si="1138"/>
        <v>2050</v>
      </c>
      <c r="O295" s="12">
        <v>1950</v>
      </c>
      <c r="P295" s="12"/>
      <c r="Q295" s="11">
        <f t="shared" si="1139"/>
        <v>2.8128571428571427</v>
      </c>
      <c r="R295" s="11">
        <f t="shared" si="1140"/>
        <v>2.62</v>
      </c>
      <c r="S295" s="11">
        <f t="shared" si="1141"/>
        <v>2.4950000000000001</v>
      </c>
      <c r="T295" s="11">
        <f t="shared" si="1142"/>
        <v>2.37</v>
      </c>
      <c r="U295" s="11">
        <f t="shared" si="1143"/>
        <v>2.2599999999999998</v>
      </c>
      <c r="V295" s="11">
        <f t="shared" si="1144"/>
        <v>2.15</v>
      </c>
      <c r="W295" s="11">
        <f t="shared" si="1145"/>
        <v>2.0499999999999998</v>
      </c>
      <c r="X295" s="11">
        <f t="shared" si="1146"/>
        <v>1.95</v>
      </c>
      <c r="Y295" s="11">
        <f>[3]euref_det!AB295*Q295</f>
        <v>72.717608184571432</v>
      </c>
      <c r="Z295" s="11">
        <f>[3]euref_det!AC295*R295</f>
        <v>131.32305768655189</v>
      </c>
      <c r="AA295" s="11">
        <f>[3]euref_det!AD295*S295</f>
        <v>71.050600766795853</v>
      </c>
      <c r="AB295" s="11">
        <f>[3]euref_det!AE295*T295</f>
        <v>67.187780328431501</v>
      </c>
      <c r="AC295" s="11">
        <f>[3]euref_det!AF295*U295</f>
        <v>61.836289256877727</v>
      </c>
      <c r="AD295" s="11">
        <f>[3]euref_det!AG295*V295</f>
        <v>62.967994620212131</v>
      </c>
      <c r="AE295" s="11">
        <f>[3]euref_det!AH295*W295</f>
        <v>54.219926614748992</v>
      </c>
      <c r="AF295" s="11">
        <f>[3]euref_det!AI295*X295</f>
        <v>44.371395478327557</v>
      </c>
    </row>
    <row r="296" spans="1:32" x14ac:dyDescent="0.25">
      <c r="A296" s="2" t="s">
        <v>382</v>
      </c>
      <c r="B296" s="2" t="s">
        <v>380</v>
      </c>
      <c r="C296" s="2" t="s">
        <v>5</v>
      </c>
      <c r="D296" s="2" t="s">
        <v>517</v>
      </c>
      <c r="E296" s="2" t="s">
        <v>534</v>
      </c>
      <c r="F296" s="2" t="s">
        <v>448</v>
      </c>
      <c r="G296" s="2" t="s">
        <v>630</v>
      </c>
      <c r="H296" s="61">
        <f>SUM('[4]Figure 3.4'!$F$22:$N$22)/9</f>
        <v>1393.1386666666665</v>
      </c>
      <c r="I296" s="61">
        <f>H296*800/(980+2/7*(800-980))</f>
        <v>1200.2425435897433</v>
      </c>
      <c r="J296" s="61">
        <f t="shared" si="1136"/>
        <v>1080.218289230769</v>
      </c>
      <c r="K296" s="61">
        <f>I296*640/800</f>
        <v>960.19403487179454</v>
      </c>
      <c r="L296" s="61">
        <f t="shared" si="1137"/>
        <v>915.18493948717924</v>
      </c>
      <c r="M296" s="61">
        <f>K296*580/640</f>
        <v>870.17584410256381</v>
      </c>
      <c r="N296" s="61">
        <f t="shared" si="1138"/>
        <v>825.16674871794839</v>
      </c>
      <c r="O296" s="61">
        <f>M296*520/580</f>
        <v>780.15765333333309</v>
      </c>
      <c r="P296" s="12">
        <v>0.91</v>
      </c>
      <c r="Q296" s="11">
        <f t="shared" ref="Q296:Q298" si="1147">H296*$P296/1000</f>
        <v>1.2677561866666665</v>
      </c>
      <c r="R296" s="11">
        <f t="shared" ref="R296:R298" si="1148">I296*$P296/1000</f>
        <v>1.0922207146666665</v>
      </c>
      <c r="S296" s="11">
        <f t="shared" ref="S296:S298" si="1149">J296*$P296/1000</f>
        <v>0.98299864319999986</v>
      </c>
      <c r="T296" s="11">
        <f t="shared" ref="T296:T298" si="1150">K296*$P296/1000</f>
        <v>0.87377657173333312</v>
      </c>
      <c r="U296" s="11">
        <f t="shared" ref="U296:U298" si="1151">L296*$P296/1000</f>
        <v>0.83281829493333315</v>
      </c>
      <c r="V296" s="11">
        <f t="shared" ref="V296:V298" si="1152">M296*$P296/1000</f>
        <v>0.79186001813333318</v>
      </c>
      <c r="W296" s="11">
        <f t="shared" ref="W296:W298" si="1153">N296*$P296/1000</f>
        <v>0.75090174133333309</v>
      </c>
      <c r="X296" s="11">
        <f t="shared" ref="X296:X298" si="1154">O296*$P296/1000</f>
        <v>0.70994346453333312</v>
      </c>
      <c r="Y296" s="11">
        <f>[3]euref_det!AB296*Q296</f>
        <v>40.990607040169309</v>
      </c>
      <c r="Z296" s="11">
        <f>[3]euref_det!AC296*R296</f>
        <v>22.171805584578262</v>
      </c>
      <c r="AA296" s="11">
        <f>[3]euref_det!AD296*S296</f>
        <v>80.923302297678305</v>
      </c>
      <c r="AB296" s="11">
        <f>[3]euref_det!AE296*T296</f>
        <v>165.5509689579491</v>
      </c>
      <c r="AC296" s="11">
        <f>[3]euref_det!AF296*U296</f>
        <v>43.140688593081357</v>
      </c>
      <c r="AD296" s="11">
        <f>[3]euref_det!AG296*V296</f>
        <v>120.01618037892537</v>
      </c>
      <c r="AE296" s="11">
        <f>[3]euref_det!AH296*W296</f>
        <v>59.881552485104855</v>
      </c>
      <c r="AF296" s="11">
        <f>[3]euref_det!AI296*X296</f>
        <v>122.95173293483593</v>
      </c>
    </row>
    <row r="297" spans="1:32" x14ac:dyDescent="0.25">
      <c r="A297" s="2" t="s">
        <v>383</v>
      </c>
      <c r="B297" s="2" t="s">
        <v>381</v>
      </c>
      <c r="C297" s="2" t="s">
        <v>5</v>
      </c>
      <c r="D297" s="2" t="s">
        <v>517</v>
      </c>
      <c r="E297" s="2" t="s">
        <v>535</v>
      </c>
      <c r="F297" s="2" t="s">
        <v>448</v>
      </c>
      <c r="G297" s="2" t="s">
        <v>631</v>
      </c>
      <c r="H297" s="61">
        <f>SUM('[4]Table 3.1'!$F$17:$N$17)/7</f>
        <v>1866.2857142857142</v>
      </c>
      <c r="I297" s="61">
        <f>H297*1100/(1310+2/7*(1100-1310))</f>
        <v>1642.3314285714284</v>
      </c>
      <c r="J297" s="61">
        <f t="shared" si="1136"/>
        <v>1560.214857142857</v>
      </c>
      <c r="K297" s="61">
        <f>I297*990/1100</f>
        <v>1478.0982857142856</v>
      </c>
      <c r="L297" s="61">
        <f t="shared" si="1137"/>
        <v>1433.3074285714283</v>
      </c>
      <c r="M297" s="61">
        <f>K297*930/990</f>
        <v>1388.5165714285713</v>
      </c>
      <c r="N297" s="61">
        <f t="shared" si="1138"/>
        <v>1351.1908571428571</v>
      </c>
      <c r="O297" s="61">
        <f>M297*880/930</f>
        <v>1313.8651428571427</v>
      </c>
      <c r="P297" s="12">
        <v>0.91</v>
      </c>
      <c r="Q297" s="11">
        <f t="shared" si="1147"/>
        <v>1.6983199999999998</v>
      </c>
      <c r="R297" s="11">
        <f t="shared" si="1148"/>
        <v>1.4945216000000001</v>
      </c>
      <c r="S297" s="11">
        <f t="shared" si="1149"/>
        <v>1.4197955199999999</v>
      </c>
      <c r="T297" s="11">
        <f t="shared" si="1150"/>
        <v>1.3450694400000001</v>
      </c>
      <c r="U297" s="11">
        <f t="shared" si="1151"/>
        <v>1.3043097599999998</v>
      </c>
      <c r="V297" s="11">
        <f t="shared" si="1152"/>
        <v>1.2635500799999999</v>
      </c>
      <c r="W297" s="11">
        <f t="shared" si="1153"/>
        <v>1.22958368</v>
      </c>
      <c r="X297" s="11">
        <f t="shared" si="1154"/>
        <v>1.19561728</v>
      </c>
      <c r="Y297" s="11">
        <f>[3]euref_det!AB297*Q297</f>
        <v>31.125460075988926</v>
      </c>
      <c r="Z297" s="11">
        <f>[3]euref_det!AC297*R297</f>
        <v>20.534792850402457</v>
      </c>
      <c r="AA297" s="11">
        <f>[3]euref_det!AD297*S297</f>
        <v>79.112290254224618</v>
      </c>
      <c r="AB297" s="11">
        <f>[3]euref_det!AE297*T297</f>
        <v>172.49380957552273</v>
      </c>
      <c r="AC297" s="11">
        <f>[3]euref_det!AF297*U297</f>
        <v>45.731456883931948</v>
      </c>
      <c r="AD297" s="11">
        <f>[3]euref_det!AG297*V297</f>
        <v>129.62277718827337</v>
      </c>
      <c r="AE297" s="11">
        <f>[3]euref_det!AH297*W297</f>
        <v>66.369035633056214</v>
      </c>
      <c r="AF297" s="11">
        <f>[3]euref_det!AI297*X297</f>
        <v>140.15240318311805</v>
      </c>
    </row>
    <row r="298" spans="1:32" x14ac:dyDescent="0.25">
      <c r="A298" s="2" t="s">
        <v>44</v>
      </c>
      <c r="B298" s="2" t="s">
        <v>45</v>
      </c>
      <c r="C298" s="2" t="s">
        <v>5</v>
      </c>
      <c r="D298" s="2" t="s">
        <v>448</v>
      </c>
      <c r="E298" s="2" t="s">
        <v>616</v>
      </c>
      <c r="F298" s="2"/>
      <c r="G298" s="2"/>
      <c r="H298" s="12">
        <f>5600+2/7*(4500-5600)</f>
        <v>5285.7142857142853</v>
      </c>
      <c r="I298" s="11">
        <v>4500</v>
      </c>
      <c r="J298" s="12">
        <f t="shared" si="1136"/>
        <v>4150</v>
      </c>
      <c r="K298" s="12">
        <v>3800</v>
      </c>
      <c r="L298" s="12">
        <f t="shared" si="1137"/>
        <v>3650</v>
      </c>
      <c r="M298" s="12">
        <v>3500</v>
      </c>
      <c r="N298" s="12">
        <f t="shared" si="1138"/>
        <v>3450</v>
      </c>
      <c r="O298" s="11">
        <v>3400</v>
      </c>
      <c r="P298" s="12">
        <v>0.91</v>
      </c>
      <c r="Q298" s="11">
        <f t="shared" si="1147"/>
        <v>4.8099999999999996</v>
      </c>
      <c r="R298" s="11">
        <f t="shared" si="1148"/>
        <v>4.0949999999999998</v>
      </c>
      <c r="S298" s="11">
        <f t="shared" si="1149"/>
        <v>3.7765</v>
      </c>
      <c r="T298" s="11">
        <f t="shared" si="1150"/>
        <v>3.4580000000000002</v>
      </c>
      <c r="U298" s="11">
        <f t="shared" si="1151"/>
        <v>3.3214999999999999</v>
      </c>
      <c r="V298" s="11">
        <f t="shared" si="1152"/>
        <v>3.1850000000000001</v>
      </c>
      <c r="W298" s="11">
        <f t="shared" si="1153"/>
        <v>3.1395</v>
      </c>
      <c r="X298" s="11">
        <f t="shared" si="1154"/>
        <v>3.0939999999999999</v>
      </c>
      <c r="Y298" s="11">
        <f>[3]euref_det!AB298*Q298</f>
        <v>0</v>
      </c>
      <c r="Z298" s="11">
        <f>[3]euref_det!AC298*R298</f>
        <v>0</v>
      </c>
      <c r="AA298" s="11">
        <f>[3]euref_det!AD298*S298</f>
        <v>0</v>
      </c>
      <c r="AB298" s="11">
        <f>[3]euref_det!AE298*T298</f>
        <v>0</v>
      </c>
      <c r="AC298" s="11">
        <f>[3]euref_det!AF298*U298</f>
        <v>0</v>
      </c>
      <c r="AD298" s="11">
        <f>[3]euref_det!AG298*V298</f>
        <v>0</v>
      </c>
      <c r="AE298" s="11">
        <f>[3]euref_det!AH298*W298</f>
        <v>0</v>
      </c>
      <c r="AF298" s="11">
        <f>[3]euref_det!AI298*X298</f>
        <v>0</v>
      </c>
    </row>
    <row r="299" spans="1:32" x14ac:dyDescent="0.25">
      <c r="A299" s="2" t="s">
        <v>46</v>
      </c>
      <c r="B299" s="2" t="s">
        <v>47</v>
      </c>
      <c r="C299" s="2" t="s">
        <v>5</v>
      </c>
      <c r="D299" s="2" t="s">
        <v>448</v>
      </c>
      <c r="E299" s="2" t="s">
        <v>510</v>
      </c>
      <c r="F299" s="2"/>
      <c r="G299" s="2"/>
      <c r="H299" s="12">
        <f>9080+2/7*(5790-9080)</f>
        <v>8140</v>
      </c>
      <c r="I299" s="12">
        <v>5790</v>
      </c>
      <c r="J299" s="12">
        <f t="shared" si="1136"/>
        <v>5135</v>
      </c>
      <c r="K299" s="12">
        <v>4480</v>
      </c>
      <c r="L299" s="12">
        <f t="shared" si="1137"/>
        <v>3565</v>
      </c>
      <c r="M299" s="12">
        <v>2650</v>
      </c>
      <c r="N299" s="12">
        <f t="shared" si="1138"/>
        <v>2475</v>
      </c>
      <c r="O299" s="12">
        <v>2300</v>
      </c>
      <c r="P299" s="12"/>
      <c r="Q299" s="11">
        <f t="shared" ref="Q299" si="1155">H299/1000</f>
        <v>8.14</v>
      </c>
      <c r="R299" s="11">
        <f t="shared" ref="R299" si="1156">I299/1000</f>
        <v>5.79</v>
      </c>
      <c r="S299" s="11">
        <f t="shared" ref="S299" si="1157">J299/1000</f>
        <v>5.1349999999999998</v>
      </c>
      <c r="T299" s="11">
        <f t="shared" ref="T299" si="1158">K299/1000</f>
        <v>4.4800000000000004</v>
      </c>
      <c r="U299" s="11">
        <f t="shared" ref="U299" si="1159">L299/1000</f>
        <v>3.5649999999999999</v>
      </c>
      <c r="V299" s="11">
        <f t="shared" ref="V299" si="1160">M299/1000</f>
        <v>2.65</v>
      </c>
      <c r="W299" s="11">
        <f t="shared" ref="W299" si="1161">N299/1000</f>
        <v>2.4750000000000001</v>
      </c>
      <c r="X299" s="11">
        <f t="shared" ref="X299" si="1162">O299/1000</f>
        <v>2.2999999999999998</v>
      </c>
      <c r="Y299" s="11">
        <f>[3]euref_det!AB299*Q299</f>
        <v>0</v>
      </c>
      <c r="Z299" s="11">
        <f>[3]euref_det!AC299*R299</f>
        <v>0</v>
      </c>
      <c r="AA299" s="11">
        <f>[3]euref_det!AD299*S299</f>
        <v>0</v>
      </c>
      <c r="AB299" s="11">
        <f>[3]euref_det!AE299*T299</f>
        <v>0</v>
      </c>
      <c r="AC299" s="11">
        <f>[3]euref_det!AF299*U299</f>
        <v>0</v>
      </c>
      <c r="AD299" s="11">
        <f>[3]euref_det!AG299*V299</f>
        <v>0</v>
      </c>
      <c r="AE299" s="11">
        <f>[3]euref_det!AH299*W299</f>
        <v>0</v>
      </c>
      <c r="AF299" s="11">
        <f>[3]euref_det!AI299*X299</f>
        <v>0</v>
      </c>
    </row>
    <row r="300" spans="1:32" x14ac:dyDescent="0.25">
      <c r="A300" s="2" t="s">
        <v>48</v>
      </c>
      <c r="B300" s="2" t="s">
        <v>49</v>
      </c>
      <c r="C300" s="2" t="s">
        <v>5</v>
      </c>
      <c r="D300" s="2" t="s">
        <v>448</v>
      </c>
      <c r="E300" s="2" t="s">
        <v>617</v>
      </c>
      <c r="F300" s="2"/>
      <c r="G300" s="2"/>
      <c r="H300" s="12">
        <f>5530+2/7*(4970-5530)</f>
        <v>5370</v>
      </c>
      <c r="I300" s="11">
        <v>4970</v>
      </c>
      <c r="J300" s="12">
        <f t="shared" si="1136"/>
        <v>4720</v>
      </c>
      <c r="K300" s="12">
        <v>4470</v>
      </c>
      <c r="L300" s="12">
        <f t="shared" si="1137"/>
        <v>4245</v>
      </c>
      <c r="M300" s="12">
        <v>4020</v>
      </c>
      <c r="N300" s="12">
        <f t="shared" si="1138"/>
        <v>3815</v>
      </c>
      <c r="O300" s="11">
        <v>3610</v>
      </c>
      <c r="P300" s="12">
        <v>0.91</v>
      </c>
      <c r="Q300" s="11">
        <f t="shared" ref="Q300" si="1163">H300*$P300/1000</f>
        <v>4.8866999999999994</v>
      </c>
      <c r="R300" s="11">
        <f t="shared" ref="R300" si="1164">I300*$P300/1000</f>
        <v>4.5226999999999995</v>
      </c>
      <c r="S300" s="11">
        <f t="shared" ref="S300" si="1165">J300*$P300/1000</f>
        <v>4.2951999999999995</v>
      </c>
      <c r="T300" s="11">
        <f t="shared" ref="T300" si="1166">K300*$P300/1000</f>
        <v>4.0677000000000003</v>
      </c>
      <c r="U300" s="11">
        <f t="shared" ref="U300" si="1167">L300*$P300/1000</f>
        <v>3.8629500000000001</v>
      </c>
      <c r="V300" s="11">
        <f t="shared" ref="V300" si="1168">M300*$P300/1000</f>
        <v>3.6582000000000003</v>
      </c>
      <c r="W300" s="11">
        <f t="shared" ref="W300" si="1169">N300*$P300/1000</f>
        <v>3.4716499999999999</v>
      </c>
      <c r="X300" s="11">
        <f t="shared" ref="X300" si="1170">O300*$P300/1000</f>
        <v>3.2850999999999999</v>
      </c>
      <c r="Y300" s="11">
        <f>[3]euref_det!AB300*Q300</f>
        <v>4.7238099999999985</v>
      </c>
      <c r="Z300" s="11">
        <f>[3]euref_det!AC300*R300</f>
        <v>4.3719433333333324</v>
      </c>
      <c r="AA300" s="11">
        <f>[3]euref_det!AD300*S300</f>
        <v>4.1520266666666661</v>
      </c>
      <c r="AB300" s="11">
        <f>[3]euref_det!AE300*T300</f>
        <v>3.9321099999999998</v>
      </c>
      <c r="AC300" s="11">
        <f>[3]euref_det!AF300*U300</f>
        <v>3.7341849999999996</v>
      </c>
      <c r="AD300" s="11">
        <f>[3]euref_det!AG300*V300</f>
        <v>3.53626</v>
      </c>
      <c r="AE300" s="11">
        <f>[3]euref_det!AH300*W300</f>
        <v>3.355928333333333</v>
      </c>
      <c r="AF300" s="11">
        <f>[3]euref_det!AI300*X300</f>
        <v>3.1755966666666664</v>
      </c>
    </row>
    <row r="301" spans="1:32" x14ac:dyDescent="0.25">
      <c r="A301" s="2" t="s">
        <v>32</v>
      </c>
      <c r="B301" s="2" t="s">
        <v>33</v>
      </c>
      <c r="C301" s="2" t="s">
        <v>4</v>
      </c>
      <c r="D301" s="2" t="s">
        <v>448</v>
      </c>
      <c r="E301" s="2" t="s">
        <v>558</v>
      </c>
      <c r="F301" s="2"/>
      <c r="G301" s="2"/>
      <c r="H301" s="12">
        <f>[2]RO!$B$8/([2]RO!$B$8+[2]RO!$B$11)*(2000+2/7*(2000-2000))+[2]RO!$B$11/([2]RO!$B$8+[2]RO!$B$11)*(1600+2/7*(1600-1600))</f>
        <v>1908.1743869209811</v>
      </c>
      <c r="I301" s="12">
        <f>$H301</f>
        <v>1908.1743869209811</v>
      </c>
      <c r="J301" s="12">
        <f t="shared" ref="J301:O302" si="1171">$H301</f>
        <v>1908.1743869209811</v>
      </c>
      <c r="K301" s="12">
        <f t="shared" si="1171"/>
        <v>1908.1743869209811</v>
      </c>
      <c r="L301" s="12">
        <f t="shared" si="1171"/>
        <v>1908.1743869209811</v>
      </c>
      <c r="M301" s="12">
        <f t="shared" si="1171"/>
        <v>1908.1743869209811</v>
      </c>
      <c r="N301" s="12">
        <f t="shared" si="1171"/>
        <v>1908.1743869209811</v>
      </c>
      <c r="O301" s="12">
        <f t="shared" si="1171"/>
        <v>1908.1743869209811</v>
      </c>
      <c r="P301" s="12"/>
      <c r="Q301" s="11">
        <f t="shared" ref="Q301:Q303" si="1172">H301/1000</f>
        <v>1.9081743869209811</v>
      </c>
      <c r="R301" s="11">
        <f t="shared" ref="R301:R303" si="1173">I301/1000</f>
        <v>1.9081743869209811</v>
      </c>
      <c r="S301" s="11">
        <f t="shared" ref="S301:S303" si="1174">J301/1000</f>
        <v>1.9081743869209811</v>
      </c>
      <c r="T301" s="11">
        <f t="shared" ref="T301:T303" si="1175">K301/1000</f>
        <v>1.9081743869209811</v>
      </c>
      <c r="U301" s="11">
        <f t="shared" ref="U301:U303" si="1176">L301/1000</f>
        <v>1.9081743869209811</v>
      </c>
      <c r="V301" s="11">
        <f t="shared" ref="V301:V303" si="1177">M301/1000</f>
        <v>1.9081743869209811</v>
      </c>
      <c r="W301" s="11">
        <f t="shared" ref="W301:W303" si="1178">N301/1000</f>
        <v>1.9081743869209811</v>
      </c>
      <c r="X301" s="11">
        <f t="shared" ref="X301:X303" si="1179">O301/1000</f>
        <v>1.9081743869209811</v>
      </c>
      <c r="Y301" s="11">
        <f>[3]euref_det!AB301*Q301</f>
        <v>1627.7366758855587</v>
      </c>
      <c r="Z301" s="11">
        <f>[3]euref_det!AC301*R301</f>
        <v>268.38377343324254</v>
      </c>
      <c r="AA301" s="11">
        <f>[3]euref_det!AD301*S301</f>
        <v>147.60110517711175</v>
      </c>
      <c r="AB301" s="11">
        <f>[3]euref_det!AE301*T301</f>
        <v>91.080025749318807</v>
      </c>
      <c r="AC301" s="11">
        <f>[3]euref_det!AF301*U301</f>
        <v>41.069294952469896</v>
      </c>
      <c r="AD301" s="11">
        <f>[3]euref_det!AG301*V301</f>
        <v>36.728198222224663</v>
      </c>
      <c r="AE301" s="11">
        <f>[3]euref_det!AH301*W301</f>
        <v>31.779347949745095</v>
      </c>
      <c r="AF301" s="11">
        <f>[3]euref_det!AI301*X301</f>
        <v>125.87779574788208</v>
      </c>
    </row>
    <row r="302" spans="1:32" x14ac:dyDescent="0.25">
      <c r="A302" s="2" t="s">
        <v>34</v>
      </c>
      <c r="B302" s="2" t="s">
        <v>35</v>
      </c>
      <c r="C302" s="2" t="s">
        <v>4</v>
      </c>
      <c r="D302" s="2" t="s">
        <v>448</v>
      </c>
      <c r="E302" s="2" t="s">
        <v>515</v>
      </c>
      <c r="F302" s="2"/>
      <c r="G302" s="2"/>
      <c r="H302" s="12">
        <f>850+2/7*(850-850)</f>
        <v>850</v>
      </c>
      <c r="I302" s="12">
        <f>$H302</f>
        <v>850</v>
      </c>
      <c r="J302" s="12">
        <f t="shared" si="1171"/>
        <v>850</v>
      </c>
      <c r="K302" s="12">
        <f t="shared" si="1171"/>
        <v>850</v>
      </c>
      <c r="L302" s="12">
        <f t="shared" si="1171"/>
        <v>850</v>
      </c>
      <c r="M302" s="12">
        <f t="shared" si="1171"/>
        <v>850</v>
      </c>
      <c r="N302" s="12">
        <f t="shared" si="1171"/>
        <v>850</v>
      </c>
      <c r="O302" s="12">
        <f t="shared" si="1171"/>
        <v>850</v>
      </c>
      <c r="P302" s="12"/>
      <c r="Q302" s="11">
        <f t="shared" si="1172"/>
        <v>0.85</v>
      </c>
      <c r="R302" s="11">
        <f t="shared" si="1173"/>
        <v>0.85</v>
      </c>
      <c r="S302" s="11">
        <f t="shared" si="1174"/>
        <v>0.85</v>
      </c>
      <c r="T302" s="11">
        <f t="shared" si="1175"/>
        <v>0.85</v>
      </c>
      <c r="U302" s="11">
        <f t="shared" si="1176"/>
        <v>0.85</v>
      </c>
      <c r="V302" s="11">
        <f t="shared" si="1177"/>
        <v>0.85</v>
      </c>
      <c r="W302" s="11">
        <f t="shared" si="1178"/>
        <v>0.85</v>
      </c>
      <c r="X302" s="11">
        <f t="shared" si="1179"/>
        <v>0.85</v>
      </c>
      <c r="Y302" s="11">
        <f>[3]euref_det!AB302*Q302</f>
        <v>2550.9229115833336</v>
      </c>
      <c r="Z302" s="11">
        <f>[3]euref_det!AC302*R302</f>
        <v>127.88309556489399</v>
      </c>
      <c r="AA302" s="11">
        <f>[3]euref_det!AD302*S302</f>
        <v>118.1444024759335</v>
      </c>
      <c r="AB302" s="11">
        <f>[3]euref_det!AE302*T302</f>
        <v>112.16890247593348</v>
      </c>
      <c r="AC302" s="11">
        <f>[3]euref_det!AF302*U302</f>
        <v>63.697939367773337</v>
      </c>
      <c r="AD302" s="11">
        <f>[3]euref_det!AG302*V302</f>
        <v>81.552626029781223</v>
      </c>
      <c r="AE302" s="11">
        <f>[3]euref_det!AH302*W302</f>
        <v>62.465799037757954</v>
      </c>
      <c r="AF302" s="11">
        <f>[3]euref_det!AI302*X302</f>
        <v>271.20789519748183</v>
      </c>
    </row>
    <row r="303" spans="1:32" x14ac:dyDescent="0.25">
      <c r="A303" s="2" t="s">
        <v>36</v>
      </c>
      <c r="B303" s="2" t="s">
        <v>37</v>
      </c>
      <c r="C303" s="2" t="s">
        <v>4</v>
      </c>
      <c r="D303" s="2" t="s">
        <v>448</v>
      </c>
      <c r="E303" s="2" t="s">
        <v>503</v>
      </c>
      <c r="F303" s="2"/>
      <c r="G303" s="2"/>
      <c r="H303" s="12">
        <f>4500+2/7*(4350-4500)</f>
        <v>4457.1428571428569</v>
      </c>
      <c r="I303" s="12">
        <f>4350</f>
        <v>4350</v>
      </c>
      <c r="J303" s="12">
        <f>(I303+K303)/2</f>
        <v>4225</v>
      </c>
      <c r="K303" s="12">
        <v>4100</v>
      </c>
      <c r="L303" s="12">
        <f>(K303+M303)/2</f>
        <v>3950</v>
      </c>
      <c r="M303" s="12">
        <v>3800</v>
      </c>
      <c r="N303" s="12">
        <f>(M303+O303)/2</f>
        <v>3775</v>
      </c>
      <c r="O303" s="12">
        <v>3750</v>
      </c>
      <c r="P303" s="12"/>
      <c r="Q303" s="11">
        <f t="shared" si="1172"/>
        <v>4.4571428571428573</v>
      </c>
      <c r="R303" s="11">
        <f t="shared" si="1173"/>
        <v>4.3499999999999996</v>
      </c>
      <c r="S303" s="11">
        <f t="shared" si="1174"/>
        <v>4.2249999999999996</v>
      </c>
      <c r="T303" s="11">
        <f t="shared" si="1175"/>
        <v>4.0999999999999996</v>
      </c>
      <c r="U303" s="11">
        <f t="shared" si="1176"/>
        <v>3.95</v>
      </c>
      <c r="V303" s="11">
        <f t="shared" si="1177"/>
        <v>3.8</v>
      </c>
      <c r="W303" s="11">
        <f t="shared" si="1178"/>
        <v>3.7749999999999999</v>
      </c>
      <c r="X303" s="11">
        <f t="shared" si="1179"/>
        <v>3.75</v>
      </c>
      <c r="Y303" s="11">
        <f>[3]euref_det!AB303*Q303</f>
        <v>105.04</v>
      </c>
      <c r="Z303" s="11">
        <f>[3]euref_det!AC303*R303</f>
        <v>102.51499999999999</v>
      </c>
      <c r="AA303" s="11">
        <f>[3]euref_det!AD303*S303</f>
        <v>1393.9683333333332</v>
      </c>
      <c r="AB303" s="11">
        <f>[3]euref_det!AE303*T303</f>
        <v>193.24666666666664</v>
      </c>
      <c r="AC303" s="11">
        <f>[3]euref_det!AF303*U303</f>
        <v>186.17666666666668</v>
      </c>
      <c r="AD303" s="11">
        <f>[3]euref_det!AG303*V303</f>
        <v>179.10666666666665</v>
      </c>
      <c r="AE303" s="11">
        <f>[3]euref_det!AH303*W303</f>
        <v>177.92833333333331</v>
      </c>
      <c r="AF303" s="11">
        <f>[3]euref_det!AI303*X303</f>
        <v>176.75</v>
      </c>
    </row>
    <row r="304" spans="1:32" x14ac:dyDescent="0.25">
      <c r="A304" s="2" t="s">
        <v>38</v>
      </c>
      <c r="B304" s="2" t="s">
        <v>39</v>
      </c>
      <c r="C304" s="2" t="s">
        <v>4</v>
      </c>
      <c r="D304" s="2" t="s">
        <v>517</v>
      </c>
      <c r="E304" s="2" t="s">
        <v>518</v>
      </c>
      <c r="F304" s="2" t="s">
        <v>448</v>
      </c>
      <c r="G304" s="2" t="s">
        <v>637</v>
      </c>
      <c r="H304" s="11">
        <f>'[4]Figure 5.5'!$E$23</f>
        <v>1842.692924470706</v>
      </c>
      <c r="I304" s="11">
        <f>$H304</f>
        <v>1842.692924470706</v>
      </c>
      <c r="J304" s="11">
        <f t="shared" ref="J304:O304" si="1180">$H304</f>
        <v>1842.692924470706</v>
      </c>
      <c r="K304" s="11">
        <f t="shared" si="1180"/>
        <v>1842.692924470706</v>
      </c>
      <c r="L304" s="11">
        <f t="shared" si="1180"/>
        <v>1842.692924470706</v>
      </c>
      <c r="M304" s="11">
        <f t="shared" si="1180"/>
        <v>1842.692924470706</v>
      </c>
      <c r="N304" s="11">
        <f t="shared" si="1180"/>
        <v>1842.692924470706</v>
      </c>
      <c r="O304" s="11">
        <f t="shared" si="1180"/>
        <v>1842.692924470706</v>
      </c>
      <c r="P304" s="12">
        <v>0.91</v>
      </c>
      <c r="Q304" s="11">
        <f t="shared" ref="Q304:Q306" si="1181">H304*$P304/1000</f>
        <v>1.6768505612683424</v>
      </c>
      <c r="R304" s="11">
        <f t="shared" ref="R304:R306" si="1182">I304*$P304/1000</f>
        <v>1.6768505612683424</v>
      </c>
      <c r="S304" s="11">
        <f t="shared" ref="S304:S306" si="1183">J304*$P304/1000</f>
        <v>1.6768505612683424</v>
      </c>
      <c r="T304" s="11">
        <f t="shared" ref="T304:T306" si="1184">K304*$P304/1000</f>
        <v>1.6768505612683424</v>
      </c>
      <c r="U304" s="11">
        <f t="shared" ref="U304:U306" si="1185">L304*$P304/1000</f>
        <v>1.6768505612683424</v>
      </c>
      <c r="V304" s="11">
        <f t="shared" ref="V304:V306" si="1186">M304*$P304/1000</f>
        <v>1.6768505612683424</v>
      </c>
      <c r="W304" s="11">
        <f t="shared" ref="W304:W306" si="1187">N304*$P304/1000</f>
        <v>1.6768505612683424</v>
      </c>
      <c r="X304" s="11">
        <f t="shared" ref="X304:X306" si="1188">O304*$P304/1000</f>
        <v>1.6768505612683424</v>
      </c>
      <c r="Y304" s="11">
        <f>[3]euref_det!AB304*Q304</f>
        <v>381.90168305542073</v>
      </c>
      <c r="Z304" s="11">
        <f>[3]euref_det!AC304*R304</f>
        <v>185.71016738702465</v>
      </c>
      <c r="AA304" s="11">
        <f>[3]euref_det!AD304*S304</f>
        <v>185.71016738702465</v>
      </c>
      <c r="AB304" s="11">
        <f>[3]euref_det!AE304*T304</f>
        <v>185.71016738702465</v>
      </c>
      <c r="AC304" s="11">
        <f>[3]euref_det!AF304*U304</f>
        <v>185.71016738702465</v>
      </c>
      <c r="AD304" s="11">
        <f>[3]euref_det!AG304*V304</f>
        <v>200.48765042657035</v>
      </c>
      <c r="AE304" s="11">
        <f>[3]euref_det!AH304*W304</f>
        <v>186.84689685160512</v>
      </c>
      <c r="AF304" s="11">
        <f>[3]euref_det!AI304*X304</f>
        <v>186.84689685160512</v>
      </c>
    </row>
    <row r="305" spans="1:32" x14ac:dyDescent="0.25">
      <c r="A305" s="2" t="s">
        <v>384</v>
      </c>
      <c r="B305" s="2" t="s">
        <v>378</v>
      </c>
      <c r="C305" s="2" t="s">
        <v>4</v>
      </c>
      <c r="D305" s="2" t="s">
        <v>517</v>
      </c>
      <c r="E305" s="2" t="s">
        <v>524</v>
      </c>
      <c r="F305" s="2" t="s">
        <v>448</v>
      </c>
      <c r="G305" s="2" t="s">
        <v>632</v>
      </c>
      <c r="H305" s="61">
        <f>SUM('[4]Figure 2.5'!$AD$12:$AL$12)/9</f>
        <v>2218.7777777777778</v>
      </c>
      <c r="I305" s="61">
        <f>H305*1350/(1400+2/7*(1350-1400))</f>
        <v>2161.5927835051543</v>
      </c>
      <c r="J305" s="61">
        <f t="shared" ref="J305:J313" si="1189">(I305+K305)/2</f>
        <v>2121.5632875143183</v>
      </c>
      <c r="K305" s="61">
        <f>I305*1300/1350</f>
        <v>2081.5337915234818</v>
      </c>
      <c r="L305" s="61">
        <f t="shared" ref="L305:L313" si="1190">(K305+M305)/2</f>
        <v>2001.4747995418095</v>
      </c>
      <c r="M305" s="61">
        <f>K305*1200/1300</f>
        <v>1921.4158075601372</v>
      </c>
      <c r="N305" s="61">
        <f t="shared" ref="N305:N313" si="1191">(M305+O305)/2</f>
        <v>1841.3568155784646</v>
      </c>
      <c r="O305" s="61">
        <f>M305*1100/1200</f>
        <v>1761.2978235967923</v>
      </c>
      <c r="P305" s="12">
        <v>0.91</v>
      </c>
      <c r="Q305" s="11">
        <f t="shared" si="1181"/>
        <v>2.019087777777778</v>
      </c>
      <c r="R305" s="11">
        <f t="shared" si="1182"/>
        <v>1.9670494329896906</v>
      </c>
      <c r="S305" s="11">
        <f t="shared" si="1183"/>
        <v>1.9306225916380297</v>
      </c>
      <c r="T305" s="11">
        <f t="shared" si="1184"/>
        <v>1.8941957502863687</v>
      </c>
      <c r="U305" s="11">
        <f t="shared" si="1185"/>
        <v>1.8213420675830467</v>
      </c>
      <c r="V305" s="11">
        <f t="shared" si="1186"/>
        <v>1.7484883848797248</v>
      </c>
      <c r="W305" s="11">
        <f t="shared" si="1187"/>
        <v>1.6756347021764029</v>
      </c>
      <c r="X305" s="11">
        <f t="shared" si="1188"/>
        <v>1.6027810194730812</v>
      </c>
      <c r="Y305" s="11">
        <f>[3]euref_det!AB305*Q305</f>
        <v>300.43016589444443</v>
      </c>
      <c r="Z305" s="11">
        <f>[3]euref_det!AC305*R305</f>
        <v>272.30055828118446</v>
      </c>
      <c r="AA305" s="11">
        <f>[3]euref_det!AD305*S305</f>
        <v>1108.6230120016314</v>
      </c>
      <c r="AB305" s="11">
        <f>[3]euref_det!AE305*T305</f>
        <v>905.08603371688901</v>
      </c>
      <c r="AC305" s="11">
        <f>[3]euref_det!AF305*U305</f>
        <v>546.18244060673328</v>
      </c>
      <c r="AD305" s="11">
        <f>[3]euref_det!AG305*V305</f>
        <v>536.45463959409892</v>
      </c>
      <c r="AE305" s="11">
        <f>[3]euref_det!AH305*W305</f>
        <v>557.95537643294915</v>
      </c>
      <c r="AF305" s="11">
        <f>[3]euref_det!AI305*X305</f>
        <v>684.90908935050072</v>
      </c>
    </row>
    <row r="306" spans="1:32" x14ac:dyDescent="0.25">
      <c r="A306" s="2" t="s">
        <v>385</v>
      </c>
      <c r="B306" s="2" t="s">
        <v>379</v>
      </c>
      <c r="C306" s="2" t="s">
        <v>4</v>
      </c>
      <c r="D306" s="2" t="s">
        <v>517</v>
      </c>
      <c r="E306" s="2" t="s">
        <v>527</v>
      </c>
      <c r="F306" s="2" t="s">
        <v>448</v>
      </c>
      <c r="G306" s="2" t="s">
        <v>633</v>
      </c>
      <c r="H306" s="12">
        <f>('[4]Table 4.1'!$D$11+'[4]Table 4.1'!$G$11)/2</f>
        <v>4376</v>
      </c>
      <c r="I306" s="12">
        <f>H306*2880/(3470+2/7*(2880-3470))</f>
        <v>3817.4019904803113</v>
      </c>
      <c r="J306" s="12">
        <f t="shared" si="1189"/>
        <v>3618.5789701427948</v>
      </c>
      <c r="K306" s="12">
        <f>I306*2580/2880</f>
        <v>3419.7559498052788</v>
      </c>
      <c r="L306" s="12">
        <f t="shared" si="1190"/>
        <v>3287.2072695802681</v>
      </c>
      <c r="M306" s="12">
        <f>K306*2380/2580</f>
        <v>3154.6585893552569</v>
      </c>
      <c r="N306" s="12">
        <f t="shared" si="1191"/>
        <v>3032.3850006205571</v>
      </c>
      <c r="O306" s="12">
        <f>M306*2380/2580</f>
        <v>2910.1114118858573</v>
      </c>
      <c r="P306" s="12">
        <v>0.91</v>
      </c>
      <c r="Q306" s="11">
        <f t="shared" si="1181"/>
        <v>3.9821600000000004</v>
      </c>
      <c r="R306" s="11">
        <f t="shared" si="1182"/>
        <v>3.4738358113370831</v>
      </c>
      <c r="S306" s="11">
        <f t="shared" si="1183"/>
        <v>3.2929068628299434</v>
      </c>
      <c r="T306" s="11">
        <f t="shared" si="1184"/>
        <v>3.1119779143228037</v>
      </c>
      <c r="U306" s="11">
        <f t="shared" si="1185"/>
        <v>2.991358615318044</v>
      </c>
      <c r="V306" s="11">
        <f t="shared" si="1186"/>
        <v>2.8707393163132839</v>
      </c>
      <c r="W306" s="11">
        <f t="shared" si="1187"/>
        <v>2.7594703505647074</v>
      </c>
      <c r="X306" s="11">
        <f t="shared" si="1188"/>
        <v>2.6482013848161299</v>
      </c>
      <c r="Y306" s="11">
        <f>[3]euref_det!AB306*Q306</f>
        <v>0</v>
      </c>
      <c r="Z306" s="11">
        <f>[3]euref_det!AC306*R306</f>
        <v>0</v>
      </c>
      <c r="AA306" s="11">
        <f>[3]euref_det!AD306*S306</f>
        <v>0</v>
      </c>
      <c r="AB306" s="11">
        <f>[3]euref_det!AE306*T306</f>
        <v>0</v>
      </c>
      <c r="AC306" s="11">
        <f>[3]euref_det!AF306*U306</f>
        <v>0</v>
      </c>
      <c r="AD306" s="11">
        <f>[3]euref_det!AG306*V306</f>
        <v>0</v>
      </c>
      <c r="AE306" s="11">
        <f>[3]euref_det!AH306*W306</f>
        <v>0</v>
      </c>
      <c r="AF306" s="11">
        <f>[3]euref_det!AI306*X306</f>
        <v>0</v>
      </c>
    </row>
    <row r="307" spans="1:32" x14ac:dyDescent="0.25">
      <c r="A307" s="1" t="s">
        <v>40</v>
      </c>
      <c r="B307" s="1" t="s">
        <v>41</v>
      </c>
      <c r="C307" s="2" t="s">
        <v>4</v>
      </c>
      <c r="D307" s="2" t="s">
        <v>448</v>
      </c>
      <c r="E307" s="2" t="s">
        <v>516</v>
      </c>
      <c r="F307" s="2"/>
      <c r="G307" s="2"/>
      <c r="H307" s="12">
        <f>2500+2/7*(2300-2500)</f>
        <v>2442.8571428571427</v>
      </c>
      <c r="I307" s="12">
        <v>2300</v>
      </c>
      <c r="J307" s="12">
        <f t="shared" si="1189"/>
        <v>2300</v>
      </c>
      <c r="K307" s="12">
        <v>2300</v>
      </c>
      <c r="L307" s="12">
        <f t="shared" si="1190"/>
        <v>2300</v>
      </c>
      <c r="M307" s="12">
        <v>2300</v>
      </c>
      <c r="N307" s="12">
        <f t="shared" si="1191"/>
        <v>2250</v>
      </c>
      <c r="O307" s="12">
        <v>2200</v>
      </c>
      <c r="P307" s="12"/>
      <c r="Q307" s="11">
        <f t="shared" ref="Q307:Q308" si="1192">H307/1000</f>
        <v>2.4428571428571426</v>
      </c>
      <c r="R307" s="11">
        <f t="shared" ref="R307:R308" si="1193">I307/1000</f>
        <v>2.2999999999999998</v>
      </c>
      <c r="S307" s="11">
        <f t="shared" ref="S307:S308" si="1194">J307/1000</f>
        <v>2.2999999999999998</v>
      </c>
      <c r="T307" s="11">
        <f t="shared" ref="T307:T308" si="1195">K307/1000</f>
        <v>2.2999999999999998</v>
      </c>
      <c r="U307" s="11">
        <f t="shared" ref="U307:U308" si="1196">L307/1000</f>
        <v>2.2999999999999998</v>
      </c>
      <c r="V307" s="11">
        <f t="shared" ref="V307:V308" si="1197">M307/1000</f>
        <v>2.2999999999999998</v>
      </c>
      <c r="W307" s="11">
        <f t="shared" ref="W307:W308" si="1198">N307/1000</f>
        <v>2.25</v>
      </c>
      <c r="X307" s="11">
        <f t="shared" ref="X307:X308" si="1199">O307/1000</f>
        <v>2.2000000000000002</v>
      </c>
      <c r="Y307" s="11">
        <f>[3]euref_det!AB307*Q307</f>
        <v>94.915567102040811</v>
      </c>
      <c r="Z307" s="11">
        <f>[3]euref_det!AC307*R307</f>
        <v>74.367411428571415</v>
      </c>
      <c r="AA307" s="11">
        <f>[3]euref_det!AD307*S307</f>
        <v>50.644554285714278</v>
      </c>
      <c r="AB307" s="11">
        <f>[3]euref_det!AE307*T307</f>
        <v>44.401697142857138</v>
      </c>
      <c r="AC307" s="11">
        <f>[3]euref_det!AF307*U307</f>
        <v>7.8522814659977058</v>
      </c>
      <c r="AD307" s="11">
        <f>[3]euref_det!AG307*V307</f>
        <v>7.8522814659977058</v>
      </c>
      <c r="AE307" s="11">
        <f>[3]euref_det!AH307*W307</f>
        <v>7.6754725521406151</v>
      </c>
      <c r="AF307" s="11">
        <f>[3]euref_det!AI307*X307</f>
        <v>7.2254285714285729</v>
      </c>
    </row>
    <row r="308" spans="1:32" x14ac:dyDescent="0.25">
      <c r="A308" s="2" t="s">
        <v>42</v>
      </c>
      <c r="B308" s="2" t="s">
        <v>43</v>
      </c>
      <c r="C308" s="2" t="s">
        <v>4</v>
      </c>
      <c r="D308" s="2" t="s">
        <v>448</v>
      </c>
      <c r="E308" s="2" t="s">
        <v>523</v>
      </c>
      <c r="F308" s="2"/>
      <c r="G308" s="2"/>
      <c r="H308" s="12">
        <f>2890+2/7*(2620-2890)</f>
        <v>2812.8571428571427</v>
      </c>
      <c r="I308" s="12">
        <v>2620</v>
      </c>
      <c r="J308" s="12">
        <f t="shared" si="1189"/>
        <v>2495</v>
      </c>
      <c r="K308" s="12">
        <v>2370</v>
      </c>
      <c r="L308" s="12">
        <f t="shared" si="1190"/>
        <v>2260</v>
      </c>
      <c r="M308" s="12">
        <v>2150</v>
      </c>
      <c r="N308" s="12">
        <f t="shared" si="1191"/>
        <v>2050</v>
      </c>
      <c r="O308" s="12">
        <v>1950</v>
      </c>
      <c r="P308" s="12"/>
      <c r="Q308" s="11">
        <f t="shared" si="1192"/>
        <v>2.8128571428571427</v>
      </c>
      <c r="R308" s="11">
        <f t="shared" si="1193"/>
        <v>2.62</v>
      </c>
      <c r="S308" s="11">
        <f t="shared" si="1194"/>
        <v>2.4950000000000001</v>
      </c>
      <c r="T308" s="11">
        <f t="shared" si="1195"/>
        <v>2.37</v>
      </c>
      <c r="U308" s="11">
        <f t="shared" si="1196"/>
        <v>2.2599999999999998</v>
      </c>
      <c r="V308" s="11">
        <f t="shared" si="1197"/>
        <v>2.15</v>
      </c>
      <c r="W308" s="11">
        <f t="shared" si="1198"/>
        <v>2.0499999999999998</v>
      </c>
      <c r="X308" s="11">
        <f t="shared" si="1199"/>
        <v>1.95</v>
      </c>
      <c r="Y308" s="11">
        <f>[3]euref_det!AB308*Q308</f>
        <v>78.298689178285713</v>
      </c>
      <c r="Z308" s="11">
        <f>[3]euref_det!AC308*R308</f>
        <v>37.384475259563267</v>
      </c>
      <c r="AA308" s="11">
        <f>[3]euref_det!AD308*S308</f>
        <v>20.395603445815894</v>
      </c>
      <c r="AB308" s="11">
        <f>[3]euref_det!AE308*T308</f>
        <v>18.095070278231841</v>
      </c>
      <c r="AC308" s="11">
        <f>[3]euref_det!AF308*U308</f>
        <v>20.791618544607378</v>
      </c>
      <c r="AD308" s="11">
        <f>[3]euref_det!AG308*V308</f>
        <v>57.415771549470456</v>
      </c>
      <c r="AE308" s="11">
        <f>[3]euref_det!AH308*W308</f>
        <v>50.575598061387623</v>
      </c>
      <c r="AF308" s="11">
        <f>[3]euref_det!AI308*X308</f>
        <v>23.84056078554449</v>
      </c>
    </row>
    <row r="309" spans="1:32" x14ac:dyDescent="0.25">
      <c r="A309" s="2" t="s">
        <v>382</v>
      </c>
      <c r="B309" s="2" t="s">
        <v>380</v>
      </c>
      <c r="C309" s="2" t="s">
        <v>4</v>
      </c>
      <c r="D309" s="2" t="s">
        <v>517</v>
      </c>
      <c r="E309" s="2" t="s">
        <v>537</v>
      </c>
      <c r="F309" s="2" t="s">
        <v>448</v>
      </c>
      <c r="G309" s="2" t="s">
        <v>630</v>
      </c>
      <c r="H309" s="61">
        <f>SUM('[4]Figure 3.4'!$F$8:$N$8)/9</f>
        <v>2503.4421111111114</v>
      </c>
      <c r="I309" s="61">
        <f>H309*800/(980+2/7*(800-980))</f>
        <v>2156.8116649572653</v>
      </c>
      <c r="J309" s="61">
        <f t="shared" si="1189"/>
        <v>1941.1304984615388</v>
      </c>
      <c r="K309" s="61">
        <f>I309*640/800</f>
        <v>1725.4493319658122</v>
      </c>
      <c r="L309" s="61">
        <f t="shared" si="1190"/>
        <v>1644.5688945299148</v>
      </c>
      <c r="M309" s="61">
        <f>K309*580/640</f>
        <v>1563.6884570940174</v>
      </c>
      <c r="N309" s="61">
        <f t="shared" si="1191"/>
        <v>1482.80801965812</v>
      </c>
      <c r="O309" s="61">
        <f>M309*520/580</f>
        <v>1401.9275822222226</v>
      </c>
      <c r="P309" s="12">
        <v>0.91</v>
      </c>
      <c r="Q309" s="11">
        <f t="shared" ref="Q309:Q311" si="1200">H309*$P309/1000</f>
        <v>2.2781323211111117</v>
      </c>
      <c r="R309" s="11">
        <f t="shared" ref="R309:R311" si="1201">I309*$P309/1000</f>
        <v>1.9626986151111114</v>
      </c>
      <c r="S309" s="11">
        <f t="shared" ref="S309:S311" si="1202">J309*$P309/1000</f>
        <v>1.7664287536000003</v>
      </c>
      <c r="T309" s="11">
        <f t="shared" ref="T309:T311" si="1203">K309*$P309/1000</f>
        <v>1.5701588920888891</v>
      </c>
      <c r="U309" s="11">
        <f t="shared" ref="U309:U311" si="1204">L309*$P309/1000</f>
        <v>1.4965576940222225</v>
      </c>
      <c r="V309" s="11">
        <f t="shared" ref="V309:V311" si="1205">M309*$P309/1000</f>
        <v>1.4229564959555561</v>
      </c>
      <c r="W309" s="11">
        <f t="shared" ref="W309:W311" si="1206">N309*$P309/1000</f>
        <v>1.3493552978888892</v>
      </c>
      <c r="X309" s="11">
        <f t="shared" ref="X309:X311" si="1207">O309*$P309/1000</f>
        <v>1.2757540998222225</v>
      </c>
      <c r="Y309" s="11">
        <f>[3]euref_det!AB309*Q309</f>
        <v>238.44837391369347</v>
      </c>
      <c r="Z309" s="11">
        <f>[3]euref_det!AC309*R309</f>
        <v>155.65432159131205</v>
      </c>
      <c r="AA309" s="11">
        <f>[3]euref_det!AD309*S309</f>
        <v>128.84569142816022</v>
      </c>
      <c r="AB309" s="11">
        <f>[3]euref_det!AE309*T309</f>
        <v>264.88791899813003</v>
      </c>
      <c r="AC309" s="11">
        <f>[3]euref_det!AF309*U309</f>
        <v>162.49824923047652</v>
      </c>
      <c r="AD309" s="11">
        <f>[3]euref_det!AG309*V309</f>
        <v>155.0757146535897</v>
      </c>
      <c r="AE309" s="11">
        <f>[3]euref_det!AH309*W309</f>
        <v>678.73164695121727</v>
      </c>
      <c r="AF309" s="11">
        <f>[3]euref_det!AI309*X309</f>
        <v>228.74932865731705</v>
      </c>
    </row>
    <row r="310" spans="1:32" x14ac:dyDescent="0.25">
      <c r="A310" s="2" t="s">
        <v>383</v>
      </c>
      <c r="B310" s="2" t="s">
        <v>381</v>
      </c>
      <c r="C310" s="2" t="s">
        <v>4</v>
      </c>
      <c r="D310" s="2" t="s">
        <v>517</v>
      </c>
      <c r="E310" s="2" t="s">
        <v>538</v>
      </c>
      <c r="F310" s="2" t="s">
        <v>448</v>
      </c>
      <c r="G310" s="2" t="s">
        <v>631</v>
      </c>
      <c r="H310" s="61">
        <f>SUM('[4]Table 3.1'!$F$9:$N$9)/9</f>
        <v>4069.1111111111113</v>
      </c>
      <c r="I310" s="61">
        <f>H310*1100/(1310+2/7*(1100-1310))</f>
        <v>3580.8177777777778</v>
      </c>
      <c r="J310" s="61">
        <f t="shared" si="1189"/>
        <v>3401.7768888888886</v>
      </c>
      <c r="K310" s="61">
        <f>I310*990/1100</f>
        <v>3222.7359999999999</v>
      </c>
      <c r="L310" s="61">
        <f t="shared" si="1190"/>
        <v>3125.0773333333332</v>
      </c>
      <c r="M310" s="61">
        <f>K310*930/990</f>
        <v>3027.4186666666665</v>
      </c>
      <c r="N310" s="61">
        <f t="shared" si="1191"/>
        <v>2946.036444444444</v>
      </c>
      <c r="O310" s="61">
        <f>M310*880/930</f>
        <v>2864.654222222222</v>
      </c>
      <c r="P310" s="12">
        <v>0.91</v>
      </c>
      <c r="Q310" s="11">
        <f t="shared" si="1200"/>
        <v>3.7028911111111116</v>
      </c>
      <c r="R310" s="11">
        <f t="shared" si="1201"/>
        <v>3.2585441777777779</v>
      </c>
      <c r="S310" s="11">
        <f t="shared" si="1202"/>
        <v>3.0956169688888884</v>
      </c>
      <c r="T310" s="11">
        <f t="shared" si="1203"/>
        <v>2.9326897600000001</v>
      </c>
      <c r="U310" s="11">
        <f t="shared" si="1204"/>
        <v>2.8438203733333336</v>
      </c>
      <c r="V310" s="11">
        <f t="shared" si="1205"/>
        <v>2.7549509866666666</v>
      </c>
      <c r="W310" s="11">
        <f t="shared" si="1206"/>
        <v>2.680893164444444</v>
      </c>
      <c r="X310" s="11">
        <f t="shared" si="1207"/>
        <v>2.6068353422222224</v>
      </c>
      <c r="Y310" s="11">
        <f>[3]euref_det!AB310*Q310</f>
        <v>0</v>
      </c>
      <c r="Z310" s="11">
        <f>[3]euref_det!AC310*R310</f>
        <v>0</v>
      </c>
      <c r="AA310" s="11">
        <f>[3]euref_det!AD310*S310</f>
        <v>0</v>
      </c>
      <c r="AB310" s="11">
        <f>[3]euref_det!AE310*T310</f>
        <v>0</v>
      </c>
      <c r="AC310" s="11">
        <f>[3]euref_det!AF310*U310</f>
        <v>0</v>
      </c>
      <c r="AD310" s="11">
        <f>[3]euref_det!AG310*V310</f>
        <v>0</v>
      </c>
      <c r="AE310" s="11">
        <f>[3]euref_det!AH310*W310</f>
        <v>0</v>
      </c>
      <c r="AF310" s="11">
        <f>[3]euref_det!AI310*X310</f>
        <v>0</v>
      </c>
    </row>
    <row r="311" spans="1:32" x14ac:dyDescent="0.25">
      <c r="A311" s="2" t="s">
        <v>44</v>
      </c>
      <c r="B311" s="2" t="s">
        <v>45</v>
      </c>
      <c r="C311" s="2" t="s">
        <v>4</v>
      </c>
      <c r="D311" s="2" t="s">
        <v>448</v>
      </c>
      <c r="E311" s="2" t="s">
        <v>616</v>
      </c>
      <c r="F311" s="2"/>
      <c r="G311" s="2"/>
      <c r="H311" s="12">
        <f>5600+2/7*(4500-5600)</f>
        <v>5285.7142857142853</v>
      </c>
      <c r="I311" s="11">
        <v>4500</v>
      </c>
      <c r="J311" s="12">
        <f t="shared" si="1189"/>
        <v>4150</v>
      </c>
      <c r="K311" s="12">
        <v>3800</v>
      </c>
      <c r="L311" s="12">
        <f t="shared" si="1190"/>
        <v>3650</v>
      </c>
      <c r="M311" s="12">
        <v>3500</v>
      </c>
      <c r="N311" s="12">
        <f t="shared" si="1191"/>
        <v>3450</v>
      </c>
      <c r="O311" s="11">
        <v>3400</v>
      </c>
      <c r="P311" s="12">
        <v>0.91</v>
      </c>
      <c r="Q311" s="11">
        <f t="shared" si="1200"/>
        <v>4.8099999999999996</v>
      </c>
      <c r="R311" s="11">
        <f t="shared" si="1201"/>
        <v>4.0949999999999998</v>
      </c>
      <c r="S311" s="11">
        <f t="shared" si="1202"/>
        <v>3.7765</v>
      </c>
      <c r="T311" s="11">
        <f t="shared" si="1203"/>
        <v>3.4580000000000002</v>
      </c>
      <c r="U311" s="11">
        <f t="shared" si="1204"/>
        <v>3.3214999999999999</v>
      </c>
      <c r="V311" s="11">
        <f t="shared" si="1205"/>
        <v>3.1850000000000001</v>
      </c>
      <c r="W311" s="11">
        <f t="shared" si="1206"/>
        <v>3.1395</v>
      </c>
      <c r="X311" s="11">
        <f t="shared" si="1207"/>
        <v>3.0939999999999999</v>
      </c>
      <c r="Y311" s="11">
        <f>[3]euref_det!AB311*Q311</f>
        <v>0</v>
      </c>
      <c r="Z311" s="11">
        <f>[3]euref_det!AC311*R311</f>
        <v>0</v>
      </c>
      <c r="AA311" s="11">
        <f>[3]euref_det!AD311*S311</f>
        <v>0</v>
      </c>
      <c r="AB311" s="11">
        <f>[3]euref_det!AE311*T311</f>
        <v>0</v>
      </c>
      <c r="AC311" s="11">
        <f>[3]euref_det!AF311*U311</f>
        <v>0</v>
      </c>
      <c r="AD311" s="11">
        <f>[3]euref_det!AG311*V311</f>
        <v>0</v>
      </c>
      <c r="AE311" s="11">
        <f>[3]euref_det!AH311*W311</f>
        <v>0</v>
      </c>
      <c r="AF311" s="11">
        <f>[3]euref_det!AI311*X311</f>
        <v>0</v>
      </c>
    </row>
    <row r="312" spans="1:32" x14ac:dyDescent="0.25">
      <c r="A312" s="2" t="s">
        <v>46</v>
      </c>
      <c r="B312" s="2" t="s">
        <v>47</v>
      </c>
      <c r="C312" s="2" t="s">
        <v>4</v>
      </c>
      <c r="D312" s="2" t="s">
        <v>448</v>
      </c>
      <c r="E312" s="2" t="s">
        <v>510</v>
      </c>
      <c r="F312" s="2"/>
      <c r="G312" s="2"/>
      <c r="H312" s="12">
        <f>9080+2/7*(5790-9080)</f>
        <v>8140</v>
      </c>
      <c r="I312" s="12">
        <v>5790</v>
      </c>
      <c r="J312" s="12">
        <f t="shared" si="1189"/>
        <v>5135</v>
      </c>
      <c r="K312" s="12">
        <v>4480</v>
      </c>
      <c r="L312" s="12">
        <f t="shared" si="1190"/>
        <v>3565</v>
      </c>
      <c r="M312" s="12">
        <v>2650</v>
      </c>
      <c r="N312" s="12">
        <f t="shared" si="1191"/>
        <v>2475</v>
      </c>
      <c r="O312" s="12">
        <v>2300</v>
      </c>
      <c r="P312" s="12"/>
      <c r="Q312" s="11">
        <f t="shared" ref="Q312" si="1208">H312/1000</f>
        <v>8.14</v>
      </c>
      <c r="R312" s="11">
        <f t="shared" ref="R312" si="1209">I312/1000</f>
        <v>5.79</v>
      </c>
      <c r="S312" s="11">
        <f t="shared" ref="S312" si="1210">J312/1000</f>
        <v>5.1349999999999998</v>
      </c>
      <c r="T312" s="11">
        <f t="shared" ref="T312" si="1211">K312/1000</f>
        <v>4.4800000000000004</v>
      </c>
      <c r="U312" s="11">
        <f t="shared" ref="U312" si="1212">L312/1000</f>
        <v>3.5649999999999999</v>
      </c>
      <c r="V312" s="11">
        <f t="shared" ref="V312" si="1213">M312/1000</f>
        <v>2.65</v>
      </c>
      <c r="W312" s="11">
        <f t="shared" ref="W312" si="1214">N312/1000</f>
        <v>2.4750000000000001</v>
      </c>
      <c r="X312" s="11">
        <f t="shared" ref="X312" si="1215">O312/1000</f>
        <v>2.2999999999999998</v>
      </c>
      <c r="Y312" s="11">
        <f>[3]euref_det!AB312*Q312</f>
        <v>0</v>
      </c>
      <c r="Z312" s="11">
        <f>[3]euref_det!AC312*R312</f>
        <v>0</v>
      </c>
      <c r="AA312" s="11">
        <f>[3]euref_det!AD312*S312</f>
        <v>0</v>
      </c>
      <c r="AB312" s="11">
        <f>[3]euref_det!AE312*T312</f>
        <v>0</v>
      </c>
      <c r="AC312" s="11">
        <f>[3]euref_det!AF312*U312</f>
        <v>0</v>
      </c>
      <c r="AD312" s="11">
        <f>[3]euref_det!AG312*V312</f>
        <v>0</v>
      </c>
      <c r="AE312" s="11">
        <f>[3]euref_det!AH312*W312</f>
        <v>0</v>
      </c>
      <c r="AF312" s="11">
        <f>[3]euref_det!AI312*X312</f>
        <v>0</v>
      </c>
    </row>
    <row r="313" spans="1:32" x14ac:dyDescent="0.25">
      <c r="A313" s="2" t="s">
        <v>48</v>
      </c>
      <c r="B313" s="2" t="s">
        <v>49</v>
      </c>
      <c r="C313" s="2" t="s">
        <v>4</v>
      </c>
      <c r="D313" s="2" t="s">
        <v>448</v>
      </c>
      <c r="E313" s="2" t="s">
        <v>617</v>
      </c>
      <c r="F313" s="2"/>
      <c r="G313" s="2"/>
      <c r="H313" s="12">
        <f>5530+2/7*(4970-5530)</f>
        <v>5370</v>
      </c>
      <c r="I313" s="11">
        <v>4970</v>
      </c>
      <c r="J313" s="12">
        <f t="shared" si="1189"/>
        <v>4720</v>
      </c>
      <c r="K313" s="12">
        <v>4470</v>
      </c>
      <c r="L313" s="12">
        <f t="shared" si="1190"/>
        <v>4245</v>
      </c>
      <c r="M313" s="12">
        <v>4020</v>
      </c>
      <c r="N313" s="12">
        <f t="shared" si="1191"/>
        <v>3815</v>
      </c>
      <c r="O313" s="11">
        <v>3610</v>
      </c>
      <c r="P313" s="12">
        <v>0.91</v>
      </c>
      <c r="Q313" s="11">
        <f t="shared" ref="Q313" si="1216">H313*$P313/1000</f>
        <v>4.8866999999999994</v>
      </c>
      <c r="R313" s="11">
        <f t="shared" ref="R313" si="1217">I313*$P313/1000</f>
        <v>4.5226999999999995</v>
      </c>
      <c r="S313" s="11">
        <f t="shared" ref="S313" si="1218">J313*$P313/1000</f>
        <v>4.2951999999999995</v>
      </c>
      <c r="T313" s="11">
        <f t="shared" ref="T313" si="1219">K313*$P313/1000</f>
        <v>4.0677000000000003</v>
      </c>
      <c r="U313" s="11">
        <f t="shared" ref="U313" si="1220">L313*$P313/1000</f>
        <v>3.8629500000000001</v>
      </c>
      <c r="V313" s="11">
        <f t="shared" ref="V313" si="1221">M313*$P313/1000</f>
        <v>3.6582000000000003</v>
      </c>
      <c r="W313" s="11">
        <f t="shared" ref="W313" si="1222">N313*$P313/1000</f>
        <v>3.4716499999999999</v>
      </c>
      <c r="X313" s="11">
        <f t="shared" ref="X313" si="1223">O313*$P313/1000</f>
        <v>3.2850999999999999</v>
      </c>
      <c r="Y313" s="11">
        <f>[3]euref_det!AB313*Q313</f>
        <v>0</v>
      </c>
      <c r="Z313" s="11">
        <f>[3]euref_det!AC313*R313</f>
        <v>0</v>
      </c>
      <c r="AA313" s="11">
        <f>[3]euref_det!AD313*S313</f>
        <v>0</v>
      </c>
      <c r="AB313" s="11">
        <f>[3]euref_det!AE313*T313</f>
        <v>0</v>
      </c>
      <c r="AC313" s="11">
        <f>[3]euref_det!AF313*U313</f>
        <v>0</v>
      </c>
      <c r="AD313" s="11">
        <f>[3]euref_det!AG313*V313</f>
        <v>0</v>
      </c>
      <c r="AE313" s="11">
        <f>[3]euref_det!AH313*W313</f>
        <v>0</v>
      </c>
      <c r="AF313" s="11">
        <f>[3]euref_det!AI313*X313</f>
        <v>0</v>
      </c>
    </row>
    <row r="314" spans="1:32" x14ac:dyDescent="0.25">
      <c r="A314" s="2" t="s">
        <v>32</v>
      </c>
      <c r="B314" s="2" t="s">
        <v>33</v>
      </c>
      <c r="C314" s="2" t="s">
        <v>3</v>
      </c>
      <c r="D314" s="2" t="s">
        <v>448</v>
      </c>
      <c r="E314" s="2" t="s">
        <v>558</v>
      </c>
      <c r="F314" s="2"/>
      <c r="G314" s="2"/>
      <c r="H314" s="61">
        <f>[2]FI!$B$8/([2]FI!$B$8+[2]FI!$B$11)*(2000+2/7*(2000-2000))+[2]FI!$B$11/([2]FI!$B$8+[2]FI!$B$11)*(1600+2/7*(1600-1600))</f>
        <v>1600</v>
      </c>
      <c r="I314" s="61">
        <f>$H314</f>
        <v>1600</v>
      </c>
      <c r="J314" s="61">
        <f t="shared" ref="J314:O315" si="1224">$H314</f>
        <v>1600</v>
      </c>
      <c r="K314" s="61">
        <f t="shared" si="1224"/>
        <v>1600</v>
      </c>
      <c r="L314" s="61">
        <f t="shared" si="1224"/>
        <v>1600</v>
      </c>
      <c r="M314" s="61">
        <f t="shared" si="1224"/>
        <v>1600</v>
      </c>
      <c r="N314" s="61">
        <f t="shared" si="1224"/>
        <v>1600</v>
      </c>
      <c r="O314" s="61">
        <f t="shared" si="1224"/>
        <v>1600</v>
      </c>
      <c r="P314" s="12"/>
      <c r="Q314" s="11">
        <f t="shared" ref="Q314:Q316" si="1225">H314/1000</f>
        <v>1.6</v>
      </c>
      <c r="R314" s="11">
        <f t="shared" ref="R314:R316" si="1226">I314/1000</f>
        <v>1.6</v>
      </c>
      <c r="S314" s="11">
        <f t="shared" ref="S314:S316" si="1227">J314/1000</f>
        <v>1.6</v>
      </c>
      <c r="T314" s="11">
        <f t="shared" ref="T314:T316" si="1228">K314/1000</f>
        <v>1.6</v>
      </c>
      <c r="U314" s="11">
        <f t="shared" ref="U314:U316" si="1229">L314/1000</f>
        <v>1.6</v>
      </c>
      <c r="V314" s="11">
        <f t="shared" ref="V314:V316" si="1230">M314/1000</f>
        <v>1.6</v>
      </c>
      <c r="W314" s="11">
        <f t="shared" ref="W314:W316" si="1231">N314/1000</f>
        <v>1.6</v>
      </c>
      <c r="X314" s="11">
        <f t="shared" ref="X314:X316" si="1232">O314/1000</f>
        <v>1.6</v>
      </c>
      <c r="Y314" s="11">
        <f>[3]euref_det!AB314*Q314</f>
        <v>14.227000000000002</v>
      </c>
      <c r="Z314" s="11">
        <f>[3]euref_det!AC314*R314</f>
        <v>5.4246000000000008</v>
      </c>
      <c r="AA314" s="11">
        <f>[3]euref_det!AD314*S314</f>
        <v>5.4246000000000008</v>
      </c>
      <c r="AB314" s="11">
        <f>[3]euref_det!AE314*T314</f>
        <v>5.1295600000000015</v>
      </c>
      <c r="AC314" s="11">
        <f>[3]euref_det!AF314*U314</f>
        <v>0.74507999999999996</v>
      </c>
      <c r="AD314" s="11">
        <f>[3]euref_det!AG314*V314</f>
        <v>0.74507999999999996</v>
      </c>
      <c r="AE314" s="11">
        <f>[3]euref_det!AH314*W314</f>
        <v>0.74507999999999996</v>
      </c>
      <c r="AF314" s="11">
        <f>[3]euref_det!AI314*X314</f>
        <v>0.31919999999999998</v>
      </c>
    </row>
    <row r="315" spans="1:32" x14ac:dyDescent="0.25">
      <c r="A315" s="2" t="s">
        <v>34</v>
      </c>
      <c r="B315" s="2" t="s">
        <v>35</v>
      </c>
      <c r="C315" s="2" t="s">
        <v>3</v>
      </c>
      <c r="D315" s="2" t="s">
        <v>448</v>
      </c>
      <c r="E315" s="2" t="s">
        <v>515</v>
      </c>
      <c r="F315" s="2"/>
      <c r="G315" s="2"/>
      <c r="H315" s="12">
        <f>850+2/7*(850-850)</f>
        <v>850</v>
      </c>
      <c r="I315" s="12">
        <f>$H315</f>
        <v>850</v>
      </c>
      <c r="J315" s="12">
        <f t="shared" si="1224"/>
        <v>850</v>
      </c>
      <c r="K315" s="12">
        <f t="shared" si="1224"/>
        <v>850</v>
      </c>
      <c r="L315" s="12">
        <f t="shared" si="1224"/>
        <v>850</v>
      </c>
      <c r="M315" s="12">
        <f t="shared" si="1224"/>
        <v>850</v>
      </c>
      <c r="N315" s="12">
        <f t="shared" si="1224"/>
        <v>850</v>
      </c>
      <c r="O315" s="12">
        <f t="shared" si="1224"/>
        <v>850</v>
      </c>
      <c r="P315" s="12"/>
      <c r="Q315" s="11">
        <f t="shared" si="1225"/>
        <v>0.85</v>
      </c>
      <c r="R315" s="11">
        <f t="shared" si="1226"/>
        <v>0.85</v>
      </c>
      <c r="S315" s="11">
        <f t="shared" si="1227"/>
        <v>0.85</v>
      </c>
      <c r="T315" s="11">
        <f t="shared" si="1228"/>
        <v>0.85</v>
      </c>
      <c r="U315" s="11">
        <f t="shared" si="1229"/>
        <v>0.85</v>
      </c>
      <c r="V315" s="11">
        <f t="shared" si="1230"/>
        <v>0.85</v>
      </c>
      <c r="W315" s="11">
        <f t="shared" si="1231"/>
        <v>0.85</v>
      </c>
      <c r="X315" s="11">
        <f t="shared" si="1232"/>
        <v>0.85</v>
      </c>
      <c r="Y315" s="11">
        <f>[3]euref_det!AB315*Q315</f>
        <v>33.102018916666673</v>
      </c>
      <c r="Z315" s="11">
        <f>[3]euref_det!AC315*R315</f>
        <v>196.47529859887894</v>
      </c>
      <c r="AA315" s="11">
        <f>[3]euref_det!AD315*S315</f>
        <v>312.1028923667136</v>
      </c>
      <c r="AB315" s="11">
        <f>[3]euref_det!AE315*T315</f>
        <v>92.947005108712972</v>
      </c>
      <c r="AC315" s="11">
        <f>[3]euref_det!AF315*U315</f>
        <v>321.029982719082</v>
      </c>
      <c r="AD315" s="11">
        <f>[3]euref_det!AG315*V315</f>
        <v>124.12252607422626</v>
      </c>
      <c r="AE315" s="11">
        <f>[3]euref_det!AH315*W315</f>
        <v>120.51549440755963</v>
      </c>
      <c r="AF315" s="11">
        <f>[3]euref_det!AI315*X315</f>
        <v>215.89680905741128</v>
      </c>
    </row>
    <row r="316" spans="1:32" x14ac:dyDescent="0.25">
      <c r="A316" s="2" t="s">
        <v>36</v>
      </c>
      <c r="B316" s="2" t="s">
        <v>37</v>
      </c>
      <c r="C316" s="2" t="s">
        <v>3</v>
      </c>
      <c r="D316" s="2" t="s">
        <v>448</v>
      </c>
      <c r="E316" s="2" t="s">
        <v>503</v>
      </c>
      <c r="F316" s="2"/>
      <c r="G316" s="2"/>
      <c r="H316" s="12">
        <f>4500+2/7*(4350-4500)</f>
        <v>4457.1428571428569</v>
      </c>
      <c r="I316" s="12">
        <f>4350</f>
        <v>4350</v>
      </c>
      <c r="J316" s="12">
        <f>(I316+K316)/2</f>
        <v>4225</v>
      </c>
      <c r="K316" s="12">
        <v>4100</v>
      </c>
      <c r="L316" s="12">
        <f>(K316+M316)/2</f>
        <v>3950</v>
      </c>
      <c r="M316" s="12">
        <v>3800</v>
      </c>
      <c r="N316" s="12">
        <f>(M316+O316)/2</f>
        <v>3775</v>
      </c>
      <c r="O316" s="12">
        <v>3750</v>
      </c>
      <c r="P316" s="12"/>
      <c r="Q316" s="11">
        <f t="shared" si="1225"/>
        <v>4.4571428571428573</v>
      </c>
      <c r="R316" s="11">
        <f t="shared" si="1226"/>
        <v>4.3499999999999996</v>
      </c>
      <c r="S316" s="11">
        <f t="shared" si="1227"/>
        <v>4.2249999999999996</v>
      </c>
      <c r="T316" s="11">
        <f t="shared" si="1228"/>
        <v>4.0999999999999996</v>
      </c>
      <c r="U316" s="11">
        <f t="shared" si="1229"/>
        <v>3.95</v>
      </c>
      <c r="V316" s="11">
        <f t="shared" si="1230"/>
        <v>3.8</v>
      </c>
      <c r="W316" s="11">
        <f t="shared" si="1231"/>
        <v>3.7749999999999999</v>
      </c>
      <c r="X316" s="11">
        <f t="shared" si="1232"/>
        <v>3.75</v>
      </c>
      <c r="Y316" s="11">
        <f>[3]euref_det!AB316*Q316</f>
        <v>1514.8224</v>
      </c>
      <c r="Z316" s="11">
        <f>[3]euref_det!AC316*R316</f>
        <v>503.83440000000002</v>
      </c>
      <c r="AA316" s="11">
        <f>[3]euref_det!AD316*S316</f>
        <v>489.35640000000001</v>
      </c>
      <c r="AB316" s="11">
        <f>[3]euref_det!AE316*T316</f>
        <v>474.8784</v>
      </c>
      <c r="AC316" s="11">
        <f>[3]euref_det!AF316*U316</f>
        <v>457.50480000000005</v>
      </c>
      <c r="AD316" s="11">
        <f>[3]euref_det!AG316*V316</f>
        <v>2498.4645333333319</v>
      </c>
      <c r="AE316" s="11">
        <f>[3]euref_det!AH316*W316</f>
        <v>567.67443333333324</v>
      </c>
      <c r="AF316" s="11">
        <f>[3]euref_det!AI316*X316</f>
        <v>563.91499999999996</v>
      </c>
    </row>
    <row r="317" spans="1:32" x14ac:dyDescent="0.25">
      <c r="A317" s="2" t="s">
        <v>38</v>
      </c>
      <c r="B317" s="2" t="s">
        <v>39</v>
      </c>
      <c r="C317" s="2" t="s">
        <v>3</v>
      </c>
      <c r="D317" s="2" t="s">
        <v>517</v>
      </c>
      <c r="E317" s="2" t="s">
        <v>518</v>
      </c>
      <c r="F317" s="2" t="s">
        <v>448</v>
      </c>
      <c r="G317" s="2" t="s">
        <v>637</v>
      </c>
      <c r="H317" s="11">
        <f>'[4]Figure 5.5'!$E$23</f>
        <v>1842.692924470706</v>
      </c>
      <c r="I317" s="11">
        <f>$H317</f>
        <v>1842.692924470706</v>
      </c>
      <c r="J317" s="11">
        <f t="shared" ref="J317:O317" si="1233">$H317</f>
        <v>1842.692924470706</v>
      </c>
      <c r="K317" s="11">
        <f t="shared" si="1233"/>
        <v>1842.692924470706</v>
      </c>
      <c r="L317" s="11">
        <f t="shared" si="1233"/>
        <v>1842.692924470706</v>
      </c>
      <c r="M317" s="11">
        <f t="shared" si="1233"/>
        <v>1842.692924470706</v>
      </c>
      <c r="N317" s="11">
        <f t="shared" si="1233"/>
        <v>1842.692924470706</v>
      </c>
      <c r="O317" s="11">
        <f t="shared" si="1233"/>
        <v>1842.692924470706</v>
      </c>
      <c r="P317" s="12">
        <v>0.91</v>
      </c>
      <c r="Q317" s="11">
        <f t="shared" ref="Q317:Q319" si="1234">H317*$P317/1000</f>
        <v>1.6768505612683424</v>
      </c>
      <c r="R317" s="11">
        <f t="shared" ref="R317:R319" si="1235">I317*$P317/1000</f>
        <v>1.6768505612683424</v>
      </c>
      <c r="S317" s="11">
        <f t="shared" ref="S317:S319" si="1236">J317*$P317/1000</f>
        <v>1.6768505612683424</v>
      </c>
      <c r="T317" s="11">
        <f t="shared" ref="T317:T319" si="1237">K317*$P317/1000</f>
        <v>1.6768505612683424</v>
      </c>
      <c r="U317" s="11">
        <f t="shared" ref="U317:U319" si="1238">L317*$P317/1000</f>
        <v>1.6768505612683424</v>
      </c>
      <c r="V317" s="11">
        <f t="shared" ref="V317:V319" si="1239">M317*$P317/1000</f>
        <v>1.6768505612683424</v>
      </c>
      <c r="W317" s="11">
        <f t="shared" ref="W317:W319" si="1240">N317*$P317/1000</f>
        <v>1.6768505612683424</v>
      </c>
      <c r="X317" s="11">
        <f t="shared" ref="X317:X319" si="1241">O317*$P317/1000</f>
        <v>1.6768505612683424</v>
      </c>
      <c r="Y317" s="11">
        <f>[3]euref_det!AB317*Q317</f>
        <v>1016.5906527689326</v>
      </c>
      <c r="Z317" s="11">
        <f>[3]euref_det!AC317*R317</f>
        <v>547.95962998129301</v>
      </c>
      <c r="AA317" s="11">
        <f>[3]euref_det!AD317*S317</f>
        <v>500.55491982925082</v>
      </c>
      <c r="AB317" s="11">
        <f>[3]euref_det!AE317*T317</f>
        <v>468.71104967259049</v>
      </c>
      <c r="AC317" s="11">
        <f>[3]euref_det!AF317*U317</f>
        <v>589.03870600755556</v>
      </c>
      <c r="AD317" s="11">
        <f>[3]euref_det!AG317*V317</f>
        <v>477.21719070662567</v>
      </c>
      <c r="AE317" s="11">
        <f>[3]euref_det!AH317*W317</f>
        <v>634.58413411074753</v>
      </c>
      <c r="AF317" s="11">
        <f>[3]euref_det!AI317*X317</f>
        <v>634.83986800127593</v>
      </c>
    </row>
    <row r="318" spans="1:32" x14ac:dyDescent="0.25">
      <c r="A318" s="2" t="s">
        <v>384</v>
      </c>
      <c r="B318" s="2" t="s">
        <v>378</v>
      </c>
      <c r="C318" s="2" t="s">
        <v>3</v>
      </c>
      <c r="D318" s="2" t="s">
        <v>517</v>
      </c>
      <c r="E318" s="2" t="s">
        <v>530</v>
      </c>
      <c r="F318" s="2" t="s">
        <v>448</v>
      </c>
      <c r="G318" s="2" t="s">
        <v>632</v>
      </c>
      <c r="H318" s="12">
        <f>SUM('[4]Figure 2.5'!$AD$11:$AL$11)/9</f>
        <v>1836.1111111111111</v>
      </c>
      <c r="I318" s="12">
        <f>H318*1350/(1400+2/7*(1350-1400))</f>
        <v>1788.7886597938143</v>
      </c>
      <c r="J318" s="12">
        <f t="shared" ref="J318:J326" si="1242">(I318+K318)/2</f>
        <v>1755.6629438717068</v>
      </c>
      <c r="K318" s="12">
        <f>I318*1300/1350</f>
        <v>1722.5372279495991</v>
      </c>
      <c r="L318" s="12">
        <f t="shared" ref="L318:L326" si="1243">(K318+M318)/2</f>
        <v>1656.2857961053837</v>
      </c>
      <c r="M318" s="12">
        <f>K318*1200/1300</f>
        <v>1590.0343642611683</v>
      </c>
      <c r="N318" s="12">
        <f t="shared" ref="N318:N326" si="1244">(M318+O318)/2</f>
        <v>1523.7829324169529</v>
      </c>
      <c r="O318" s="12">
        <f>M318*1100/1200</f>
        <v>1457.5315005727375</v>
      </c>
      <c r="P318" s="12">
        <v>0.91</v>
      </c>
      <c r="Q318" s="11">
        <f t="shared" si="1234"/>
        <v>1.6708611111111111</v>
      </c>
      <c r="R318" s="11">
        <f t="shared" si="1235"/>
        <v>1.6277976804123713</v>
      </c>
      <c r="S318" s="11">
        <f t="shared" si="1236"/>
        <v>1.5976532789232534</v>
      </c>
      <c r="T318" s="11">
        <f t="shared" si="1237"/>
        <v>1.5675088774341353</v>
      </c>
      <c r="U318" s="11">
        <f t="shared" si="1238"/>
        <v>1.5072200744558992</v>
      </c>
      <c r="V318" s="11">
        <f t="shared" si="1239"/>
        <v>1.4469312714776632</v>
      </c>
      <c r="W318" s="11">
        <f t="shared" si="1240"/>
        <v>1.3866424684994272</v>
      </c>
      <c r="X318" s="11">
        <f t="shared" si="1241"/>
        <v>1.3263536655211912</v>
      </c>
      <c r="Y318" s="11">
        <f>[3]euref_det!AB318*Q318</f>
        <v>1706.316388149603</v>
      </c>
      <c r="Z318" s="11">
        <f>[3]euref_det!AC318*R318</f>
        <v>614.9255011349569</v>
      </c>
      <c r="AA318" s="11">
        <f>[3]euref_det!AD318*S318</f>
        <v>1027.7061805974463</v>
      </c>
      <c r="AB318" s="11">
        <f>[3]euref_det!AE318*T318</f>
        <v>814.63210071688707</v>
      </c>
      <c r="AC318" s="11">
        <f>[3]euref_det!AF318*U318</f>
        <v>523.47432450419944</v>
      </c>
      <c r="AD318" s="11">
        <f>[3]euref_det!AG318*V318</f>
        <v>500.63967750871944</v>
      </c>
      <c r="AE318" s="11">
        <f>[3]euref_det!AH318*W318</f>
        <v>613.94407894262361</v>
      </c>
      <c r="AF318" s="11">
        <f>[3]euref_det!AI318*X318</f>
        <v>1039.2452075265483</v>
      </c>
    </row>
    <row r="319" spans="1:32" x14ac:dyDescent="0.25">
      <c r="A319" s="2" t="s">
        <v>385</v>
      </c>
      <c r="B319" s="2" t="s">
        <v>379</v>
      </c>
      <c r="C319" s="2" t="s">
        <v>3</v>
      </c>
      <c r="D319" s="2" t="s">
        <v>517</v>
      </c>
      <c r="E319" s="2" t="s">
        <v>527</v>
      </c>
      <c r="F319" s="2" t="s">
        <v>448</v>
      </c>
      <c r="G319" s="2" t="s">
        <v>633</v>
      </c>
      <c r="H319" s="12">
        <f>('[4]Table 4.1'!$D$11+'[4]Table 4.1'!$G$11)/2</f>
        <v>4376</v>
      </c>
      <c r="I319" s="12">
        <f>H319*2880/(3470+2/7*(2880-3470))</f>
        <v>3817.4019904803113</v>
      </c>
      <c r="J319" s="12">
        <f t="shared" si="1242"/>
        <v>3618.5789701427948</v>
      </c>
      <c r="K319" s="12">
        <f>I319*2580/2880</f>
        <v>3419.7559498052788</v>
      </c>
      <c r="L319" s="12">
        <f t="shared" si="1243"/>
        <v>3287.2072695802681</v>
      </c>
      <c r="M319" s="12">
        <f>K319*2380/2580</f>
        <v>3154.6585893552569</v>
      </c>
      <c r="N319" s="12">
        <f t="shared" si="1244"/>
        <v>3032.3850006205571</v>
      </c>
      <c r="O319" s="12">
        <f>M319*2380/2580</f>
        <v>2910.1114118858573</v>
      </c>
      <c r="P319" s="12">
        <v>0.91</v>
      </c>
      <c r="Q319" s="11">
        <f t="shared" si="1234"/>
        <v>3.9821600000000004</v>
      </c>
      <c r="R319" s="11">
        <f t="shared" si="1235"/>
        <v>3.4738358113370831</v>
      </c>
      <c r="S319" s="11">
        <f t="shared" si="1236"/>
        <v>3.2929068628299434</v>
      </c>
      <c r="T319" s="11">
        <f t="shared" si="1237"/>
        <v>3.1119779143228037</v>
      </c>
      <c r="U319" s="11">
        <f t="shared" si="1238"/>
        <v>2.991358615318044</v>
      </c>
      <c r="V319" s="11">
        <f t="shared" si="1239"/>
        <v>2.8707393163132839</v>
      </c>
      <c r="W319" s="11">
        <f t="shared" si="1240"/>
        <v>2.7594703505647074</v>
      </c>
      <c r="X319" s="11">
        <f t="shared" si="1241"/>
        <v>2.6482013848161299</v>
      </c>
      <c r="Y319" s="11">
        <f>[3]euref_det!AB319*Q319</f>
        <v>43.910885894314504</v>
      </c>
      <c r="Z319" s="11">
        <f>[3]euref_det!AC319*R319</f>
        <v>45.347682650491635</v>
      </c>
      <c r="AA319" s="11">
        <f>[3]euref_det!AD319*S319</f>
        <v>74.424359308959779</v>
      </c>
      <c r="AB319" s="11">
        <f>[3]euref_det!AE319*T319</f>
        <v>54.604635772095484</v>
      </c>
      <c r="AC319" s="11">
        <f>[3]euref_det!AF319*U319</f>
        <v>32.895194631317317</v>
      </c>
      <c r="AD319" s="11">
        <f>[3]euref_det!AG319*V319</f>
        <v>31.449691119657981</v>
      </c>
      <c r="AE319" s="11">
        <f>[3]euref_det!AH319*W319</f>
        <v>40.093290922695182</v>
      </c>
      <c r="AF319" s="11">
        <f>[3]euref_det!AI319*X319</f>
        <v>71.587519864976016</v>
      </c>
    </row>
    <row r="320" spans="1:32" x14ac:dyDescent="0.25">
      <c r="A320" s="1" t="s">
        <v>40</v>
      </c>
      <c r="B320" s="1" t="s">
        <v>41</v>
      </c>
      <c r="C320" s="2" t="s">
        <v>3</v>
      </c>
      <c r="D320" s="2" t="s">
        <v>448</v>
      </c>
      <c r="E320" s="2" t="s">
        <v>516</v>
      </c>
      <c r="F320" s="2"/>
      <c r="G320" s="2"/>
      <c r="H320" s="12">
        <f>2500+2/7*(2300-2500)</f>
        <v>2442.8571428571427</v>
      </c>
      <c r="I320" s="12">
        <v>2300</v>
      </c>
      <c r="J320" s="12">
        <f t="shared" si="1242"/>
        <v>2300</v>
      </c>
      <c r="K320" s="12">
        <v>2300</v>
      </c>
      <c r="L320" s="12">
        <f t="shared" si="1243"/>
        <v>2300</v>
      </c>
      <c r="M320" s="12">
        <v>2300</v>
      </c>
      <c r="N320" s="12">
        <f t="shared" si="1244"/>
        <v>2250</v>
      </c>
      <c r="O320" s="12">
        <v>2200</v>
      </c>
      <c r="P320" s="12"/>
      <c r="Q320" s="11">
        <f t="shared" ref="Q320:Q321" si="1245">H320/1000</f>
        <v>2.4428571428571426</v>
      </c>
      <c r="R320" s="11">
        <f t="shared" ref="R320:R321" si="1246">I320/1000</f>
        <v>2.2999999999999998</v>
      </c>
      <c r="S320" s="11">
        <f t="shared" ref="S320:S321" si="1247">J320/1000</f>
        <v>2.2999999999999998</v>
      </c>
      <c r="T320" s="11">
        <f t="shared" ref="T320:T321" si="1248">K320/1000</f>
        <v>2.2999999999999998</v>
      </c>
      <c r="U320" s="11">
        <f t="shared" ref="U320:U321" si="1249">L320/1000</f>
        <v>2.2999999999999998</v>
      </c>
      <c r="V320" s="11">
        <f t="shared" ref="V320:V321" si="1250">M320/1000</f>
        <v>2.2999999999999998</v>
      </c>
      <c r="W320" s="11">
        <f t="shared" ref="W320:W321" si="1251">N320/1000</f>
        <v>2.25</v>
      </c>
      <c r="X320" s="11">
        <f t="shared" ref="X320:X321" si="1252">O320/1000</f>
        <v>2.2000000000000002</v>
      </c>
      <c r="Y320" s="11">
        <f>[3]euref_det!AB320*Q320</f>
        <v>206.46079626122446</v>
      </c>
      <c r="Z320" s="11">
        <f>[3]euref_det!AC320*R320</f>
        <v>36.720968316868735</v>
      </c>
      <c r="AA320" s="11">
        <f>[3]euref_det!AD320*S320</f>
        <v>33.484539745440159</v>
      </c>
      <c r="AB320" s="11">
        <f>[3]euref_det!AE320*T320</f>
        <v>33.484539745440159</v>
      </c>
      <c r="AC320" s="11">
        <f>[3]euref_det!AF320*U320</f>
        <v>19.222059428571431</v>
      </c>
      <c r="AD320" s="11">
        <f>[3]euref_det!AG320*V320</f>
        <v>0.95436857142857145</v>
      </c>
      <c r="AE320" s="11">
        <f>[3]euref_det!AH320*W320</f>
        <v>0</v>
      </c>
      <c r="AF320" s="11">
        <f>[3]euref_det!AI320*X320</f>
        <v>0</v>
      </c>
    </row>
    <row r="321" spans="1:32" x14ac:dyDescent="0.25">
      <c r="A321" s="2" t="s">
        <v>42</v>
      </c>
      <c r="B321" s="2" t="s">
        <v>43</v>
      </c>
      <c r="C321" s="2" t="s">
        <v>3</v>
      </c>
      <c r="D321" s="2" t="s">
        <v>448</v>
      </c>
      <c r="E321" s="2" t="s">
        <v>523</v>
      </c>
      <c r="F321" s="2"/>
      <c r="G321" s="2"/>
      <c r="H321" s="12">
        <f>2890+2/7*(2620-2890)</f>
        <v>2812.8571428571427</v>
      </c>
      <c r="I321" s="12">
        <v>2620</v>
      </c>
      <c r="J321" s="12">
        <f t="shared" si="1242"/>
        <v>2495</v>
      </c>
      <c r="K321" s="12">
        <v>2370</v>
      </c>
      <c r="L321" s="12">
        <f t="shared" si="1243"/>
        <v>2260</v>
      </c>
      <c r="M321" s="12">
        <v>2150</v>
      </c>
      <c r="N321" s="12">
        <f t="shared" si="1244"/>
        <v>2050</v>
      </c>
      <c r="O321" s="12">
        <v>1950</v>
      </c>
      <c r="P321" s="12"/>
      <c r="Q321" s="11">
        <f t="shared" si="1245"/>
        <v>2.8128571428571427</v>
      </c>
      <c r="R321" s="11">
        <f t="shared" si="1246"/>
        <v>2.62</v>
      </c>
      <c r="S321" s="11">
        <f t="shared" si="1247"/>
        <v>2.4950000000000001</v>
      </c>
      <c r="T321" s="11">
        <f t="shared" si="1248"/>
        <v>2.37</v>
      </c>
      <c r="U321" s="11">
        <f t="shared" si="1249"/>
        <v>2.2599999999999998</v>
      </c>
      <c r="V321" s="11">
        <f t="shared" si="1250"/>
        <v>2.15</v>
      </c>
      <c r="W321" s="11">
        <f t="shared" si="1251"/>
        <v>2.0499999999999998</v>
      </c>
      <c r="X321" s="11">
        <f t="shared" si="1252"/>
        <v>1.95</v>
      </c>
      <c r="Y321" s="11">
        <f>[3]euref_det!AB321*Q321</f>
        <v>1292.3510561091427</v>
      </c>
      <c r="Z321" s="11">
        <f>[3]euref_det!AC321*R321</f>
        <v>271.30246158163942</v>
      </c>
      <c r="AA321" s="11">
        <f>[3]euref_det!AD321*S321</f>
        <v>267.64860510904987</v>
      </c>
      <c r="AB321" s="11">
        <f>[3]euref_det!AE321*T321</f>
        <v>563.29356023866671</v>
      </c>
      <c r="AC321" s="11">
        <f>[3]euref_det!AF321*U321</f>
        <v>261.6145932300671</v>
      </c>
      <c r="AD321" s="11">
        <f>[3]euref_det!AG321*V321</f>
        <v>337.87061155593079</v>
      </c>
      <c r="AE321" s="11">
        <f>[3]euref_det!AH321*W321</f>
        <v>354.85601753614333</v>
      </c>
      <c r="AF321" s="11">
        <f>[3]euref_det!AI321*X321</f>
        <v>319.06791585886111</v>
      </c>
    </row>
    <row r="322" spans="1:32" x14ac:dyDescent="0.25">
      <c r="A322" s="2" t="s">
        <v>382</v>
      </c>
      <c r="B322" s="2" t="s">
        <v>380</v>
      </c>
      <c r="C322" s="2" t="s">
        <v>3</v>
      </c>
      <c r="D322" s="2" t="s">
        <v>517</v>
      </c>
      <c r="E322" s="2" t="s">
        <v>531</v>
      </c>
      <c r="F322" s="2" t="s">
        <v>448</v>
      </c>
      <c r="G322" s="2" t="s">
        <v>630</v>
      </c>
      <c r="H322" s="61">
        <f>SUM('[4]Figure 3.4'!$F$28:$N$28)/9</f>
        <v>2040.9771111111108</v>
      </c>
      <c r="I322" s="61">
        <f>H322*800/(980+2/7*(800-980))</f>
        <v>1758.3802803418801</v>
      </c>
      <c r="J322" s="61">
        <f t="shared" si="1242"/>
        <v>1582.542252307692</v>
      </c>
      <c r="K322" s="61">
        <f>I322*640/800</f>
        <v>1406.704224273504</v>
      </c>
      <c r="L322" s="61">
        <f t="shared" si="1243"/>
        <v>1340.7649637606835</v>
      </c>
      <c r="M322" s="61">
        <f>K322*580/640</f>
        <v>1274.825703247863</v>
      </c>
      <c r="N322" s="61">
        <f t="shared" si="1244"/>
        <v>1208.8864427350425</v>
      </c>
      <c r="O322" s="61">
        <f>M322*520/580</f>
        <v>1142.947182222222</v>
      </c>
      <c r="P322" s="12">
        <v>0.91</v>
      </c>
      <c r="Q322" s="11">
        <f t="shared" ref="Q322:Q324" si="1253">H322*$P322/1000</f>
        <v>1.8572891711111108</v>
      </c>
      <c r="R322" s="11">
        <f t="shared" ref="R322:R324" si="1254">I322*$P322/1000</f>
        <v>1.6001260551111109</v>
      </c>
      <c r="S322" s="11">
        <f t="shared" ref="S322:S324" si="1255">J322*$P322/1000</f>
        <v>1.4401134495999997</v>
      </c>
      <c r="T322" s="11">
        <f t="shared" ref="T322:T324" si="1256">K322*$P322/1000</f>
        <v>1.2801008440888886</v>
      </c>
      <c r="U322" s="11">
        <f t="shared" ref="U322:U324" si="1257">L322*$P322/1000</f>
        <v>1.220096117022222</v>
      </c>
      <c r="V322" s="11">
        <f t="shared" ref="V322:V324" si="1258">M322*$P322/1000</f>
        <v>1.1600913899555554</v>
      </c>
      <c r="W322" s="11">
        <f t="shared" ref="W322:W324" si="1259">N322*$P322/1000</f>
        <v>1.1000866628888886</v>
      </c>
      <c r="X322" s="11">
        <f t="shared" ref="X322:X324" si="1260">O322*$P322/1000</f>
        <v>1.040081935822222</v>
      </c>
      <c r="Y322" s="11">
        <f>[3]euref_det!AB322*Q322</f>
        <v>2.8766668997799627</v>
      </c>
      <c r="Z322" s="11">
        <f>[3]euref_det!AC322*R322</f>
        <v>0.25335500811261863</v>
      </c>
      <c r="AA322" s="11">
        <f>[3]euref_det!AD322*S322</f>
        <v>0.16548870413230257</v>
      </c>
      <c r="AB322" s="11">
        <f>[3]euref_det!AE322*T322</f>
        <v>0.14710107033982453</v>
      </c>
      <c r="AC322" s="11">
        <f>[3]euref_det!AF322*U322</f>
        <v>0.14020570766764526</v>
      </c>
      <c r="AD322" s="11">
        <f>[3]euref_det!AG322*V322</f>
        <v>0.13331034499546596</v>
      </c>
      <c r="AE322" s="11">
        <f>[3]euref_det!AH322*W322</f>
        <v>0.13507140196569117</v>
      </c>
      <c r="AF322" s="11">
        <f>[3]euref_det!AI322*X322</f>
        <v>0.17817342062206562</v>
      </c>
    </row>
    <row r="323" spans="1:32" x14ac:dyDescent="0.25">
      <c r="A323" s="2" t="s">
        <v>383</v>
      </c>
      <c r="B323" s="2" t="s">
        <v>381</v>
      </c>
      <c r="C323" s="2" t="s">
        <v>3</v>
      </c>
      <c r="D323" s="2" t="s">
        <v>517</v>
      </c>
      <c r="E323" s="2" t="s">
        <v>532</v>
      </c>
      <c r="F323" s="2" t="s">
        <v>448</v>
      </c>
      <c r="G323" s="2" t="s">
        <v>631</v>
      </c>
      <c r="H323" s="61">
        <f>SUM('[4]Table 3.1'!$F$20:$N$20)/7</f>
        <v>2900.7142857142858</v>
      </c>
      <c r="I323" s="61">
        <f>H323*1100/(1310+2/7*(1100-1310))</f>
        <v>2552.6285714285718</v>
      </c>
      <c r="J323" s="61">
        <f t="shared" si="1242"/>
        <v>2424.9971428571434</v>
      </c>
      <c r="K323" s="61">
        <f>I323*990/1100</f>
        <v>2297.3657142857146</v>
      </c>
      <c r="L323" s="61">
        <f t="shared" si="1243"/>
        <v>2227.7485714285717</v>
      </c>
      <c r="M323" s="61">
        <f>K323*930/990</f>
        <v>2158.1314285714288</v>
      </c>
      <c r="N323" s="61">
        <f t="shared" si="1244"/>
        <v>2100.1171428571433</v>
      </c>
      <c r="O323" s="61">
        <f>M323*880/930</f>
        <v>2042.1028571428574</v>
      </c>
      <c r="P323" s="12">
        <v>0.91</v>
      </c>
      <c r="Q323" s="11">
        <f t="shared" si="1253"/>
        <v>2.6396500000000001</v>
      </c>
      <c r="R323" s="11">
        <f t="shared" si="1254"/>
        <v>2.3228920000000004</v>
      </c>
      <c r="S323" s="11">
        <f t="shared" si="1255"/>
        <v>2.2067474000000007</v>
      </c>
      <c r="T323" s="11">
        <f t="shared" si="1256"/>
        <v>2.0906028000000005</v>
      </c>
      <c r="U323" s="11">
        <f t="shared" si="1257"/>
        <v>2.0272512000000003</v>
      </c>
      <c r="V323" s="11">
        <f t="shared" si="1258"/>
        <v>1.9638996000000004</v>
      </c>
      <c r="W323" s="11">
        <f t="shared" si="1259"/>
        <v>1.9111066000000005</v>
      </c>
      <c r="X323" s="11">
        <f t="shared" si="1260"/>
        <v>1.8583136000000002</v>
      </c>
      <c r="Y323" s="11">
        <f>[3]euref_det!AB323*Q323</f>
        <v>120.60863760655738</v>
      </c>
      <c r="Z323" s="11">
        <f>[3]euref_det!AC323*R323</f>
        <v>10.849914873228037</v>
      </c>
      <c r="AA323" s="11">
        <f>[3]euref_det!AD323*S323</f>
        <v>7.4807697590807809</v>
      </c>
      <c r="AB323" s="11">
        <f>[3]euref_det!AE323*T323</f>
        <v>7.087045034918634</v>
      </c>
      <c r="AC323" s="11">
        <f>[3]euref_det!AF323*U323</f>
        <v>6.8722860944665536</v>
      </c>
      <c r="AD323" s="11">
        <f>[3]euref_det!AG323*V323</f>
        <v>6.6575271540144723</v>
      </c>
      <c r="AE323" s="11">
        <f>[3]euref_det!AH323*W323</f>
        <v>6.9221887384355565</v>
      </c>
      <c r="AF323" s="11">
        <f>[3]euref_det!AI323*X323</f>
        <v>9.3910982772172904</v>
      </c>
    </row>
    <row r="324" spans="1:32" x14ac:dyDescent="0.25">
      <c r="A324" s="2" t="s">
        <v>44</v>
      </c>
      <c r="B324" s="2" t="s">
        <v>45</v>
      </c>
      <c r="C324" s="2" t="s">
        <v>3</v>
      </c>
      <c r="D324" s="2" t="s">
        <v>448</v>
      </c>
      <c r="E324" s="2" t="s">
        <v>616</v>
      </c>
      <c r="F324" s="2"/>
      <c r="G324" s="2"/>
      <c r="H324" s="12">
        <f>5600+2/7*(4500-5600)</f>
        <v>5285.7142857142853</v>
      </c>
      <c r="I324" s="11">
        <v>4500</v>
      </c>
      <c r="J324" s="12">
        <f t="shared" si="1242"/>
        <v>4150</v>
      </c>
      <c r="K324" s="12">
        <v>3800</v>
      </c>
      <c r="L324" s="12">
        <f t="shared" si="1243"/>
        <v>3650</v>
      </c>
      <c r="M324" s="12">
        <v>3500</v>
      </c>
      <c r="N324" s="12">
        <f t="shared" si="1244"/>
        <v>3450</v>
      </c>
      <c r="O324" s="11">
        <v>3400</v>
      </c>
      <c r="P324" s="12">
        <v>0.91</v>
      </c>
      <c r="Q324" s="11">
        <f t="shared" si="1253"/>
        <v>4.8099999999999996</v>
      </c>
      <c r="R324" s="11">
        <f t="shared" si="1254"/>
        <v>4.0949999999999998</v>
      </c>
      <c r="S324" s="11">
        <f t="shared" si="1255"/>
        <v>3.7765</v>
      </c>
      <c r="T324" s="11">
        <f t="shared" si="1256"/>
        <v>3.4580000000000002</v>
      </c>
      <c r="U324" s="11">
        <f t="shared" si="1257"/>
        <v>3.3214999999999999</v>
      </c>
      <c r="V324" s="11">
        <f t="shared" si="1258"/>
        <v>3.1850000000000001</v>
      </c>
      <c r="W324" s="11">
        <f t="shared" si="1259"/>
        <v>3.1395</v>
      </c>
      <c r="X324" s="11">
        <f t="shared" si="1260"/>
        <v>3.0939999999999999</v>
      </c>
      <c r="Y324" s="11">
        <f>[3]euref_det!AB324*Q324</f>
        <v>0</v>
      </c>
      <c r="Z324" s="11">
        <f>[3]euref_det!AC324*R324</f>
        <v>0</v>
      </c>
      <c r="AA324" s="11">
        <f>[3]euref_det!AD324*S324</f>
        <v>0</v>
      </c>
      <c r="AB324" s="11">
        <f>[3]euref_det!AE324*T324</f>
        <v>0</v>
      </c>
      <c r="AC324" s="11">
        <f>[3]euref_det!AF324*U324</f>
        <v>0</v>
      </c>
      <c r="AD324" s="11">
        <f>[3]euref_det!AG324*V324</f>
        <v>0</v>
      </c>
      <c r="AE324" s="11">
        <f>[3]euref_det!AH324*W324</f>
        <v>0</v>
      </c>
      <c r="AF324" s="11">
        <f>[3]euref_det!AI324*X324</f>
        <v>0</v>
      </c>
    </row>
    <row r="325" spans="1:32" x14ac:dyDescent="0.25">
      <c r="A325" s="2" t="s">
        <v>46</v>
      </c>
      <c r="B325" s="2" t="s">
        <v>47</v>
      </c>
      <c r="C325" s="2" t="s">
        <v>3</v>
      </c>
      <c r="D325" s="2" t="s">
        <v>448</v>
      </c>
      <c r="E325" s="2" t="s">
        <v>510</v>
      </c>
      <c r="F325" s="2"/>
      <c r="G325" s="2"/>
      <c r="H325" s="12">
        <f>9080+2/7*(5790-9080)</f>
        <v>8140</v>
      </c>
      <c r="I325" s="12">
        <v>5790</v>
      </c>
      <c r="J325" s="12">
        <f t="shared" si="1242"/>
        <v>5135</v>
      </c>
      <c r="K325" s="12">
        <v>4480</v>
      </c>
      <c r="L325" s="12">
        <f t="shared" si="1243"/>
        <v>3565</v>
      </c>
      <c r="M325" s="12">
        <v>2650</v>
      </c>
      <c r="N325" s="12">
        <f t="shared" si="1244"/>
        <v>2475</v>
      </c>
      <c r="O325" s="12">
        <v>2300</v>
      </c>
      <c r="P325" s="12"/>
      <c r="Q325" s="11">
        <f t="shared" ref="Q325" si="1261">H325/1000</f>
        <v>8.14</v>
      </c>
      <c r="R325" s="11">
        <f t="shared" ref="R325" si="1262">I325/1000</f>
        <v>5.79</v>
      </c>
      <c r="S325" s="11">
        <f t="shared" ref="S325" si="1263">J325/1000</f>
        <v>5.1349999999999998</v>
      </c>
      <c r="T325" s="11">
        <f t="shared" ref="T325" si="1264">K325/1000</f>
        <v>4.4800000000000004</v>
      </c>
      <c r="U325" s="11">
        <f t="shared" ref="U325" si="1265">L325/1000</f>
        <v>3.5649999999999999</v>
      </c>
      <c r="V325" s="11">
        <f t="shared" ref="V325" si="1266">M325/1000</f>
        <v>2.65</v>
      </c>
      <c r="W325" s="11">
        <f t="shared" ref="W325" si="1267">N325/1000</f>
        <v>2.4750000000000001</v>
      </c>
      <c r="X325" s="11">
        <f t="shared" ref="X325" si="1268">O325/1000</f>
        <v>2.2999999999999998</v>
      </c>
      <c r="Y325" s="11">
        <f>[3]euref_det!AB325*Q325</f>
        <v>0</v>
      </c>
      <c r="Z325" s="11">
        <f>[3]euref_det!AC325*R325</f>
        <v>0</v>
      </c>
      <c r="AA325" s="11">
        <f>[3]euref_det!AD325*S325</f>
        <v>0</v>
      </c>
      <c r="AB325" s="11">
        <f>[3]euref_det!AE325*T325</f>
        <v>0</v>
      </c>
      <c r="AC325" s="11">
        <f>[3]euref_det!AF325*U325</f>
        <v>0</v>
      </c>
      <c r="AD325" s="11">
        <f>[3]euref_det!AG325*V325</f>
        <v>0</v>
      </c>
      <c r="AE325" s="11">
        <f>[3]euref_det!AH325*W325</f>
        <v>0</v>
      </c>
      <c r="AF325" s="11">
        <f>[3]euref_det!AI325*X325</f>
        <v>0</v>
      </c>
    </row>
    <row r="326" spans="1:32" x14ac:dyDescent="0.25">
      <c r="A326" s="2" t="s">
        <v>48</v>
      </c>
      <c r="B326" s="2" t="s">
        <v>49</v>
      </c>
      <c r="C326" s="2" t="s">
        <v>3</v>
      </c>
      <c r="D326" s="2" t="s">
        <v>448</v>
      </c>
      <c r="E326" s="2" t="s">
        <v>617</v>
      </c>
      <c r="F326" s="2"/>
      <c r="G326" s="2"/>
      <c r="H326" s="12">
        <f>5530+2/7*(4970-5530)</f>
        <v>5370</v>
      </c>
      <c r="I326" s="11">
        <v>4970</v>
      </c>
      <c r="J326" s="12">
        <f t="shared" si="1242"/>
        <v>4720</v>
      </c>
      <c r="K326" s="12">
        <v>4470</v>
      </c>
      <c r="L326" s="12">
        <f t="shared" si="1243"/>
        <v>4245</v>
      </c>
      <c r="M326" s="12">
        <v>4020</v>
      </c>
      <c r="N326" s="12">
        <f t="shared" si="1244"/>
        <v>3815</v>
      </c>
      <c r="O326" s="11">
        <v>3610</v>
      </c>
      <c r="P326" s="12">
        <v>0.91</v>
      </c>
      <c r="Q326" s="11">
        <f t="shared" ref="Q326" si="1269">H326*$P326/1000</f>
        <v>4.8866999999999994</v>
      </c>
      <c r="R326" s="11">
        <f t="shared" ref="R326" si="1270">I326*$P326/1000</f>
        <v>4.5226999999999995</v>
      </c>
      <c r="S326" s="11">
        <f t="shared" ref="S326" si="1271">J326*$P326/1000</f>
        <v>4.2951999999999995</v>
      </c>
      <c r="T326" s="11">
        <f t="shared" ref="T326" si="1272">K326*$P326/1000</f>
        <v>4.0677000000000003</v>
      </c>
      <c r="U326" s="11">
        <f t="shared" ref="U326" si="1273">L326*$P326/1000</f>
        <v>3.8629500000000001</v>
      </c>
      <c r="V326" s="11">
        <f t="shared" ref="V326" si="1274">M326*$P326/1000</f>
        <v>3.6582000000000003</v>
      </c>
      <c r="W326" s="11">
        <f t="shared" ref="W326" si="1275">N326*$P326/1000</f>
        <v>3.4716499999999999</v>
      </c>
      <c r="X326" s="11">
        <f t="shared" ref="X326" si="1276">O326*$P326/1000</f>
        <v>3.2850999999999999</v>
      </c>
      <c r="Y326" s="11">
        <f>[3]euref_det!AB326*Q326</f>
        <v>0</v>
      </c>
      <c r="Z326" s="11">
        <f>[3]euref_det!AC326*R326</f>
        <v>0</v>
      </c>
      <c r="AA326" s="11">
        <f>[3]euref_det!AD326*S326</f>
        <v>0</v>
      </c>
      <c r="AB326" s="11">
        <f>[3]euref_det!AE326*T326</f>
        <v>0</v>
      </c>
      <c r="AC326" s="11">
        <f>[3]euref_det!AF326*U326</f>
        <v>0</v>
      </c>
      <c r="AD326" s="11">
        <f>[3]euref_det!AG326*V326</f>
        <v>0</v>
      </c>
      <c r="AE326" s="11">
        <f>[3]euref_det!AH326*W326</f>
        <v>0</v>
      </c>
      <c r="AF326" s="11">
        <f>[3]euref_det!AI326*X326</f>
        <v>0</v>
      </c>
    </row>
    <row r="327" spans="1:32" x14ac:dyDescent="0.25">
      <c r="A327" s="2" t="s">
        <v>32</v>
      </c>
      <c r="B327" s="2" t="s">
        <v>33</v>
      </c>
      <c r="C327" s="2" t="s">
        <v>2</v>
      </c>
      <c r="D327" s="2" t="s">
        <v>448</v>
      </c>
      <c r="E327" s="2" t="s">
        <v>558</v>
      </c>
      <c r="F327" s="2"/>
      <c r="G327" s="2"/>
      <c r="H327" s="12">
        <f>[2]SI!$B$8/([2]SI!$B$8+[2]SI!$B$11)*(2000+2/7*(2000-2000))+[2]SI!$B$11/([2]SI!$B$8+[2]SI!$B$11)*(1600+2/7*(1600-1600))</f>
        <v>2000</v>
      </c>
      <c r="I327" s="12">
        <f>$H327</f>
        <v>2000</v>
      </c>
      <c r="J327" s="12">
        <f t="shared" ref="J327:O328" si="1277">$H327</f>
        <v>2000</v>
      </c>
      <c r="K327" s="12">
        <f t="shared" si="1277"/>
        <v>2000</v>
      </c>
      <c r="L327" s="12">
        <f t="shared" si="1277"/>
        <v>2000</v>
      </c>
      <c r="M327" s="12">
        <f t="shared" si="1277"/>
        <v>2000</v>
      </c>
      <c r="N327" s="12">
        <f t="shared" si="1277"/>
        <v>2000</v>
      </c>
      <c r="O327" s="12">
        <f t="shared" si="1277"/>
        <v>2000</v>
      </c>
      <c r="P327" s="12"/>
      <c r="Q327" s="11">
        <f t="shared" ref="Q327:Q329" si="1278">H327/1000</f>
        <v>2</v>
      </c>
      <c r="R327" s="11">
        <f t="shared" ref="R327:R329" si="1279">I327/1000</f>
        <v>2</v>
      </c>
      <c r="S327" s="11">
        <f t="shared" ref="S327:S329" si="1280">J327/1000</f>
        <v>2</v>
      </c>
      <c r="T327" s="11">
        <f t="shared" ref="T327:T329" si="1281">K327/1000</f>
        <v>2</v>
      </c>
      <c r="U327" s="11">
        <f t="shared" ref="U327:U329" si="1282">L327/1000</f>
        <v>2</v>
      </c>
      <c r="V327" s="11">
        <f t="shared" ref="V327:V329" si="1283">M327/1000</f>
        <v>2</v>
      </c>
      <c r="W327" s="11">
        <f t="shared" ref="W327:W329" si="1284">N327/1000</f>
        <v>2</v>
      </c>
      <c r="X327" s="11">
        <f t="shared" ref="X327:X329" si="1285">O327/1000</f>
        <v>2</v>
      </c>
      <c r="Y327" s="11">
        <f>[3]euref_det!AB327*Q327</f>
        <v>945.60149999999999</v>
      </c>
      <c r="Z327" s="11">
        <f>[3]euref_det!AC327*R327</f>
        <v>39.601500000000001</v>
      </c>
      <c r="AA327" s="11">
        <f>[3]euref_det!AD327*S327</f>
        <v>33.914000000000001</v>
      </c>
      <c r="AB327" s="11">
        <f>[3]euref_det!AE327*T327</f>
        <v>31.614000000000004</v>
      </c>
      <c r="AC327" s="11">
        <f>[3]euref_det!AF327*U327</f>
        <v>28.21</v>
      </c>
      <c r="AD327" s="11">
        <f>[3]euref_det!AG327*V327</f>
        <v>12.5</v>
      </c>
      <c r="AE327" s="11">
        <f>[3]euref_det!AH327*W327</f>
        <v>12.5</v>
      </c>
      <c r="AF327" s="11">
        <f>[3]euref_det!AI327*X327</f>
        <v>12.5</v>
      </c>
    </row>
    <row r="328" spans="1:32" x14ac:dyDescent="0.25">
      <c r="A328" s="2" t="s">
        <v>34</v>
      </c>
      <c r="B328" s="2" t="s">
        <v>35</v>
      </c>
      <c r="C328" s="2" t="s">
        <v>2</v>
      </c>
      <c r="D328" s="2" t="s">
        <v>448</v>
      </c>
      <c r="E328" s="2" t="s">
        <v>515</v>
      </c>
      <c r="F328" s="2"/>
      <c r="G328" s="2"/>
      <c r="H328" s="12">
        <f>850+2/7*(850-850)</f>
        <v>850</v>
      </c>
      <c r="I328" s="12">
        <f>$H328</f>
        <v>850</v>
      </c>
      <c r="J328" s="12">
        <f t="shared" si="1277"/>
        <v>850</v>
      </c>
      <c r="K328" s="12">
        <f t="shared" si="1277"/>
        <v>850</v>
      </c>
      <c r="L328" s="12">
        <f t="shared" si="1277"/>
        <v>850</v>
      </c>
      <c r="M328" s="12">
        <f t="shared" si="1277"/>
        <v>850</v>
      </c>
      <c r="N328" s="12">
        <f t="shared" si="1277"/>
        <v>850</v>
      </c>
      <c r="O328" s="12">
        <f t="shared" si="1277"/>
        <v>850</v>
      </c>
      <c r="P328" s="12"/>
      <c r="Q328" s="11">
        <f t="shared" si="1278"/>
        <v>0.85</v>
      </c>
      <c r="R328" s="11">
        <f t="shared" si="1279"/>
        <v>0.85</v>
      </c>
      <c r="S328" s="11">
        <f t="shared" si="1280"/>
        <v>0.85</v>
      </c>
      <c r="T328" s="11">
        <f t="shared" si="1281"/>
        <v>0.85</v>
      </c>
      <c r="U328" s="11">
        <f t="shared" si="1282"/>
        <v>0.85</v>
      </c>
      <c r="V328" s="11">
        <f t="shared" si="1283"/>
        <v>0.85</v>
      </c>
      <c r="W328" s="11">
        <f t="shared" si="1284"/>
        <v>0.85</v>
      </c>
      <c r="X328" s="11">
        <f t="shared" si="1285"/>
        <v>0.85</v>
      </c>
      <c r="Y328" s="11">
        <f>[3]euref_det!AB328*Q328</f>
        <v>56.664176166666664</v>
      </c>
      <c r="Z328" s="11">
        <f>[3]euref_det!AC328*R328</f>
        <v>13.311826277807663</v>
      </c>
      <c r="AA328" s="11">
        <f>[3]euref_det!AD328*S328</f>
        <v>10.983014281848149</v>
      </c>
      <c r="AB328" s="11">
        <f>[3]euref_det!AE328*T328</f>
        <v>14.308865948514816</v>
      </c>
      <c r="AC328" s="11">
        <f>[3]euref_det!AF328*U328</f>
        <v>57.566568066174462</v>
      </c>
      <c r="AD328" s="11">
        <f>[3]euref_det!AG328*V328</f>
        <v>62.437320837137804</v>
      </c>
      <c r="AE328" s="11">
        <f>[3]euref_det!AH328*W328</f>
        <v>23.615283273494274</v>
      </c>
      <c r="AF328" s="11">
        <f>[3]euref_det!AI328*X328</f>
        <v>23.21266377349427</v>
      </c>
    </row>
    <row r="329" spans="1:32" x14ac:dyDescent="0.25">
      <c r="A329" s="2" t="s">
        <v>36</v>
      </c>
      <c r="B329" s="2" t="s">
        <v>37</v>
      </c>
      <c r="C329" s="2" t="s">
        <v>2</v>
      </c>
      <c r="D329" s="2" t="s">
        <v>448</v>
      </c>
      <c r="E329" s="2" t="s">
        <v>503</v>
      </c>
      <c r="F329" s="2"/>
      <c r="G329" s="2"/>
      <c r="H329" s="12">
        <f>4500+2/7*(4350-4500)</f>
        <v>4457.1428571428569</v>
      </c>
      <c r="I329" s="12">
        <f>4350</f>
        <v>4350</v>
      </c>
      <c r="J329" s="12">
        <f>(I329+K329)/2</f>
        <v>4225</v>
      </c>
      <c r="K329" s="12">
        <v>4100</v>
      </c>
      <c r="L329" s="12">
        <f>(K329+M329)/2</f>
        <v>3950</v>
      </c>
      <c r="M329" s="12">
        <v>3800</v>
      </c>
      <c r="N329" s="12">
        <f>(M329+O329)/2</f>
        <v>3775</v>
      </c>
      <c r="O329" s="12">
        <v>3750</v>
      </c>
      <c r="P329" s="12"/>
      <c r="Q329" s="11">
        <f t="shared" si="1278"/>
        <v>4.4571428571428573</v>
      </c>
      <c r="R329" s="11">
        <f t="shared" si="1279"/>
        <v>4.3499999999999996</v>
      </c>
      <c r="S329" s="11">
        <f t="shared" si="1280"/>
        <v>4.2249999999999996</v>
      </c>
      <c r="T329" s="11">
        <f t="shared" si="1281"/>
        <v>4.0999999999999996</v>
      </c>
      <c r="U329" s="11">
        <f t="shared" si="1282"/>
        <v>3.95</v>
      </c>
      <c r="V329" s="11">
        <f t="shared" si="1283"/>
        <v>3.8</v>
      </c>
      <c r="W329" s="11">
        <f t="shared" si="1284"/>
        <v>3.7749999999999999</v>
      </c>
      <c r="X329" s="11">
        <f t="shared" si="1285"/>
        <v>3.75</v>
      </c>
      <c r="Y329" s="11">
        <f>[3]euref_det!AB329*Q329</f>
        <v>52.000000000000007</v>
      </c>
      <c r="Z329" s="11">
        <f>[3]euref_det!AC329*R329</f>
        <v>50.75</v>
      </c>
      <c r="AA329" s="11">
        <f>[3]euref_det!AD329*S329</f>
        <v>49.291666666666664</v>
      </c>
      <c r="AB329" s="11">
        <f>[3]euref_det!AE329*T329</f>
        <v>47.833333333333336</v>
      </c>
      <c r="AC329" s="11">
        <f>[3]euref_det!AF329*U329</f>
        <v>46.083333333333343</v>
      </c>
      <c r="AD329" s="11">
        <f>[3]euref_det!AG329*V329</f>
        <v>44.333333333333336</v>
      </c>
      <c r="AE329" s="11">
        <f>[3]euref_det!AH329*W329</f>
        <v>385.11291666666659</v>
      </c>
      <c r="AF329" s="11">
        <f>[3]euref_det!AI329*X329</f>
        <v>69.8125</v>
      </c>
    </row>
    <row r="330" spans="1:32" x14ac:dyDescent="0.25">
      <c r="A330" s="2" t="s">
        <v>38</v>
      </c>
      <c r="B330" s="2" t="s">
        <v>39</v>
      </c>
      <c r="C330" s="2" t="s">
        <v>2</v>
      </c>
      <c r="D330" s="2" t="s">
        <v>517</v>
      </c>
      <c r="E330" s="2" t="s">
        <v>518</v>
      </c>
      <c r="F330" s="2" t="s">
        <v>448</v>
      </c>
      <c r="G330" s="2" t="s">
        <v>637</v>
      </c>
      <c r="H330" s="11">
        <f>'[4]Figure 5.5'!$E$23</f>
        <v>1842.692924470706</v>
      </c>
      <c r="I330" s="11">
        <f>$H330</f>
        <v>1842.692924470706</v>
      </c>
      <c r="J330" s="11">
        <f t="shared" ref="J330:O330" si="1286">$H330</f>
        <v>1842.692924470706</v>
      </c>
      <c r="K330" s="11">
        <f t="shared" si="1286"/>
        <v>1842.692924470706</v>
      </c>
      <c r="L330" s="11">
        <f t="shared" si="1286"/>
        <v>1842.692924470706</v>
      </c>
      <c r="M330" s="11">
        <f t="shared" si="1286"/>
        <v>1842.692924470706</v>
      </c>
      <c r="N330" s="11">
        <f t="shared" si="1286"/>
        <v>1842.692924470706</v>
      </c>
      <c r="O330" s="11">
        <f t="shared" si="1286"/>
        <v>1842.692924470706</v>
      </c>
      <c r="P330" s="12">
        <v>0.91</v>
      </c>
      <c r="Q330" s="11">
        <f t="shared" ref="Q330:Q332" si="1287">H330*$P330/1000</f>
        <v>1.6768505612683424</v>
      </c>
      <c r="R330" s="11">
        <f t="shared" ref="R330:R332" si="1288">I330*$P330/1000</f>
        <v>1.6768505612683424</v>
      </c>
      <c r="S330" s="11">
        <f t="shared" ref="S330:S332" si="1289">J330*$P330/1000</f>
        <v>1.6768505612683424</v>
      </c>
      <c r="T330" s="11">
        <f t="shared" ref="T330:T332" si="1290">K330*$P330/1000</f>
        <v>1.6768505612683424</v>
      </c>
      <c r="U330" s="11">
        <f t="shared" ref="U330:U332" si="1291">L330*$P330/1000</f>
        <v>1.6768505612683424</v>
      </c>
      <c r="V330" s="11">
        <f t="shared" ref="V330:V332" si="1292">M330*$P330/1000</f>
        <v>1.6768505612683424</v>
      </c>
      <c r="W330" s="11">
        <f t="shared" ref="W330:W332" si="1293">N330*$P330/1000</f>
        <v>1.6768505612683424</v>
      </c>
      <c r="X330" s="11">
        <f t="shared" ref="X330:X332" si="1294">O330*$P330/1000</f>
        <v>1.6768505612683424</v>
      </c>
      <c r="Y330" s="11">
        <f>[3]euref_det!AB330*Q330</f>
        <v>31.273262967654585</v>
      </c>
      <c r="Z330" s="11">
        <f>[3]euref_det!AC330*R330</f>
        <v>67.968342750076815</v>
      </c>
      <c r="AA330" s="11">
        <f>[3]euref_det!AD330*S330</f>
        <v>34.09596141245629</v>
      </c>
      <c r="AB330" s="11">
        <f>[3]euref_det!AE330*T330</f>
        <v>57.502881389338199</v>
      </c>
      <c r="AC330" s="11">
        <f>[3]euref_det!AF330*U330</f>
        <v>47.279222769256066</v>
      </c>
      <c r="AD330" s="11">
        <f>[3]euref_det!AG330*V330</f>
        <v>55.118670183845204</v>
      </c>
      <c r="AE330" s="11">
        <f>[3]euref_det!AH330*W330</f>
        <v>38.183363793292202</v>
      </c>
      <c r="AF330" s="11">
        <f>[3]euref_det!AI330*X330</f>
        <v>74.070262663401763</v>
      </c>
    </row>
    <row r="331" spans="1:32" x14ac:dyDescent="0.25">
      <c r="A331" s="2" t="s">
        <v>384</v>
      </c>
      <c r="B331" s="2" t="s">
        <v>378</v>
      </c>
      <c r="C331" s="2" t="s">
        <v>2</v>
      </c>
      <c r="D331" s="2" t="s">
        <v>517</v>
      </c>
      <c r="E331" s="2" t="s">
        <v>524</v>
      </c>
      <c r="F331" s="2" t="s">
        <v>448</v>
      </c>
      <c r="G331" s="2" t="s">
        <v>632</v>
      </c>
      <c r="H331" s="61">
        <f>SUM('[4]Figure 2.5'!$AD$12:$AL$12)/9</f>
        <v>2218.7777777777778</v>
      </c>
      <c r="I331" s="61">
        <f>H331*1350/(1400+2/7*(1350-1400))</f>
        <v>2161.5927835051543</v>
      </c>
      <c r="J331" s="61">
        <f t="shared" ref="J331:J339" si="1295">(I331+K331)/2</f>
        <v>2121.5632875143183</v>
      </c>
      <c r="K331" s="61">
        <f>I331*1300/1350</f>
        <v>2081.5337915234818</v>
      </c>
      <c r="L331" s="61">
        <f t="shared" ref="L331:L339" si="1296">(K331+M331)/2</f>
        <v>2001.4747995418095</v>
      </c>
      <c r="M331" s="61">
        <f>K331*1200/1300</f>
        <v>1921.4158075601372</v>
      </c>
      <c r="N331" s="61">
        <f t="shared" ref="N331:N339" si="1297">(M331+O331)/2</f>
        <v>1841.3568155784646</v>
      </c>
      <c r="O331" s="61">
        <f>M331*1100/1200</f>
        <v>1761.2978235967923</v>
      </c>
      <c r="P331" s="12">
        <v>0.91</v>
      </c>
      <c r="Q331" s="11">
        <f t="shared" si="1287"/>
        <v>2.019087777777778</v>
      </c>
      <c r="R331" s="11">
        <f t="shared" si="1288"/>
        <v>1.9670494329896906</v>
      </c>
      <c r="S331" s="11">
        <f t="shared" si="1289"/>
        <v>1.9306225916380297</v>
      </c>
      <c r="T331" s="11">
        <f t="shared" si="1290"/>
        <v>1.8941957502863687</v>
      </c>
      <c r="U331" s="11">
        <f t="shared" si="1291"/>
        <v>1.8213420675830467</v>
      </c>
      <c r="V331" s="11">
        <f t="shared" si="1292"/>
        <v>1.7484883848797248</v>
      </c>
      <c r="W331" s="11">
        <f t="shared" si="1293"/>
        <v>1.6756347021764029</v>
      </c>
      <c r="X331" s="11">
        <f t="shared" si="1294"/>
        <v>1.6027810194730812</v>
      </c>
      <c r="Y331" s="11">
        <f>[3]euref_det!AB331*Q331</f>
        <v>2.392619016666667</v>
      </c>
      <c r="Z331" s="11">
        <f>[3]euref_det!AC331*R331</f>
        <v>95.306561302178324</v>
      </c>
      <c r="AA331" s="11">
        <f>[3]euref_det!AD331*S331</f>
        <v>21.757954831446749</v>
      </c>
      <c r="AB331" s="11">
        <f>[3]euref_det!AE331*T331</f>
        <v>29.633435393460033</v>
      </c>
      <c r="AC331" s="11">
        <f>[3]euref_det!AF331*U331</f>
        <v>26.344843720662368</v>
      </c>
      <c r="AD331" s="11">
        <f>[3]euref_det!AG331*V331</f>
        <v>24.591654617883975</v>
      </c>
      <c r="AE331" s="11">
        <f>[3]euref_det!AH331*W331</f>
        <v>18.540098235609594</v>
      </c>
      <c r="AF331" s="11">
        <f>[3]euref_det!AI331*X331</f>
        <v>19.157276553266509</v>
      </c>
    </row>
    <row r="332" spans="1:32" x14ac:dyDescent="0.25">
      <c r="A332" s="2" t="s">
        <v>385</v>
      </c>
      <c r="B332" s="2" t="s">
        <v>379</v>
      </c>
      <c r="C332" s="2" t="s">
        <v>2</v>
      </c>
      <c r="D332" s="2" t="s">
        <v>517</v>
      </c>
      <c r="E332" s="2" t="s">
        <v>527</v>
      </c>
      <c r="F332" s="2" t="s">
        <v>448</v>
      </c>
      <c r="G332" s="2" t="s">
        <v>633</v>
      </c>
      <c r="H332" s="12">
        <f>('[4]Table 4.1'!$D$11+'[4]Table 4.1'!$G$11)/2</f>
        <v>4376</v>
      </c>
      <c r="I332" s="12">
        <f>H332*2880/(3470+2/7*(2880-3470))</f>
        <v>3817.4019904803113</v>
      </c>
      <c r="J332" s="12">
        <f t="shared" si="1295"/>
        <v>3618.5789701427948</v>
      </c>
      <c r="K332" s="12">
        <f>I332*2580/2880</f>
        <v>3419.7559498052788</v>
      </c>
      <c r="L332" s="12">
        <f t="shared" si="1296"/>
        <v>3287.2072695802681</v>
      </c>
      <c r="M332" s="12">
        <f>K332*2380/2580</f>
        <v>3154.6585893552569</v>
      </c>
      <c r="N332" s="12">
        <f t="shared" si="1297"/>
        <v>3032.3850006205571</v>
      </c>
      <c r="O332" s="12">
        <f>M332*2380/2580</f>
        <v>2910.1114118858573</v>
      </c>
      <c r="P332" s="12">
        <v>0.91</v>
      </c>
      <c r="Q332" s="11">
        <f t="shared" si="1287"/>
        <v>3.9821600000000004</v>
      </c>
      <c r="R332" s="11">
        <f t="shared" si="1288"/>
        <v>3.4738358113370831</v>
      </c>
      <c r="S332" s="11">
        <f t="shared" si="1289"/>
        <v>3.2929068628299434</v>
      </c>
      <c r="T332" s="11">
        <f t="shared" si="1290"/>
        <v>3.1119779143228037</v>
      </c>
      <c r="U332" s="11">
        <f t="shared" si="1291"/>
        <v>2.991358615318044</v>
      </c>
      <c r="V332" s="11">
        <f t="shared" si="1292"/>
        <v>2.8707393163132839</v>
      </c>
      <c r="W332" s="11">
        <f t="shared" si="1293"/>
        <v>2.7594703505647074</v>
      </c>
      <c r="X332" s="11">
        <f t="shared" si="1294"/>
        <v>2.6482013848161299</v>
      </c>
      <c r="Y332" s="11">
        <f>[3]euref_det!AB332*Q332</f>
        <v>0</v>
      </c>
      <c r="Z332" s="11">
        <f>[3]euref_det!AC332*R332</f>
        <v>0</v>
      </c>
      <c r="AA332" s="11">
        <f>[3]euref_det!AD332*S332</f>
        <v>0</v>
      </c>
      <c r="AB332" s="11">
        <f>[3]euref_det!AE332*T332</f>
        <v>0</v>
      </c>
      <c r="AC332" s="11">
        <f>[3]euref_det!AF332*U332</f>
        <v>0</v>
      </c>
      <c r="AD332" s="11">
        <f>[3]euref_det!AG332*V332</f>
        <v>0</v>
      </c>
      <c r="AE332" s="11">
        <f>[3]euref_det!AH332*W332</f>
        <v>0</v>
      </c>
      <c r="AF332" s="11">
        <f>[3]euref_det!AI332*X332</f>
        <v>0</v>
      </c>
    </row>
    <row r="333" spans="1:32" x14ac:dyDescent="0.25">
      <c r="A333" s="1" t="s">
        <v>40</v>
      </c>
      <c r="B333" s="1" t="s">
        <v>41</v>
      </c>
      <c r="C333" s="2" t="s">
        <v>2</v>
      </c>
      <c r="D333" s="2" t="s">
        <v>448</v>
      </c>
      <c r="E333" s="2" t="s">
        <v>516</v>
      </c>
      <c r="F333" s="2"/>
      <c r="G333" s="2"/>
      <c r="H333" s="12">
        <f>2500+2/7*(2300-2500)</f>
        <v>2442.8571428571427</v>
      </c>
      <c r="I333" s="12">
        <v>2300</v>
      </c>
      <c r="J333" s="12">
        <f t="shared" si="1295"/>
        <v>2300</v>
      </c>
      <c r="K333" s="12">
        <v>2300</v>
      </c>
      <c r="L333" s="12">
        <f t="shared" si="1296"/>
        <v>2300</v>
      </c>
      <c r="M333" s="12">
        <v>2300</v>
      </c>
      <c r="N333" s="12">
        <f t="shared" si="1297"/>
        <v>2250</v>
      </c>
      <c r="O333" s="12">
        <v>2200</v>
      </c>
      <c r="P333" s="12"/>
      <c r="Q333" s="11">
        <f t="shared" ref="Q333:Q334" si="1298">H333/1000</f>
        <v>2.4428571428571426</v>
      </c>
      <c r="R333" s="11">
        <f t="shared" ref="R333:R334" si="1299">I333/1000</f>
        <v>2.2999999999999998</v>
      </c>
      <c r="S333" s="11">
        <f t="shared" ref="S333:S334" si="1300">J333/1000</f>
        <v>2.2999999999999998</v>
      </c>
      <c r="T333" s="11">
        <f t="shared" ref="T333:T334" si="1301">K333/1000</f>
        <v>2.2999999999999998</v>
      </c>
      <c r="U333" s="11">
        <f t="shared" ref="U333:U334" si="1302">L333/1000</f>
        <v>2.2999999999999998</v>
      </c>
      <c r="V333" s="11">
        <f t="shared" ref="V333:V334" si="1303">M333/1000</f>
        <v>2.2999999999999998</v>
      </c>
      <c r="W333" s="11">
        <f t="shared" ref="W333:W334" si="1304">N333/1000</f>
        <v>2.25</v>
      </c>
      <c r="X333" s="11">
        <f t="shared" ref="X333:X334" si="1305">O333/1000</f>
        <v>2.2000000000000002</v>
      </c>
      <c r="Y333" s="11">
        <f>[3]euref_det!AB333*Q333</f>
        <v>6.4234928571428558</v>
      </c>
      <c r="Z333" s="11">
        <f>[3]euref_det!AC333*R333</f>
        <v>1.9071928571428571</v>
      </c>
      <c r="AA333" s="11">
        <f>[3]euref_det!AD333*S333</f>
        <v>1.0644071428571429</v>
      </c>
      <c r="AB333" s="11">
        <f>[3]euref_det!AE333*T333</f>
        <v>1.0644071428571429</v>
      </c>
      <c r="AC333" s="11">
        <f>[3]euref_det!AF333*U333</f>
        <v>1.0644071428571429</v>
      </c>
      <c r="AD333" s="11">
        <f>[3]euref_det!AG333*V333</f>
        <v>0.91769999999999996</v>
      </c>
      <c r="AE333" s="11">
        <f>[3]euref_det!AH333*W333</f>
        <v>0.89775000000000005</v>
      </c>
      <c r="AF333" s="11">
        <f>[3]euref_det!AI333*X333</f>
        <v>0</v>
      </c>
    </row>
    <row r="334" spans="1:32" x14ac:dyDescent="0.25">
      <c r="A334" s="2" t="s">
        <v>42</v>
      </c>
      <c r="B334" s="2" t="s">
        <v>43</v>
      </c>
      <c r="C334" s="2" t="s">
        <v>2</v>
      </c>
      <c r="D334" s="2" t="s">
        <v>448</v>
      </c>
      <c r="E334" s="2" t="s">
        <v>523</v>
      </c>
      <c r="F334" s="2"/>
      <c r="G334" s="2"/>
      <c r="H334" s="12">
        <f>2890+2/7*(2620-2890)</f>
        <v>2812.8571428571427</v>
      </c>
      <c r="I334" s="12">
        <v>2620</v>
      </c>
      <c r="J334" s="12">
        <f t="shared" si="1295"/>
        <v>2495</v>
      </c>
      <c r="K334" s="12">
        <v>2370</v>
      </c>
      <c r="L334" s="12">
        <f t="shared" si="1296"/>
        <v>2260</v>
      </c>
      <c r="M334" s="12">
        <v>2150</v>
      </c>
      <c r="N334" s="12">
        <f t="shared" si="1297"/>
        <v>2050</v>
      </c>
      <c r="O334" s="12">
        <v>1950</v>
      </c>
      <c r="P334" s="12"/>
      <c r="Q334" s="11">
        <f t="shared" si="1298"/>
        <v>2.8128571428571427</v>
      </c>
      <c r="R334" s="11">
        <f t="shared" si="1299"/>
        <v>2.62</v>
      </c>
      <c r="S334" s="11">
        <f t="shared" si="1300"/>
        <v>2.4950000000000001</v>
      </c>
      <c r="T334" s="11">
        <f t="shared" si="1301"/>
        <v>2.37</v>
      </c>
      <c r="U334" s="11">
        <f t="shared" si="1302"/>
        <v>2.2599999999999998</v>
      </c>
      <c r="V334" s="11">
        <f t="shared" si="1303"/>
        <v>2.15</v>
      </c>
      <c r="W334" s="11">
        <f t="shared" si="1304"/>
        <v>2.0499999999999998</v>
      </c>
      <c r="X334" s="11">
        <f t="shared" si="1305"/>
        <v>1.95</v>
      </c>
      <c r="Y334" s="11">
        <f>[3]euref_det!AB334*Q334</f>
        <v>5.7467335262857144</v>
      </c>
      <c r="Z334" s="11">
        <f>[3]euref_det!AC334*R334</f>
        <v>51.324044262840687</v>
      </c>
      <c r="AA334" s="11">
        <f>[3]euref_det!AD334*S334</f>
        <v>12.446899203411597</v>
      </c>
      <c r="AB334" s="11">
        <f>[3]euref_det!AE334*T334</f>
        <v>11.232845936162459</v>
      </c>
      <c r="AC334" s="11">
        <f>[3]euref_det!AF334*U334</f>
        <v>13.265357595267968</v>
      </c>
      <c r="AD334" s="11">
        <f>[3]euref_det!AG334*V334</f>
        <v>60.421188292727578</v>
      </c>
      <c r="AE334" s="11">
        <f>[3]euref_det!AH334*W334</f>
        <v>17.889336122116418</v>
      </c>
      <c r="AF334" s="11">
        <f>[3]euref_det!AI334*X334</f>
        <v>12.836197372707076</v>
      </c>
    </row>
    <row r="335" spans="1:32" x14ac:dyDescent="0.25">
      <c r="A335" s="2" t="s">
        <v>382</v>
      </c>
      <c r="B335" s="2" t="s">
        <v>380</v>
      </c>
      <c r="C335" s="2" t="s">
        <v>2</v>
      </c>
      <c r="D335" s="2" t="s">
        <v>517</v>
      </c>
      <c r="E335" s="2" t="s">
        <v>525</v>
      </c>
      <c r="F335" s="2" t="s">
        <v>448</v>
      </c>
      <c r="G335" s="2" t="s">
        <v>630</v>
      </c>
      <c r="H335" s="61">
        <f>SUM('[4]Figure 3.4'!$F$14:$N$14)/7</f>
        <v>2018.1247142857142</v>
      </c>
      <c r="I335" s="61">
        <f>H335*800/(980+2/7*(800-980))</f>
        <v>1738.6920615384615</v>
      </c>
      <c r="J335" s="61">
        <f t="shared" si="1295"/>
        <v>1564.8228553846154</v>
      </c>
      <c r="K335" s="61">
        <f>I335*640/800</f>
        <v>1390.9536492307693</v>
      </c>
      <c r="L335" s="61">
        <f t="shared" si="1296"/>
        <v>1325.7526969230771</v>
      </c>
      <c r="M335" s="61">
        <f>K335*580/640</f>
        <v>1260.5517446153847</v>
      </c>
      <c r="N335" s="61">
        <f t="shared" si="1297"/>
        <v>1195.3507923076922</v>
      </c>
      <c r="O335" s="61">
        <f>M335*520/580</f>
        <v>1130.14984</v>
      </c>
      <c r="P335" s="12">
        <v>0.91</v>
      </c>
      <c r="Q335" s="11">
        <f t="shared" ref="Q335:Q337" si="1306">H335*$P335/1000</f>
        <v>1.8364934899999998</v>
      </c>
      <c r="R335" s="11">
        <f t="shared" ref="R335:R337" si="1307">I335*$P335/1000</f>
        <v>1.5822097760000002</v>
      </c>
      <c r="S335" s="11">
        <f t="shared" ref="S335:S337" si="1308">J335*$P335/1000</f>
        <v>1.4239887984000001</v>
      </c>
      <c r="T335" s="11">
        <f t="shared" ref="T335:T337" si="1309">K335*$P335/1000</f>
        <v>1.2657678208000003</v>
      </c>
      <c r="U335" s="11">
        <f t="shared" ref="U335:U337" si="1310">L335*$P335/1000</f>
        <v>1.2064349542000001</v>
      </c>
      <c r="V335" s="11">
        <f t="shared" ref="V335:V337" si="1311">M335*$P335/1000</f>
        <v>1.1471020876</v>
      </c>
      <c r="W335" s="11">
        <f t="shared" ref="W335:W337" si="1312">N335*$P335/1000</f>
        <v>1.0877692210000001</v>
      </c>
      <c r="X335" s="11">
        <f t="shared" ref="X335:X337" si="1313">O335*$P335/1000</f>
        <v>1.0284363543999999</v>
      </c>
      <c r="Y335" s="11">
        <f>[3]euref_det!AB335*Q335</f>
        <v>0</v>
      </c>
      <c r="Z335" s="11">
        <f>[3]euref_det!AC335*R335</f>
        <v>0</v>
      </c>
      <c r="AA335" s="11">
        <f>[3]euref_det!AD335*S335</f>
        <v>0</v>
      </c>
      <c r="AB335" s="11">
        <f>[3]euref_det!AE335*T335</f>
        <v>0</v>
      </c>
      <c r="AC335" s="11">
        <f>[3]euref_det!AF335*U335</f>
        <v>0</v>
      </c>
      <c r="AD335" s="11">
        <f>[3]euref_det!AG335*V335</f>
        <v>0</v>
      </c>
      <c r="AE335" s="11">
        <f>[3]euref_det!AH335*W335</f>
        <v>0</v>
      </c>
      <c r="AF335" s="11">
        <f>[3]euref_det!AI335*X335</f>
        <v>0</v>
      </c>
    </row>
    <row r="336" spans="1:32" x14ac:dyDescent="0.25">
      <c r="A336" s="2" t="s">
        <v>383</v>
      </c>
      <c r="B336" s="2" t="s">
        <v>381</v>
      </c>
      <c r="C336" s="2" t="s">
        <v>2</v>
      </c>
      <c r="D336" s="2" t="s">
        <v>517</v>
      </c>
      <c r="E336" s="2" t="s">
        <v>526</v>
      </c>
      <c r="F336" s="2" t="s">
        <v>448</v>
      </c>
      <c r="G336" s="2" t="s">
        <v>631</v>
      </c>
      <c r="H336" s="61">
        <f>SUM('[4]Table 3.1'!$F$12:$N$12)/9</f>
        <v>2742.6666666666665</v>
      </c>
      <c r="I336" s="61">
        <f>H336*1100/(1310+2/7*(1100-1310))</f>
        <v>2413.5466666666666</v>
      </c>
      <c r="J336" s="61">
        <f t="shared" si="1295"/>
        <v>2292.8693333333331</v>
      </c>
      <c r="K336" s="61">
        <f>I336*990/1100</f>
        <v>2172.192</v>
      </c>
      <c r="L336" s="61">
        <f t="shared" si="1296"/>
        <v>2106.3679999999999</v>
      </c>
      <c r="M336" s="61">
        <f>K336*930/990</f>
        <v>2040.5440000000001</v>
      </c>
      <c r="N336" s="61">
        <f t="shared" si="1297"/>
        <v>1985.6906666666669</v>
      </c>
      <c r="O336" s="61">
        <f>M336*880/930</f>
        <v>1930.8373333333334</v>
      </c>
      <c r="P336" s="12">
        <v>0.91</v>
      </c>
      <c r="Q336" s="11">
        <f t="shared" si="1306"/>
        <v>2.4958266666666669</v>
      </c>
      <c r="R336" s="11">
        <f t="shared" si="1307"/>
        <v>2.1963274666666668</v>
      </c>
      <c r="S336" s="11">
        <f t="shared" si="1308"/>
        <v>2.0865110933333328</v>
      </c>
      <c r="T336" s="11">
        <f t="shared" si="1309"/>
        <v>1.97669472</v>
      </c>
      <c r="U336" s="11">
        <f t="shared" si="1310"/>
        <v>1.9167948799999999</v>
      </c>
      <c r="V336" s="11">
        <f t="shared" si="1311"/>
        <v>1.8568950400000002</v>
      </c>
      <c r="W336" s="11">
        <f t="shared" si="1312"/>
        <v>1.8069785066666668</v>
      </c>
      <c r="X336" s="11">
        <f t="shared" si="1313"/>
        <v>1.7570619733333335</v>
      </c>
      <c r="Y336" s="11">
        <f>[3]euref_det!AB336*Q336</f>
        <v>63.593663466666669</v>
      </c>
      <c r="Z336" s="11">
        <f>[3]euref_det!AC336*R336</f>
        <v>70.584524515957753</v>
      </c>
      <c r="AA336" s="11">
        <f>[3]euref_det!AD336*S336</f>
        <v>137.85969572197195</v>
      </c>
      <c r="AB336" s="11">
        <f>[3]euref_det!AE336*T336</f>
        <v>144.78312752199818</v>
      </c>
      <c r="AC336" s="11">
        <f>[3]euref_det!AF336*U336</f>
        <v>59.743803113304644</v>
      </c>
      <c r="AD336" s="11">
        <f>[3]euref_det!AG336*V336</f>
        <v>57.876809266013879</v>
      </c>
      <c r="AE336" s="11">
        <f>[3]euref_det!AH336*W336</f>
        <v>56.320981059938241</v>
      </c>
      <c r="AF336" s="11">
        <f>[3]euref_det!AI336*X336</f>
        <v>91.765566523591744</v>
      </c>
    </row>
    <row r="337" spans="1:32" x14ac:dyDescent="0.25">
      <c r="A337" s="2" t="s">
        <v>44</v>
      </c>
      <c r="B337" s="2" t="s">
        <v>45</v>
      </c>
      <c r="C337" s="2" t="s">
        <v>2</v>
      </c>
      <c r="D337" s="2" t="s">
        <v>448</v>
      </c>
      <c r="E337" s="2" t="s">
        <v>616</v>
      </c>
      <c r="F337" s="2"/>
      <c r="G337" s="2"/>
      <c r="H337" s="12">
        <f>5600+2/7*(4500-5600)</f>
        <v>5285.7142857142853</v>
      </c>
      <c r="I337" s="11">
        <v>4500</v>
      </c>
      <c r="J337" s="12">
        <f t="shared" si="1295"/>
        <v>4150</v>
      </c>
      <c r="K337" s="12">
        <v>3800</v>
      </c>
      <c r="L337" s="12">
        <f t="shared" si="1296"/>
        <v>3650</v>
      </c>
      <c r="M337" s="12">
        <v>3500</v>
      </c>
      <c r="N337" s="12">
        <f t="shared" si="1297"/>
        <v>3450</v>
      </c>
      <c r="O337" s="11">
        <v>3400</v>
      </c>
      <c r="P337" s="12">
        <v>0.91</v>
      </c>
      <c r="Q337" s="11">
        <f t="shared" si="1306"/>
        <v>4.8099999999999996</v>
      </c>
      <c r="R337" s="11">
        <f t="shared" si="1307"/>
        <v>4.0949999999999998</v>
      </c>
      <c r="S337" s="11">
        <f t="shared" si="1308"/>
        <v>3.7765</v>
      </c>
      <c r="T337" s="11">
        <f t="shared" si="1309"/>
        <v>3.4580000000000002</v>
      </c>
      <c r="U337" s="11">
        <f t="shared" si="1310"/>
        <v>3.3214999999999999</v>
      </c>
      <c r="V337" s="11">
        <f t="shared" si="1311"/>
        <v>3.1850000000000001</v>
      </c>
      <c r="W337" s="11">
        <f t="shared" si="1312"/>
        <v>3.1395</v>
      </c>
      <c r="X337" s="11">
        <f t="shared" si="1313"/>
        <v>3.0939999999999999</v>
      </c>
      <c r="Y337" s="11">
        <f>[3]euref_det!AB337*Q337</f>
        <v>0</v>
      </c>
      <c r="Z337" s="11">
        <f>[3]euref_det!AC337*R337</f>
        <v>0</v>
      </c>
      <c r="AA337" s="11">
        <f>[3]euref_det!AD337*S337</f>
        <v>0</v>
      </c>
      <c r="AB337" s="11">
        <f>[3]euref_det!AE337*T337</f>
        <v>0</v>
      </c>
      <c r="AC337" s="11">
        <f>[3]euref_det!AF337*U337</f>
        <v>0</v>
      </c>
      <c r="AD337" s="11">
        <f>[3]euref_det!AG337*V337</f>
        <v>0</v>
      </c>
      <c r="AE337" s="11">
        <f>[3]euref_det!AH337*W337</f>
        <v>0</v>
      </c>
      <c r="AF337" s="11">
        <f>[3]euref_det!AI337*X337</f>
        <v>0</v>
      </c>
    </row>
    <row r="338" spans="1:32" x14ac:dyDescent="0.25">
      <c r="A338" s="2" t="s">
        <v>46</v>
      </c>
      <c r="B338" s="2" t="s">
        <v>47</v>
      </c>
      <c r="C338" s="2" t="s">
        <v>2</v>
      </c>
      <c r="D338" s="2" t="s">
        <v>448</v>
      </c>
      <c r="E338" s="2" t="s">
        <v>510</v>
      </c>
      <c r="F338" s="2"/>
      <c r="G338" s="2"/>
      <c r="H338" s="12">
        <f>9080+2/7*(5790-9080)</f>
        <v>8140</v>
      </c>
      <c r="I338" s="12">
        <v>5790</v>
      </c>
      <c r="J338" s="12">
        <f t="shared" si="1295"/>
        <v>5135</v>
      </c>
      <c r="K338" s="12">
        <v>4480</v>
      </c>
      <c r="L338" s="12">
        <f t="shared" si="1296"/>
        <v>3565</v>
      </c>
      <c r="M338" s="12">
        <v>2650</v>
      </c>
      <c r="N338" s="12">
        <f t="shared" si="1297"/>
        <v>2475</v>
      </c>
      <c r="O338" s="12">
        <v>2300</v>
      </c>
      <c r="P338" s="12"/>
      <c r="Q338" s="11">
        <f t="shared" ref="Q338" si="1314">H338/1000</f>
        <v>8.14</v>
      </c>
      <c r="R338" s="11">
        <f t="shared" ref="R338" si="1315">I338/1000</f>
        <v>5.79</v>
      </c>
      <c r="S338" s="11">
        <f t="shared" ref="S338" si="1316">J338/1000</f>
        <v>5.1349999999999998</v>
      </c>
      <c r="T338" s="11">
        <f t="shared" ref="T338" si="1317">K338/1000</f>
        <v>4.4800000000000004</v>
      </c>
      <c r="U338" s="11">
        <f t="shared" ref="U338" si="1318">L338/1000</f>
        <v>3.5649999999999999</v>
      </c>
      <c r="V338" s="11">
        <f t="shared" ref="V338" si="1319">M338/1000</f>
        <v>2.65</v>
      </c>
      <c r="W338" s="11">
        <f t="shared" ref="W338" si="1320">N338/1000</f>
        <v>2.4750000000000001</v>
      </c>
      <c r="X338" s="11">
        <f t="shared" ref="X338" si="1321">O338/1000</f>
        <v>2.2999999999999998</v>
      </c>
      <c r="Y338" s="11">
        <f>[3]euref_det!AB338*Q338</f>
        <v>0</v>
      </c>
      <c r="Z338" s="11">
        <f>[3]euref_det!AC338*R338</f>
        <v>0</v>
      </c>
      <c r="AA338" s="11">
        <f>[3]euref_det!AD338*S338</f>
        <v>0</v>
      </c>
      <c r="AB338" s="11">
        <f>[3]euref_det!AE338*T338</f>
        <v>0</v>
      </c>
      <c r="AC338" s="11">
        <f>[3]euref_det!AF338*U338</f>
        <v>0</v>
      </c>
      <c r="AD338" s="11">
        <f>[3]euref_det!AG338*V338</f>
        <v>0</v>
      </c>
      <c r="AE338" s="11">
        <f>[3]euref_det!AH338*W338</f>
        <v>0</v>
      </c>
      <c r="AF338" s="11">
        <f>[3]euref_det!AI338*X338</f>
        <v>0</v>
      </c>
    </row>
    <row r="339" spans="1:32" x14ac:dyDescent="0.25">
      <c r="A339" s="2" t="s">
        <v>48</v>
      </c>
      <c r="B339" s="2" t="s">
        <v>49</v>
      </c>
      <c r="C339" s="2" t="s">
        <v>2</v>
      </c>
      <c r="D339" s="2" t="s">
        <v>448</v>
      </c>
      <c r="E339" s="2" t="s">
        <v>617</v>
      </c>
      <c r="F339" s="2"/>
      <c r="G339" s="2"/>
      <c r="H339" s="12">
        <f>5530+2/7*(4970-5530)</f>
        <v>5370</v>
      </c>
      <c r="I339" s="11">
        <v>4970</v>
      </c>
      <c r="J339" s="12">
        <f t="shared" si="1295"/>
        <v>4720</v>
      </c>
      <c r="K339" s="12">
        <v>4470</v>
      </c>
      <c r="L339" s="12">
        <f t="shared" si="1296"/>
        <v>4245</v>
      </c>
      <c r="M339" s="12">
        <v>4020</v>
      </c>
      <c r="N339" s="12">
        <f t="shared" si="1297"/>
        <v>3815</v>
      </c>
      <c r="O339" s="11">
        <v>3610</v>
      </c>
      <c r="P339" s="12">
        <v>0.91</v>
      </c>
      <c r="Q339" s="11">
        <f t="shared" ref="Q339" si="1322">H339*$P339/1000</f>
        <v>4.8866999999999994</v>
      </c>
      <c r="R339" s="11">
        <f t="shared" ref="R339" si="1323">I339*$P339/1000</f>
        <v>4.5226999999999995</v>
      </c>
      <c r="S339" s="11">
        <f t="shared" ref="S339" si="1324">J339*$P339/1000</f>
        <v>4.2951999999999995</v>
      </c>
      <c r="T339" s="11">
        <f t="shared" ref="T339" si="1325">K339*$P339/1000</f>
        <v>4.0677000000000003</v>
      </c>
      <c r="U339" s="11">
        <f t="shared" ref="U339" si="1326">L339*$P339/1000</f>
        <v>3.8629500000000001</v>
      </c>
      <c r="V339" s="11">
        <f t="shared" ref="V339" si="1327">M339*$P339/1000</f>
        <v>3.6582000000000003</v>
      </c>
      <c r="W339" s="11">
        <f t="shared" ref="W339" si="1328">N339*$P339/1000</f>
        <v>3.4716499999999999</v>
      </c>
      <c r="X339" s="11">
        <f t="shared" ref="X339" si="1329">O339*$P339/1000</f>
        <v>3.2850999999999999</v>
      </c>
      <c r="Y339" s="11">
        <f>[3]euref_det!AB339*Q339</f>
        <v>0</v>
      </c>
      <c r="Z339" s="11">
        <f>[3]euref_det!AC339*R339</f>
        <v>0</v>
      </c>
      <c r="AA339" s="11">
        <f>[3]euref_det!AD339*S339</f>
        <v>0</v>
      </c>
      <c r="AB339" s="11">
        <f>[3]euref_det!AE339*T339</f>
        <v>0</v>
      </c>
      <c r="AC339" s="11">
        <f>[3]euref_det!AF339*U339</f>
        <v>0</v>
      </c>
      <c r="AD339" s="11">
        <f>[3]euref_det!AG339*V339</f>
        <v>0</v>
      </c>
      <c r="AE339" s="11">
        <f>[3]euref_det!AH339*W339</f>
        <v>0</v>
      </c>
      <c r="AF339" s="11">
        <f>[3]euref_det!AI339*X339</f>
        <v>0</v>
      </c>
    </row>
    <row r="340" spans="1:32" x14ac:dyDescent="0.25">
      <c r="A340" s="2" t="s">
        <v>32</v>
      </c>
      <c r="B340" s="2" t="s">
        <v>33</v>
      </c>
      <c r="C340" s="2" t="s">
        <v>1</v>
      </c>
      <c r="D340" s="2" t="s">
        <v>448</v>
      </c>
      <c r="E340" s="2" t="s">
        <v>558</v>
      </c>
      <c r="F340" s="2"/>
      <c r="G340" s="2"/>
      <c r="H340" s="12">
        <f>[2]SK!$B$8/([2]SK!$B$8+[2]SK!$B$11)*(2000+2/7*(2000-2000))+[2]SK!$B$11/([2]SK!$B$8+[2]SK!$B$11)*(1600+2/7*(1600-1600))</f>
        <v>1825.3968253968255</v>
      </c>
      <c r="I340" s="12">
        <f>$H340</f>
        <v>1825.3968253968255</v>
      </c>
      <c r="J340" s="12">
        <f t="shared" ref="J340:O341" si="1330">$H340</f>
        <v>1825.3968253968255</v>
      </c>
      <c r="K340" s="12">
        <f t="shared" si="1330"/>
        <v>1825.3968253968255</v>
      </c>
      <c r="L340" s="12">
        <f t="shared" si="1330"/>
        <v>1825.3968253968255</v>
      </c>
      <c r="M340" s="12">
        <f t="shared" si="1330"/>
        <v>1825.3968253968255</v>
      </c>
      <c r="N340" s="12">
        <f t="shared" si="1330"/>
        <v>1825.3968253968255</v>
      </c>
      <c r="O340" s="12">
        <f t="shared" si="1330"/>
        <v>1825.3968253968255</v>
      </c>
      <c r="P340" s="12"/>
      <c r="Q340" s="11">
        <f t="shared" ref="Q340:Q342" si="1331">H340/1000</f>
        <v>1.8253968253968256</v>
      </c>
      <c r="R340" s="11">
        <f t="shared" ref="R340:R342" si="1332">I340/1000</f>
        <v>1.8253968253968256</v>
      </c>
      <c r="S340" s="11">
        <f t="shared" ref="S340:S342" si="1333">J340/1000</f>
        <v>1.8253968253968256</v>
      </c>
      <c r="T340" s="11">
        <f t="shared" ref="T340:T342" si="1334">K340/1000</f>
        <v>1.8253968253968256</v>
      </c>
      <c r="U340" s="11">
        <f t="shared" ref="U340:U342" si="1335">L340/1000</f>
        <v>1.8253968253968256</v>
      </c>
      <c r="V340" s="11">
        <f t="shared" ref="V340:V342" si="1336">M340/1000</f>
        <v>1.8253968253968256</v>
      </c>
      <c r="W340" s="11">
        <f t="shared" ref="W340:W342" si="1337">N340/1000</f>
        <v>1.8253968253968256</v>
      </c>
      <c r="X340" s="11">
        <f t="shared" ref="X340:X342" si="1338">O340/1000</f>
        <v>1.8253968253968256</v>
      </c>
      <c r="Y340" s="11">
        <f>[3]euref_det!AB340*Q340</f>
        <v>58.150890873015882</v>
      </c>
      <c r="Z340" s="11">
        <f>[3]euref_det!AC340*R340</f>
        <v>36.140255952380969</v>
      </c>
      <c r="AA340" s="11">
        <f>[3]euref_det!AD340*S340</f>
        <v>32.469154761904761</v>
      </c>
      <c r="AB340" s="11">
        <f>[3]euref_det!AE340*T340</f>
        <v>22.025398383351497</v>
      </c>
      <c r="AC340" s="11">
        <f>[3]euref_det!AF340*U340</f>
        <v>21.773949970653085</v>
      </c>
      <c r="AD340" s="11">
        <f>[3]euref_det!AG340*V340</f>
        <v>20.809173789459763</v>
      </c>
      <c r="AE340" s="11">
        <f>[3]euref_det!AH340*W340</f>
        <v>9.6859579457908094</v>
      </c>
      <c r="AF340" s="11">
        <f>[3]euref_det!AI340*X340</f>
        <v>107.00060080293368</v>
      </c>
    </row>
    <row r="341" spans="1:32" x14ac:dyDescent="0.25">
      <c r="A341" s="2" t="s">
        <v>34</v>
      </c>
      <c r="B341" s="2" t="s">
        <v>35</v>
      </c>
      <c r="C341" s="2" t="s">
        <v>1</v>
      </c>
      <c r="D341" s="2" t="s">
        <v>448</v>
      </c>
      <c r="E341" s="2" t="s">
        <v>515</v>
      </c>
      <c r="F341" s="2"/>
      <c r="G341" s="2"/>
      <c r="H341" s="12">
        <f>850+2/7*(850-850)</f>
        <v>850</v>
      </c>
      <c r="I341" s="12">
        <f>$H341</f>
        <v>850</v>
      </c>
      <c r="J341" s="12">
        <f t="shared" si="1330"/>
        <v>850</v>
      </c>
      <c r="K341" s="12">
        <f t="shared" si="1330"/>
        <v>850</v>
      </c>
      <c r="L341" s="12">
        <f t="shared" si="1330"/>
        <v>850</v>
      </c>
      <c r="M341" s="12">
        <f t="shared" si="1330"/>
        <v>850</v>
      </c>
      <c r="N341" s="12">
        <f t="shared" si="1330"/>
        <v>850</v>
      </c>
      <c r="O341" s="12">
        <f t="shared" si="1330"/>
        <v>850</v>
      </c>
      <c r="P341" s="12"/>
      <c r="Q341" s="11">
        <f t="shared" si="1331"/>
        <v>0.85</v>
      </c>
      <c r="R341" s="11">
        <f t="shared" si="1332"/>
        <v>0.85</v>
      </c>
      <c r="S341" s="11">
        <f t="shared" si="1333"/>
        <v>0.85</v>
      </c>
      <c r="T341" s="11">
        <f t="shared" si="1334"/>
        <v>0.85</v>
      </c>
      <c r="U341" s="11">
        <f t="shared" si="1335"/>
        <v>0.85</v>
      </c>
      <c r="V341" s="11">
        <f t="shared" si="1336"/>
        <v>0.85</v>
      </c>
      <c r="W341" s="11">
        <f t="shared" si="1337"/>
        <v>0.85</v>
      </c>
      <c r="X341" s="11">
        <f t="shared" si="1338"/>
        <v>0.85</v>
      </c>
      <c r="Y341" s="11">
        <f>[3]euref_det!AB341*Q341</f>
        <v>63.697502583333339</v>
      </c>
      <c r="Z341" s="11">
        <f>[3]euref_det!AC341*R341</f>
        <v>37.498775414383566</v>
      </c>
      <c r="AA341" s="11">
        <f>[3]euref_det!AD341*S341</f>
        <v>37.444830641559065</v>
      </c>
      <c r="AB341" s="11">
        <f>[3]euref_det!AE341*T341</f>
        <v>31.085290088728698</v>
      </c>
      <c r="AC341" s="11">
        <f>[3]euref_det!AF341*U341</f>
        <v>24.439654737350409</v>
      </c>
      <c r="AD341" s="11">
        <f>[3]euref_det!AG341*V341</f>
        <v>22.145887237350404</v>
      </c>
      <c r="AE341" s="11">
        <f>[3]euref_det!AH341*W341</f>
        <v>77.471924871038894</v>
      </c>
      <c r="AF341" s="11">
        <f>[3]euref_det!AI341*X341</f>
        <v>27.150778492648499</v>
      </c>
    </row>
    <row r="342" spans="1:32" x14ac:dyDescent="0.25">
      <c r="A342" s="2" t="s">
        <v>36</v>
      </c>
      <c r="B342" s="2" t="s">
        <v>37</v>
      </c>
      <c r="C342" s="2" t="s">
        <v>1</v>
      </c>
      <c r="D342" s="2" t="s">
        <v>448</v>
      </c>
      <c r="E342" s="2" t="s">
        <v>503</v>
      </c>
      <c r="F342" s="2"/>
      <c r="G342" s="2"/>
      <c r="H342" s="12">
        <f>4500+2/7*(4350-4500)</f>
        <v>4457.1428571428569</v>
      </c>
      <c r="I342" s="12">
        <f>4350</f>
        <v>4350</v>
      </c>
      <c r="J342" s="12">
        <f>(I342+K342)/2</f>
        <v>4225</v>
      </c>
      <c r="K342" s="12">
        <v>4100</v>
      </c>
      <c r="L342" s="12">
        <f>(K342+M342)/2</f>
        <v>3950</v>
      </c>
      <c r="M342" s="12">
        <v>3800</v>
      </c>
      <c r="N342" s="12">
        <f>(M342+O342)/2</f>
        <v>3775</v>
      </c>
      <c r="O342" s="12">
        <v>3750</v>
      </c>
      <c r="P342" s="12"/>
      <c r="Q342" s="11">
        <f t="shared" si="1331"/>
        <v>4.4571428571428573</v>
      </c>
      <c r="R342" s="11">
        <f t="shared" si="1332"/>
        <v>4.3499999999999996</v>
      </c>
      <c r="S342" s="11">
        <f t="shared" si="1333"/>
        <v>4.2249999999999996</v>
      </c>
      <c r="T342" s="11">
        <f t="shared" si="1334"/>
        <v>4.0999999999999996</v>
      </c>
      <c r="U342" s="11">
        <f t="shared" si="1335"/>
        <v>3.95</v>
      </c>
      <c r="V342" s="11">
        <f t="shared" si="1336"/>
        <v>3.8</v>
      </c>
      <c r="W342" s="11">
        <f t="shared" si="1337"/>
        <v>3.7749999999999999</v>
      </c>
      <c r="X342" s="11">
        <f t="shared" si="1338"/>
        <v>3.75</v>
      </c>
      <c r="Y342" s="11">
        <f>[3]euref_det!AB342*Q342</f>
        <v>144.11428571428573</v>
      </c>
      <c r="Z342" s="11">
        <f>[3]euref_det!AC342*R342</f>
        <v>970.05</v>
      </c>
      <c r="AA342" s="11">
        <f>[3]euref_det!AD342*S342</f>
        <v>198.57499999999999</v>
      </c>
      <c r="AB342" s="11">
        <f>[3]euref_det!AE342*T342</f>
        <v>1258.7000000000003</v>
      </c>
      <c r="AC342" s="11">
        <f>[3]euref_det!AF342*U342</f>
        <v>264.65000000000009</v>
      </c>
      <c r="AD342" s="11">
        <f>[3]euref_det!AG342*V342</f>
        <v>254.60000000000005</v>
      </c>
      <c r="AE342" s="11">
        <f>[3]euref_det!AH342*W342</f>
        <v>190.00833333333333</v>
      </c>
      <c r="AF342" s="11">
        <f>[3]euref_det!AI342*X342</f>
        <v>188.75</v>
      </c>
    </row>
    <row r="343" spans="1:32" x14ac:dyDescent="0.25">
      <c r="A343" s="2" t="s">
        <v>38</v>
      </c>
      <c r="B343" s="2" t="s">
        <v>39</v>
      </c>
      <c r="C343" s="2" t="s">
        <v>1</v>
      </c>
      <c r="D343" s="2" t="s">
        <v>517</v>
      </c>
      <c r="E343" s="2" t="s">
        <v>518</v>
      </c>
      <c r="F343" s="2" t="s">
        <v>448</v>
      </c>
      <c r="G343" s="2" t="s">
        <v>637</v>
      </c>
      <c r="H343" s="11">
        <f>'[4]Figure 5.5'!$E$23</f>
        <v>1842.692924470706</v>
      </c>
      <c r="I343" s="11">
        <f>$H343</f>
        <v>1842.692924470706</v>
      </c>
      <c r="J343" s="11">
        <f t="shared" ref="J343:O343" si="1339">$H343</f>
        <v>1842.692924470706</v>
      </c>
      <c r="K343" s="11">
        <f t="shared" si="1339"/>
        <v>1842.692924470706</v>
      </c>
      <c r="L343" s="11">
        <f t="shared" si="1339"/>
        <v>1842.692924470706</v>
      </c>
      <c r="M343" s="11">
        <f t="shared" si="1339"/>
        <v>1842.692924470706</v>
      </c>
      <c r="N343" s="11">
        <f t="shared" si="1339"/>
        <v>1842.692924470706</v>
      </c>
      <c r="O343" s="11">
        <f t="shared" si="1339"/>
        <v>1842.692924470706</v>
      </c>
      <c r="P343" s="12">
        <v>0.91</v>
      </c>
      <c r="Q343" s="11">
        <f t="shared" ref="Q343:Q345" si="1340">H343*$P343/1000</f>
        <v>1.6768505612683424</v>
      </c>
      <c r="R343" s="11">
        <f t="shared" ref="R343:R345" si="1341">I343*$P343/1000</f>
        <v>1.6768505612683424</v>
      </c>
      <c r="S343" s="11">
        <f t="shared" ref="S343:S345" si="1342">J343*$P343/1000</f>
        <v>1.6768505612683424</v>
      </c>
      <c r="T343" s="11">
        <f t="shared" ref="T343:T345" si="1343">K343*$P343/1000</f>
        <v>1.6768505612683424</v>
      </c>
      <c r="U343" s="11">
        <f t="shared" ref="U343:U345" si="1344">L343*$P343/1000</f>
        <v>1.6768505612683424</v>
      </c>
      <c r="V343" s="11">
        <f t="shared" ref="V343:V345" si="1345">M343*$P343/1000</f>
        <v>1.6768505612683424</v>
      </c>
      <c r="W343" s="11">
        <f t="shared" ref="W343:W345" si="1346">N343*$P343/1000</f>
        <v>1.6768505612683424</v>
      </c>
      <c r="X343" s="11">
        <f t="shared" ref="X343:X345" si="1347">O343*$P343/1000</f>
        <v>1.6768505612683424</v>
      </c>
      <c r="Y343" s="11">
        <f>[3]euref_det!AB343*Q343</f>
        <v>44.911647532637105</v>
      </c>
      <c r="Z343" s="11">
        <f>[3]euref_det!AC343*R343</f>
        <v>87.703818461746422</v>
      </c>
      <c r="AA343" s="11">
        <f>[3]euref_det!AD343*S343</f>
        <v>48.203352988722436</v>
      </c>
      <c r="AB343" s="11">
        <f>[3]euref_det!AE343*T343</f>
        <v>48.203352988722436</v>
      </c>
      <c r="AC343" s="11">
        <f>[3]euref_det!AF343*U343</f>
        <v>48.203352988722436</v>
      </c>
      <c r="AD343" s="11">
        <f>[3]euref_det!AG343*V343</f>
        <v>48.203352988722436</v>
      </c>
      <c r="AE343" s="11">
        <f>[3]euref_det!AH343*W343</f>
        <v>96.87401420649141</v>
      </c>
      <c r="AF343" s="11">
        <f>[3]euref_det!AI343*X343</f>
        <v>62.396394467908813</v>
      </c>
    </row>
    <row r="344" spans="1:32" x14ac:dyDescent="0.25">
      <c r="A344" s="2" t="s">
        <v>384</v>
      </c>
      <c r="B344" s="2" t="s">
        <v>378</v>
      </c>
      <c r="C344" s="2" t="s">
        <v>1</v>
      </c>
      <c r="D344" s="2" t="s">
        <v>517</v>
      </c>
      <c r="E344" s="2" t="s">
        <v>519</v>
      </c>
      <c r="F344" s="2" t="s">
        <v>448</v>
      </c>
      <c r="G344" s="2" t="s">
        <v>632</v>
      </c>
      <c r="H344" s="61">
        <f>SUM('[4]Figure 2.5'!$AD$10:$AL$10)/9</f>
        <v>1988.1111111111111</v>
      </c>
      <c r="I344" s="61">
        <f>H344*1350/(1400+2/7*(1350-1400))</f>
        <v>1936.8711340206185</v>
      </c>
      <c r="J344" s="61">
        <f t="shared" ref="J344:J352" si="1348">(I344+K344)/2</f>
        <v>1901.0031500572736</v>
      </c>
      <c r="K344" s="61">
        <f>I344*1300/1350</f>
        <v>1865.1351660939288</v>
      </c>
      <c r="L344" s="61">
        <f t="shared" ref="L344:L352" si="1349">(K344+M344)/2</f>
        <v>1793.3991981672393</v>
      </c>
      <c r="M344" s="61">
        <f>K344*1200/1300</f>
        <v>1721.6632302405496</v>
      </c>
      <c r="N344" s="61">
        <f t="shared" ref="N344:N352" si="1350">(M344+O344)/2</f>
        <v>1649.92726231386</v>
      </c>
      <c r="O344" s="61">
        <f>M344*1100/1200</f>
        <v>1578.1912943871705</v>
      </c>
      <c r="P344" s="12">
        <v>0.91</v>
      </c>
      <c r="Q344" s="11">
        <f t="shared" si="1340"/>
        <v>1.8091811111111114</v>
      </c>
      <c r="R344" s="11">
        <f t="shared" si="1341"/>
        <v>1.7625527319587628</v>
      </c>
      <c r="S344" s="11">
        <f t="shared" si="1342"/>
        <v>1.7299128665521191</v>
      </c>
      <c r="T344" s="11">
        <f t="shared" si="1343"/>
        <v>1.6972730011454753</v>
      </c>
      <c r="U344" s="11">
        <f t="shared" si="1344"/>
        <v>1.6319932703321878</v>
      </c>
      <c r="V344" s="11">
        <f t="shared" si="1345"/>
        <v>1.5667135395189002</v>
      </c>
      <c r="W344" s="11">
        <f t="shared" si="1346"/>
        <v>1.5014338087056125</v>
      </c>
      <c r="X344" s="11">
        <f t="shared" si="1347"/>
        <v>1.4361540778923252</v>
      </c>
      <c r="Y344" s="11">
        <f>[3]euref_det!AB344*Q344</f>
        <v>0.45229527777777784</v>
      </c>
      <c r="Z344" s="11">
        <f>[3]euref_det!AC344*R344</f>
        <v>6.5028289704399151</v>
      </c>
      <c r="AA344" s="11">
        <f>[3]euref_det!AD344*S344</f>
        <v>1.4063910143590548</v>
      </c>
      <c r="AB344" s="11">
        <f>[3]euref_det!AE344*T344</f>
        <v>1.2970640147522752</v>
      </c>
      <c r="AC344" s="11">
        <f>[3]euref_det!AF344*U344</f>
        <v>1.2471769372618031</v>
      </c>
      <c r="AD344" s="11">
        <f>[3]euref_det!AG344*V344</f>
        <v>3.0773461071940114</v>
      </c>
      <c r="AE344" s="11">
        <f>[3]euref_det!AH344*W344</f>
        <v>37.482100952956685</v>
      </c>
      <c r="AF344" s="11">
        <f>[3]euref_det!AI344*X344</f>
        <v>20.916441979704484</v>
      </c>
    </row>
    <row r="345" spans="1:32" x14ac:dyDescent="0.25">
      <c r="A345" s="2" t="s">
        <v>385</v>
      </c>
      <c r="B345" s="2" t="s">
        <v>379</v>
      </c>
      <c r="C345" s="2" t="s">
        <v>1</v>
      </c>
      <c r="D345" s="2" t="s">
        <v>517</v>
      </c>
      <c r="E345" s="2" t="s">
        <v>527</v>
      </c>
      <c r="F345" s="2" t="s">
        <v>448</v>
      </c>
      <c r="G345" s="2" t="s">
        <v>633</v>
      </c>
      <c r="H345" s="12">
        <f>('[4]Table 4.1'!$D$11+'[4]Table 4.1'!$G$11)/2</f>
        <v>4376</v>
      </c>
      <c r="I345" s="12">
        <f>H345*2880/(3470+2/7*(2880-3470))</f>
        <v>3817.4019904803113</v>
      </c>
      <c r="J345" s="12">
        <f t="shared" si="1348"/>
        <v>3618.5789701427948</v>
      </c>
      <c r="K345" s="12">
        <f>I345*2580/2880</f>
        <v>3419.7559498052788</v>
      </c>
      <c r="L345" s="12">
        <f t="shared" si="1349"/>
        <v>3287.2072695802681</v>
      </c>
      <c r="M345" s="12">
        <f>K345*2380/2580</f>
        <v>3154.6585893552569</v>
      </c>
      <c r="N345" s="12">
        <f t="shared" si="1350"/>
        <v>3032.3850006205571</v>
      </c>
      <c r="O345" s="12">
        <f>M345*2380/2580</f>
        <v>2910.1114118858573</v>
      </c>
      <c r="P345" s="12">
        <v>0.91</v>
      </c>
      <c r="Q345" s="11">
        <f t="shared" si="1340"/>
        <v>3.9821600000000004</v>
      </c>
      <c r="R345" s="11">
        <f t="shared" si="1341"/>
        <v>3.4738358113370831</v>
      </c>
      <c r="S345" s="11">
        <f t="shared" si="1342"/>
        <v>3.2929068628299434</v>
      </c>
      <c r="T345" s="11">
        <f t="shared" si="1343"/>
        <v>3.1119779143228037</v>
      </c>
      <c r="U345" s="11">
        <f t="shared" si="1344"/>
        <v>2.991358615318044</v>
      </c>
      <c r="V345" s="11">
        <f t="shared" si="1345"/>
        <v>2.8707393163132839</v>
      </c>
      <c r="W345" s="11">
        <f t="shared" si="1346"/>
        <v>2.7594703505647074</v>
      </c>
      <c r="X345" s="11">
        <f t="shared" si="1347"/>
        <v>2.6482013848161299</v>
      </c>
      <c r="Y345" s="11">
        <f>[3]euref_det!AB345*Q345</f>
        <v>0</v>
      </c>
      <c r="Z345" s="11">
        <f>[3]euref_det!AC345*R345</f>
        <v>0</v>
      </c>
      <c r="AA345" s="11">
        <f>[3]euref_det!AD345*S345</f>
        <v>0</v>
      </c>
      <c r="AB345" s="11">
        <f>[3]euref_det!AE345*T345</f>
        <v>0</v>
      </c>
      <c r="AC345" s="11">
        <f>[3]euref_det!AF345*U345</f>
        <v>0</v>
      </c>
      <c r="AD345" s="11">
        <f>[3]euref_det!AG345*V345</f>
        <v>0</v>
      </c>
      <c r="AE345" s="11">
        <f>[3]euref_det!AH345*W345</f>
        <v>0</v>
      </c>
      <c r="AF345" s="11">
        <f>[3]euref_det!AI345*X345</f>
        <v>0</v>
      </c>
    </row>
    <row r="346" spans="1:32" x14ac:dyDescent="0.25">
      <c r="A346" s="1" t="s">
        <v>40</v>
      </c>
      <c r="B346" s="1" t="s">
        <v>41</v>
      </c>
      <c r="C346" s="2" t="s">
        <v>1</v>
      </c>
      <c r="D346" s="2" t="s">
        <v>448</v>
      </c>
      <c r="E346" s="2" t="s">
        <v>516</v>
      </c>
      <c r="F346" s="2"/>
      <c r="G346" s="2"/>
      <c r="H346" s="12">
        <f>2500+2/7*(2300-2500)</f>
        <v>2442.8571428571427</v>
      </c>
      <c r="I346" s="12">
        <v>2300</v>
      </c>
      <c r="J346" s="12">
        <f t="shared" si="1348"/>
        <v>2300</v>
      </c>
      <c r="K346" s="12">
        <v>2300</v>
      </c>
      <c r="L346" s="12">
        <f t="shared" si="1349"/>
        <v>2300</v>
      </c>
      <c r="M346" s="12">
        <v>2300</v>
      </c>
      <c r="N346" s="12">
        <f t="shared" si="1350"/>
        <v>2250</v>
      </c>
      <c r="O346" s="12">
        <v>2200</v>
      </c>
      <c r="P346" s="12"/>
      <c r="Q346" s="11">
        <f t="shared" ref="Q346:Q347" si="1351">H346/1000</f>
        <v>2.4428571428571426</v>
      </c>
      <c r="R346" s="11">
        <f t="shared" ref="R346:R347" si="1352">I346/1000</f>
        <v>2.2999999999999998</v>
      </c>
      <c r="S346" s="11">
        <f t="shared" ref="S346:S347" si="1353">J346/1000</f>
        <v>2.2999999999999998</v>
      </c>
      <c r="T346" s="11">
        <f t="shared" ref="T346:T347" si="1354">K346/1000</f>
        <v>2.2999999999999998</v>
      </c>
      <c r="U346" s="11">
        <f t="shared" ref="U346:U347" si="1355">L346/1000</f>
        <v>2.2999999999999998</v>
      </c>
      <c r="V346" s="11">
        <f t="shared" ref="V346:V347" si="1356">M346/1000</f>
        <v>2.2999999999999998</v>
      </c>
      <c r="W346" s="11">
        <f t="shared" ref="W346:W347" si="1357">N346/1000</f>
        <v>2.25</v>
      </c>
      <c r="X346" s="11">
        <f t="shared" ref="X346:X347" si="1358">O346/1000</f>
        <v>2.2000000000000002</v>
      </c>
      <c r="Y346" s="11">
        <f>[3]euref_det!AB346*Q346</f>
        <v>244.05472469387752</v>
      </c>
      <c r="Z346" s="11">
        <f>[3]euref_det!AC346*R346</f>
        <v>5.5325185714285707</v>
      </c>
      <c r="AA346" s="11">
        <f>[3]euref_det!AD346*S346</f>
        <v>5.5325185714285707</v>
      </c>
      <c r="AB346" s="11">
        <f>[3]euref_det!AE346*T346</f>
        <v>5.5325185714285707</v>
      </c>
      <c r="AC346" s="11">
        <f>[3]euref_det!AF346*U346</f>
        <v>1.9740899999999997</v>
      </c>
      <c r="AD346" s="11">
        <f>[3]euref_det!AG346*V346</f>
        <v>1.9740899999999997</v>
      </c>
      <c r="AE346" s="11">
        <f>[3]euref_det!AH346*W346</f>
        <v>1.9311749999999999</v>
      </c>
      <c r="AF346" s="11">
        <f>[3]euref_det!AI346*X346</f>
        <v>0.20730285714285715</v>
      </c>
    </row>
    <row r="347" spans="1:32" x14ac:dyDescent="0.25">
      <c r="A347" s="2" t="s">
        <v>42</v>
      </c>
      <c r="B347" s="2" t="s">
        <v>43</v>
      </c>
      <c r="C347" s="2" t="s">
        <v>1</v>
      </c>
      <c r="D347" s="2" t="s">
        <v>448</v>
      </c>
      <c r="E347" s="2" t="s">
        <v>523</v>
      </c>
      <c r="F347" s="2"/>
      <c r="G347" s="2"/>
      <c r="H347" s="12">
        <f>2890+2/7*(2620-2890)</f>
        <v>2812.8571428571427</v>
      </c>
      <c r="I347" s="12">
        <v>2620</v>
      </c>
      <c r="J347" s="12">
        <f t="shared" si="1348"/>
        <v>2495</v>
      </c>
      <c r="K347" s="12">
        <v>2370</v>
      </c>
      <c r="L347" s="12">
        <f t="shared" si="1349"/>
        <v>2260</v>
      </c>
      <c r="M347" s="12">
        <v>2150</v>
      </c>
      <c r="N347" s="12">
        <f t="shared" si="1350"/>
        <v>2050</v>
      </c>
      <c r="O347" s="12">
        <v>1950</v>
      </c>
      <c r="P347" s="12"/>
      <c r="Q347" s="11">
        <f t="shared" si="1351"/>
        <v>2.8128571428571427</v>
      </c>
      <c r="R347" s="11">
        <f t="shared" si="1352"/>
        <v>2.62</v>
      </c>
      <c r="S347" s="11">
        <f t="shared" si="1353"/>
        <v>2.4950000000000001</v>
      </c>
      <c r="T347" s="11">
        <f t="shared" si="1354"/>
        <v>2.37</v>
      </c>
      <c r="U347" s="11">
        <f t="shared" si="1355"/>
        <v>2.2599999999999998</v>
      </c>
      <c r="V347" s="11">
        <f t="shared" si="1356"/>
        <v>2.15</v>
      </c>
      <c r="W347" s="11">
        <f t="shared" si="1357"/>
        <v>2.0499999999999998</v>
      </c>
      <c r="X347" s="11">
        <f t="shared" si="1358"/>
        <v>1.95</v>
      </c>
      <c r="Y347" s="11">
        <f>[3]euref_det!AB347*Q347</f>
        <v>41.142999844571428</v>
      </c>
      <c r="Z347" s="11">
        <f>[3]euref_det!AC347*R347</f>
        <v>79.798459143628321</v>
      </c>
      <c r="AA347" s="11">
        <f>[3]euref_det!AD347*S347</f>
        <v>34.842356390957534</v>
      </c>
      <c r="AB347" s="11">
        <f>[3]euref_det!AE347*T347</f>
        <v>32.190919613873753</v>
      </c>
      <c r="AC347" s="11">
        <f>[3]euref_det!AF347*U347</f>
        <v>30.056989717387076</v>
      </c>
      <c r="AD347" s="11">
        <f>[3]euref_det!AG347*V347</f>
        <v>29.952723052098097</v>
      </c>
      <c r="AE347" s="11">
        <f>[3]euref_det!AH347*W347</f>
        <v>113.97679720958338</v>
      </c>
      <c r="AF347" s="11">
        <f>[3]euref_det!AI347*X347</f>
        <v>36.038143220239341</v>
      </c>
    </row>
    <row r="348" spans="1:32" x14ac:dyDescent="0.25">
      <c r="A348" s="2" t="s">
        <v>382</v>
      </c>
      <c r="B348" s="2" t="s">
        <v>380</v>
      </c>
      <c r="C348" s="2" t="s">
        <v>1</v>
      </c>
      <c r="D348" s="2" t="s">
        <v>517</v>
      </c>
      <c r="E348" s="2" t="s">
        <v>521</v>
      </c>
      <c r="F348" s="2" t="s">
        <v>448</v>
      </c>
      <c r="G348" s="2" t="s">
        <v>630</v>
      </c>
      <c r="H348" s="61">
        <f>SUM('[4]Figure 3.4'!$F$10:$N$10)/9</f>
        <v>1608.2725555555553</v>
      </c>
      <c r="I348" s="61">
        <f>H348*800/(980+2/7*(800-980))</f>
        <v>1385.588663247863</v>
      </c>
      <c r="J348" s="61">
        <f t="shared" si="1348"/>
        <v>1247.0297969230767</v>
      </c>
      <c r="K348" s="61">
        <f>I348*640/800</f>
        <v>1108.4709305982904</v>
      </c>
      <c r="L348" s="61">
        <f t="shared" si="1349"/>
        <v>1056.5113557264956</v>
      </c>
      <c r="M348" s="61">
        <f>K348*580/640</f>
        <v>1004.5517808547007</v>
      </c>
      <c r="N348" s="61">
        <f t="shared" si="1350"/>
        <v>952.59220598290585</v>
      </c>
      <c r="O348" s="61">
        <f>M348*520/580</f>
        <v>900.63263111111098</v>
      </c>
      <c r="P348" s="12">
        <v>0.91</v>
      </c>
      <c r="Q348" s="11">
        <f t="shared" ref="Q348:Q350" si="1359">H348*$P348/1000</f>
        <v>1.4635280255555554</v>
      </c>
      <c r="R348" s="11">
        <f t="shared" ref="R348:R350" si="1360">I348*$P348/1000</f>
        <v>1.2608856835555553</v>
      </c>
      <c r="S348" s="11">
        <f t="shared" ref="S348:S350" si="1361">J348*$P348/1000</f>
        <v>1.1347971151999998</v>
      </c>
      <c r="T348" s="11">
        <f t="shared" ref="T348:T350" si="1362">K348*$P348/1000</f>
        <v>1.0087085468444443</v>
      </c>
      <c r="U348" s="11">
        <f t="shared" ref="U348:U350" si="1363">L348*$P348/1000</f>
        <v>0.96142533371111105</v>
      </c>
      <c r="V348" s="11">
        <f t="shared" ref="V348:V350" si="1364">M348*$P348/1000</f>
        <v>0.91414212057777777</v>
      </c>
      <c r="W348" s="11">
        <f t="shared" ref="W348:W350" si="1365">N348*$P348/1000</f>
        <v>0.86685890744444438</v>
      </c>
      <c r="X348" s="11">
        <f t="shared" ref="X348:X350" si="1366">O348*$P348/1000</f>
        <v>0.81957569431111099</v>
      </c>
      <c r="Y348" s="11">
        <f>[3]euref_det!AB348*Q348</f>
        <v>31.419037916510991</v>
      </c>
      <c r="Z348" s="11">
        <f>[3]euref_det!AC348*R348</f>
        <v>30.206836375896142</v>
      </c>
      <c r="AA348" s="11">
        <f>[3]euref_det!AD348*S348</f>
        <v>24.832557648591521</v>
      </c>
      <c r="AB348" s="11">
        <f>[3]euref_det!AE348*T348</f>
        <v>34.895404908446061</v>
      </c>
      <c r="AC348" s="11">
        <f>[3]euref_det!AF348*U348</f>
        <v>35.296514158172911</v>
      </c>
      <c r="AD348" s="11">
        <f>[3]euref_det!AG348*V348</f>
        <v>35.497279340213524</v>
      </c>
      <c r="AE348" s="11">
        <f>[3]euref_det!AH348*W348</f>
        <v>79.573395345543815</v>
      </c>
      <c r="AF348" s="11">
        <f>[3]euref_det!AI348*X348</f>
        <v>35.12414597590778</v>
      </c>
    </row>
    <row r="349" spans="1:32" x14ac:dyDescent="0.25">
      <c r="A349" s="2" t="s">
        <v>383</v>
      </c>
      <c r="B349" s="2" t="s">
        <v>381</v>
      </c>
      <c r="C349" s="2" t="s">
        <v>1</v>
      </c>
      <c r="D349" s="2" t="s">
        <v>517</v>
      </c>
      <c r="E349" s="2" t="s">
        <v>522</v>
      </c>
      <c r="F349" s="2" t="s">
        <v>448</v>
      </c>
      <c r="G349" s="2" t="s">
        <v>631</v>
      </c>
      <c r="H349" s="61">
        <f>SUM('[4]Table 3.1'!$F$10:$N$10)/9</f>
        <v>2164.4444444444443</v>
      </c>
      <c r="I349" s="61">
        <f>H349*1100/(1310+2/7*(1100-1310))</f>
        <v>1904.7111111111112</v>
      </c>
      <c r="J349" s="61">
        <f t="shared" si="1348"/>
        <v>1809.4755555555557</v>
      </c>
      <c r="K349" s="61">
        <f>I349*990/1100</f>
        <v>1714.24</v>
      </c>
      <c r="L349" s="61">
        <f t="shared" si="1349"/>
        <v>1662.2933333333333</v>
      </c>
      <c r="M349" s="61">
        <f>K349*930/990</f>
        <v>1610.3466666666666</v>
      </c>
      <c r="N349" s="61">
        <f t="shared" si="1350"/>
        <v>1567.0577777777776</v>
      </c>
      <c r="O349" s="61">
        <f>M349*880/930</f>
        <v>1523.7688888888888</v>
      </c>
      <c r="P349" s="12">
        <v>0.91</v>
      </c>
      <c r="Q349" s="11">
        <f t="shared" si="1359"/>
        <v>1.9696444444444443</v>
      </c>
      <c r="R349" s="11">
        <f t="shared" si="1360"/>
        <v>1.7332871111111112</v>
      </c>
      <c r="S349" s="11">
        <f t="shared" si="1361"/>
        <v>1.6466227555555559</v>
      </c>
      <c r="T349" s="11">
        <f t="shared" si="1362"/>
        <v>1.5599584</v>
      </c>
      <c r="U349" s="11">
        <f t="shared" si="1363"/>
        <v>1.5126869333333335</v>
      </c>
      <c r="V349" s="11">
        <f t="shared" si="1364"/>
        <v>1.4654154666666666</v>
      </c>
      <c r="W349" s="11">
        <f t="shared" si="1365"/>
        <v>1.4260225777777775</v>
      </c>
      <c r="X349" s="11">
        <f t="shared" si="1366"/>
        <v>1.3866296888888889</v>
      </c>
      <c r="Y349" s="11">
        <f>[3]euref_det!AB349*Q349</f>
        <v>5.6174013756652581</v>
      </c>
      <c r="Z349" s="11">
        <f>[3]euref_det!AC349*R349</f>
        <v>5.516400876541165</v>
      </c>
      <c r="AA349" s="11">
        <f>[3]euref_det!AD349*S349</f>
        <v>4.7868864304991492</v>
      </c>
      <c r="AB349" s="11">
        <f>[3]euref_det!AE349*T349</f>
        <v>7.1692106319032609</v>
      </c>
      <c r="AC349" s="11">
        <f>[3]euref_det!AF349*U349</f>
        <v>7.3777017186105347</v>
      </c>
      <c r="AD349" s="11">
        <f>[3]euref_det!AG349*V349</f>
        <v>7.5595840619593684</v>
      </c>
      <c r="AE349" s="11">
        <f>[3]euref_det!AH349*W349</f>
        <v>17.390083078039979</v>
      </c>
      <c r="AF349" s="11">
        <f>[3]euref_det!AI349*X349</f>
        <v>7.8946517929042033</v>
      </c>
    </row>
    <row r="350" spans="1:32" x14ac:dyDescent="0.25">
      <c r="A350" s="2" t="s">
        <v>44</v>
      </c>
      <c r="B350" s="2" t="s">
        <v>45</v>
      </c>
      <c r="C350" s="2" t="s">
        <v>1</v>
      </c>
      <c r="D350" s="2" t="s">
        <v>448</v>
      </c>
      <c r="E350" s="2" t="s">
        <v>616</v>
      </c>
      <c r="F350" s="2"/>
      <c r="G350" s="2"/>
      <c r="H350" s="12">
        <f>5600+2/7*(4500-5600)</f>
        <v>5285.7142857142853</v>
      </c>
      <c r="I350" s="11">
        <v>4500</v>
      </c>
      <c r="J350" s="12">
        <f t="shared" si="1348"/>
        <v>4150</v>
      </c>
      <c r="K350" s="12">
        <v>3800</v>
      </c>
      <c r="L350" s="12">
        <f t="shared" si="1349"/>
        <v>3650</v>
      </c>
      <c r="M350" s="12">
        <v>3500</v>
      </c>
      <c r="N350" s="12">
        <f t="shared" si="1350"/>
        <v>3450</v>
      </c>
      <c r="O350" s="11">
        <v>3400</v>
      </c>
      <c r="P350" s="12">
        <v>0.91</v>
      </c>
      <c r="Q350" s="11">
        <f t="shared" si="1359"/>
        <v>4.8099999999999996</v>
      </c>
      <c r="R350" s="11">
        <f t="shared" si="1360"/>
        <v>4.0949999999999998</v>
      </c>
      <c r="S350" s="11">
        <f t="shared" si="1361"/>
        <v>3.7765</v>
      </c>
      <c r="T350" s="11">
        <f t="shared" si="1362"/>
        <v>3.4580000000000002</v>
      </c>
      <c r="U350" s="11">
        <f t="shared" si="1363"/>
        <v>3.3214999999999999</v>
      </c>
      <c r="V350" s="11">
        <f t="shared" si="1364"/>
        <v>3.1850000000000001</v>
      </c>
      <c r="W350" s="11">
        <f t="shared" si="1365"/>
        <v>3.1395</v>
      </c>
      <c r="X350" s="11">
        <f t="shared" si="1366"/>
        <v>3.0939999999999999</v>
      </c>
      <c r="Y350" s="11">
        <f>[3]euref_det!AB350*Q350</f>
        <v>0</v>
      </c>
      <c r="Z350" s="11">
        <f>[3]euref_det!AC350*R350</f>
        <v>0</v>
      </c>
      <c r="AA350" s="11">
        <f>[3]euref_det!AD350*S350</f>
        <v>0</v>
      </c>
      <c r="AB350" s="11">
        <f>[3]euref_det!AE350*T350</f>
        <v>0</v>
      </c>
      <c r="AC350" s="11">
        <f>[3]euref_det!AF350*U350</f>
        <v>0</v>
      </c>
      <c r="AD350" s="11">
        <f>[3]euref_det!AG350*V350</f>
        <v>0</v>
      </c>
      <c r="AE350" s="11">
        <f>[3]euref_det!AH350*W350</f>
        <v>0</v>
      </c>
      <c r="AF350" s="11">
        <f>[3]euref_det!AI350*X350</f>
        <v>0</v>
      </c>
    </row>
    <row r="351" spans="1:32" x14ac:dyDescent="0.25">
      <c r="A351" s="2" t="s">
        <v>46</v>
      </c>
      <c r="B351" s="2" t="s">
        <v>47</v>
      </c>
      <c r="C351" s="2" t="s">
        <v>1</v>
      </c>
      <c r="D351" s="2" t="s">
        <v>448</v>
      </c>
      <c r="E351" s="2" t="s">
        <v>510</v>
      </c>
      <c r="F351" s="2"/>
      <c r="G351" s="2"/>
      <c r="H351" s="12">
        <f>9080+2/7*(5790-9080)</f>
        <v>8140</v>
      </c>
      <c r="I351" s="12">
        <v>5790</v>
      </c>
      <c r="J351" s="12">
        <f t="shared" si="1348"/>
        <v>5135</v>
      </c>
      <c r="K351" s="12">
        <v>4480</v>
      </c>
      <c r="L351" s="12">
        <f t="shared" si="1349"/>
        <v>3565</v>
      </c>
      <c r="M351" s="12">
        <v>2650</v>
      </c>
      <c r="N351" s="12">
        <f t="shared" si="1350"/>
        <v>2475</v>
      </c>
      <c r="O351" s="12">
        <v>2300</v>
      </c>
      <c r="P351" s="12"/>
      <c r="Q351" s="11">
        <f t="shared" ref="Q351" si="1367">H351/1000</f>
        <v>8.14</v>
      </c>
      <c r="R351" s="11">
        <f t="shared" ref="R351" si="1368">I351/1000</f>
        <v>5.79</v>
      </c>
      <c r="S351" s="11">
        <f t="shared" ref="S351" si="1369">J351/1000</f>
        <v>5.1349999999999998</v>
      </c>
      <c r="T351" s="11">
        <f t="shared" ref="T351" si="1370">K351/1000</f>
        <v>4.4800000000000004</v>
      </c>
      <c r="U351" s="11">
        <f t="shared" ref="U351" si="1371">L351/1000</f>
        <v>3.5649999999999999</v>
      </c>
      <c r="V351" s="11">
        <f t="shared" ref="V351" si="1372">M351/1000</f>
        <v>2.65</v>
      </c>
      <c r="W351" s="11">
        <f t="shared" ref="W351" si="1373">N351/1000</f>
        <v>2.4750000000000001</v>
      </c>
      <c r="X351" s="11">
        <f t="shared" ref="X351" si="1374">O351/1000</f>
        <v>2.2999999999999998</v>
      </c>
      <c r="Y351" s="11">
        <f>[3]euref_det!AB351*Q351</f>
        <v>0</v>
      </c>
      <c r="Z351" s="11">
        <f>[3]euref_det!AC351*R351</f>
        <v>0</v>
      </c>
      <c r="AA351" s="11">
        <f>[3]euref_det!AD351*S351</f>
        <v>0</v>
      </c>
      <c r="AB351" s="11">
        <f>[3]euref_det!AE351*T351</f>
        <v>0</v>
      </c>
      <c r="AC351" s="11">
        <f>[3]euref_det!AF351*U351</f>
        <v>0</v>
      </c>
      <c r="AD351" s="11">
        <f>[3]euref_det!AG351*V351</f>
        <v>0</v>
      </c>
      <c r="AE351" s="11">
        <f>[3]euref_det!AH351*W351</f>
        <v>0</v>
      </c>
      <c r="AF351" s="11">
        <f>[3]euref_det!AI351*X351</f>
        <v>0</v>
      </c>
    </row>
    <row r="352" spans="1:32" x14ac:dyDescent="0.25">
      <c r="A352" s="2" t="s">
        <v>48</v>
      </c>
      <c r="B352" s="2" t="s">
        <v>49</v>
      </c>
      <c r="C352" s="2" t="s">
        <v>1</v>
      </c>
      <c r="D352" s="2" t="s">
        <v>448</v>
      </c>
      <c r="E352" s="2" t="s">
        <v>617</v>
      </c>
      <c r="F352" s="2"/>
      <c r="G352" s="2"/>
      <c r="H352" s="12">
        <f>5530+2/7*(4970-5530)</f>
        <v>5370</v>
      </c>
      <c r="I352" s="11">
        <v>4970</v>
      </c>
      <c r="J352" s="12">
        <f t="shared" si="1348"/>
        <v>4720</v>
      </c>
      <c r="K352" s="12">
        <v>4470</v>
      </c>
      <c r="L352" s="12">
        <f t="shared" si="1349"/>
        <v>4245</v>
      </c>
      <c r="M352" s="12">
        <v>4020</v>
      </c>
      <c r="N352" s="12">
        <f t="shared" si="1350"/>
        <v>3815</v>
      </c>
      <c r="O352" s="11">
        <v>3610</v>
      </c>
      <c r="P352" s="12">
        <v>0.91</v>
      </c>
      <c r="Q352" s="11">
        <f t="shared" ref="Q352" si="1375">H352*$P352/1000</f>
        <v>4.8866999999999994</v>
      </c>
      <c r="R352" s="11">
        <f t="shared" ref="R352" si="1376">I352*$P352/1000</f>
        <v>4.5226999999999995</v>
      </c>
      <c r="S352" s="11">
        <f t="shared" ref="S352" si="1377">J352*$P352/1000</f>
        <v>4.2951999999999995</v>
      </c>
      <c r="T352" s="11">
        <f t="shared" ref="T352" si="1378">K352*$P352/1000</f>
        <v>4.0677000000000003</v>
      </c>
      <c r="U352" s="11">
        <f t="shared" ref="U352" si="1379">L352*$P352/1000</f>
        <v>3.8629500000000001</v>
      </c>
      <c r="V352" s="11">
        <f t="shared" ref="V352" si="1380">M352*$P352/1000</f>
        <v>3.6582000000000003</v>
      </c>
      <c r="W352" s="11">
        <f t="shared" ref="W352" si="1381">N352*$P352/1000</f>
        <v>3.4716499999999999</v>
      </c>
      <c r="X352" s="11">
        <f t="shared" ref="X352" si="1382">O352*$P352/1000</f>
        <v>3.2850999999999999</v>
      </c>
      <c r="Y352" s="11">
        <f>[3]euref_det!AB352*Q352</f>
        <v>0</v>
      </c>
      <c r="Z352" s="11">
        <f>[3]euref_det!AC352*R352</f>
        <v>0</v>
      </c>
      <c r="AA352" s="11">
        <f>[3]euref_det!AD352*S352</f>
        <v>0</v>
      </c>
      <c r="AB352" s="11">
        <f>[3]euref_det!AE352*T352</f>
        <v>0</v>
      </c>
      <c r="AC352" s="11">
        <f>[3]euref_det!AF352*U352</f>
        <v>0</v>
      </c>
      <c r="AD352" s="11">
        <f>[3]euref_det!AG352*V352</f>
        <v>0</v>
      </c>
      <c r="AE352" s="11">
        <f>[3]euref_det!AH352*W352</f>
        <v>0</v>
      </c>
      <c r="AF352" s="11">
        <f>[3]euref_det!AI352*X352</f>
        <v>0</v>
      </c>
    </row>
    <row r="353" spans="1:32" x14ac:dyDescent="0.25">
      <c r="A353" s="2" t="s">
        <v>32</v>
      </c>
      <c r="B353" s="2" t="s">
        <v>33</v>
      </c>
      <c r="C353" s="2" t="s">
        <v>53</v>
      </c>
      <c r="D353" s="2" t="s">
        <v>448</v>
      </c>
      <c r="E353" s="2" t="s">
        <v>558</v>
      </c>
      <c r="F353" s="2"/>
      <c r="G353" s="2"/>
      <c r="H353" s="12">
        <f>[2]GB!$B$8/([2]GB!$B$8+[2]GB!$B$11)*(2000+2/7*(2000-2000))+[2]GB!$B$11/([2]GB!$B$8+[2]GB!$B$11)*(1600+2/7*(1600-1600))</f>
        <v>1600</v>
      </c>
      <c r="I353" s="12">
        <f>$H353</f>
        <v>1600</v>
      </c>
      <c r="J353" s="12">
        <f t="shared" ref="J353:O354" si="1383">$H353</f>
        <v>1600</v>
      </c>
      <c r="K353" s="12">
        <f t="shared" si="1383"/>
        <v>1600</v>
      </c>
      <c r="L353" s="12">
        <f t="shared" si="1383"/>
        <v>1600</v>
      </c>
      <c r="M353" s="12">
        <f t="shared" si="1383"/>
        <v>1600</v>
      </c>
      <c r="N353" s="12">
        <f t="shared" si="1383"/>
        <v>1600</v>
      </c>
      <c r="O353" s="12">
        <f t="shared" si="1383"/>
        <v>1600</v>
      </c>
      <c r="P353" s="12"/>
      <c r="Q353" s="11">
        <f t="shared" ref="Q353:Q355" si="1384">H353/1000</f>
        <v>1.6</v>
      </c>
      <c r="R353" s="11">
        <f t="shared" ref="R353:R355" si="1385">I353/1000</f>
        <v>1.6</v>
      </c>
      <c r="S353" s="11">
        <f t="shared" ref="S353:S355" si="1386">J353/1000</f>
        <v>1.6</v>
      </c>
      <c r="T353" s="11">
        <f t="shared" ref="T353:T355" si="1387">K353/1000</f>
        <v>1.6</v>
      </c>
      <c r="U353" s="11">
        <f t="shared" ref="U353:U355" si="1388">L353/1000</f>
        <v>1.6</v>
      </c>
      <c r="V353" s="11">
        <f t="shared" ref="V353:V355" si="1389">M353/1000</f>
        <v>1.6</v>
      </c>
      <c r="W353" s="11">
        <f t="shared" ref="W353:W355" si="1390">N353/1000</f>
        <v>1.6</v>
      </c>
      <c r="X353" s="11">
        <f t="shared" ref="X353:X355" si="1391">O353/1000</f>
        <v>1.6</v>
      </c>
      <c r="Y353" s="11">
        <f>[3]euref_det!AB353*Q353</f>
        <v>749.39504000000022</v>
      </c>
      <c r="Z353" s="11">
        <f>[3]euref_det!AC353*R353</f>
        <v>445.9794</v>
      </c>
      <c r="AA353" s="11">
        <f>[3]euref_det!AD353*S353</f>
        <v>92.90440000000001</v>
      </c>
      <c r="AB353" s="11">
        <f>[3]euref_det!AE353*T353</f>
        <v>20.040399999999998</v>
      </c>
      <c r="AC353" s="11">
        <f>[3]euref_det!AF353*U353</f>
        <v>19.105599999999999</v>
      </c>
      <c r="AD353" s="11">
        <f>[3]euref_det!AG353*V353</f>
        <v>17.965600000000002</v>
      </c>
      <c r="AE353" s="11">
        <f>[3]euref_det!AH353*W353</f>
        <v>17.965600000000002</v>
      </c>
      <c r="AF353" s="11">
        <f>[3]euref_det!AI353*X353</f>
        <v>17.919999999999998</v>
      </c>
    </row>
    <row r="354" spans="1:32" x14ac:dyDescent="0.25">
      <c r="A354" s="2" t="s">
        <v>34</v>
      </c>
      <c r="B354" s="2" t="s">
        <v>35</v>
      </c>
      <c r="C354" s="2" t="s">
        <v>53</v>
      </c>
      <c r="D354" s="2" t="s">
        <v>448</v>
      </c>
      <c r="E354" s="2" t="s">
        <v>515</v>
      </c>
      <c r="F354" s="2"/>
      <c r="G354" s="2"/>
      <c r="H354" s="12">
        <f>850+2/7*(850-850)</f>
        <v>850</v>
      </c>
      <c r="I354" s="12">
        <f>$H354</f>
        <v>850</v>
      </c>
      <c r="J354" s="12">
        <f t="shared" si="1383"/>
        <v>850</v>
      </c>
      <c r="K354" s="12">
        <f t="shared" si="1383"/>
        <v>850</v>
      </c>
      <c r="L354" s="12">
        <f t="shared" si="1383"/>
        <v>850</v>
      </c>
      <c r="M354" s="12">
        <f t="shared" si="1383"/>
        <v>850</v>
      </c>
      <c r="N354" s="12">
        <f t="shared" si="1383"/>
        <v>850</v>
      </c>
      <c r="O354" s="12">
        <f t="shared" si="1383"/>
        <v>850</v>
      </c>
      <c r="P354" s="12"/>
      <c r="Q354" s="11">
        <f t="shared" si="1384"/>
        <v>0.85</v>
      </c>
      <c r="R354" s="11">
        <f t="shared" si="1385"/>
        <v>0.85</v>
      </c>
      <c r="S354" s="11">
        <f t="shared" si="1386"/>
        <v>0.85</v>
      </c>
      <c r="T354" s="11">
        <f t="shared" si="1387"/>
        <v>0.85</v>
      </c>
      <c r="U354" s="11">
        <f t="shared" si="1388"/>
        <v>0.85</v>
      </c>
      <c r="V354" s="11">
        <f t="shared" si="1389"/>
        <v>0.85</v>
      </c>
      <c r="W354" s="11">
        <f t="shared" si="1390"/>
        <v>0.85</v>
      </c>
      <c r="X354" s="11">
        <f t="shared" si="1391"/>
        <v>0.85</v>
      </c>
      <c r="Y354" s="11">
        <f>[3]euref_det!AB354*Q354</f>
        <v>962.01562451666666</v>
      </c>
      <c r="Z354" s="11">
        <f>[3]euref_det!AC354*R354</f>
        <v>1235.3266040320459</v>
      </c>
      <c r="AA354" s="11">
        <f>[3]euref_det!AD354*S354</f>
        <v>1040.4619931434879</v>
      </c>
      <c r="AB354" s="11">
        <f>[3]euref_det!AE354*T354</f>
        <v>1085.4874691128209</v>
      </c>
      <c r="AC354" s="11">
        <f>[3]euref_det!AF354*U354</f>
        <v>1959.9100738469649</v>
      </c>
      <c r="AD354" s="11">
        <f>[3]euref_det!AG354*V354</f>
        <v>2276.7644412657146</v>
      </c>
      <c r="AE354" s="11">
        <f>[3]euref_det!AH354*W354</f>
        <v>1447.1986107619382</v>
      </c>
      <c r="AF354" s="11">
        <f>[3]euref_det!AI354*X354</f>
        <v>1306.2097503992645</v>
      </c>
    </row>
    <row r="355" spans="1:32" x14ac:dyDescent="0.25">
      <c r="A355" s="2" t="s">
        <v>36</v>
      </c>
      <c r="B355" s="2" t="s">
        <v>37</v>
      </c>
      <c r="C355" s="2" t="s">
        <v>53</v>
      </c>
      <c r="D355" s="2" t="s">
        <v>448</v>
      </c>
      <c r="E355" s="2" t="s">
        <v>503</v>
      </c>
      <c r="F355" s="2"/>
      <c r="G355" s="2"/>
      <c r="H355" s="12">
        <f>4500+2/7*(4350-4500)</f>
        <v>4457.1428571428569</v>
      </c>
      <c r="I355" s="12">
        <f>4350</f>
        <v>4350</v>
      </c>
      <c r="J355" s="12">
        <f>(I355+K355)/2</f>
        <v>4225</v>
      </c>
      <c r="K355" s="12">
        <v>4100</v>
      </c>
      <c r="L355" s="12">
        <f>(K355+M355)/2</f>
        <v>3950</v>
      </c>
      <c r="M355" s="12">
        <v>3800</v>
      </c>
      <c r="N355" s="12">
        <f>(M355+O355)/2</f>
        <v>3775</v>
      </c>
      <c r="O355" s="12">
        <v>3750</v>
      </c>
      <c r="P355" s="12"/>
      <c r="Q355" s="11">
        <f t="shared" si="1384"/>
        <v>4.4571428571428573</v>
      </c>
      <c r="R355" s="11">
        <f t="shared" si="1385"/>
        <v>4.3499999999999996</v>
      </c>
      <c r="S355" s="11">
        <f t="shared" si="1386"/>
        <v>4.2249999999999996</v>
      </c>
      <c r="T355" s="11">
        <f t="shared" si="1387"/>
        <v>4.0999999999999996</v>
      </c>
      <c r="U355" s="11">
        <f t="shared" si="1388"/>
        <v>3.95</v>
      </c>
      <c r="V355" s="11">
        <f t="shared" si="1389"/>
        <v>3.8</v>
      </c>
      <c r="W355" s="11">
        <f t="shared" si="1390"/>
        <v>3.7749999999999999</v>
      </c>
      <c r="X355" s="11">
        <f t="shared" si="1391"/>
        <v>3.75</v>
      </c>
      <c r="Y355" s="11">
        <f>[3]euref_det!AB355*Q355</f>
        <v>696.35428571428565</v>
      </c>
      <c r="Z355" s="11">
        <f>[3]euref_det!AC355*R355</f>
        <v>644.08999999999992</v>
      </c>
      <c r="AA355" s="11">
        <f>[3]euref_det!AD355*S355</f>
        <v>550.02458333333334</v>
      </c>
      <c r="AB355" s="11">
        <f>[3]euref_det!AE355*T355</f>
        <v>5238.3650000000025</v>
      </c>
      <c r="AC355" s="11">
        <f>[3]euref_det!AF355*U355</f>
        <v>784.86500000000012</v>
      </c>
      <c r="AD355" s="11">
        <f>[3]euref_det!AG355*V355</f>
        <v>1109.0933333333332</v>
      </c>
      <c r="AE355" s="11">
        <f>[3]euref_det!AH355*W355</f>
        <v>2126.7091666666665</v>
      </c>
      <c r="AF355" s="11">
        <f>[3]euref_det!AI355*X355</f>
        <v>3556.3750000000014</v>
      </c>
    </row>
    <row r="356" spans="1:32" x14ac:dyDescent="0.25">
      <c r="A356" s="2" t="s">
        <v>38</v>
      </c>
      <c r="B356" s="2" t="s">
        <v>39</v>
      </c>
      <c r="C356" s="2" t="s">
        <v>53</v>
      </c>
      <c r="D356" s="2" t="s">
        <v>517</v>
      </c>
      <c r="E356" s="2" t="s">
        <v>518</v>
      </c>
      <c r="F356" s="2" t="s">
        <v>448</v>
      </c>
      <c r="G356" s="2" t="s">
        <v>637</v>
      </c>
      <c r="H356" s="11">
        <f>'[4]Figure 5.5'!$E$23</f>
        <v>1842.692924470706</v>
      </c>
      <c r="I356" s="11">
        <f>$H356</f>
        <v>1842.692924470706</v>
      </c>
      <c r="J356" s="11">
        <f t="shared" ref="J356:O356" si="1392">$H356</f>
        <v>1842.692924470706</v>
      </c>
      <c r="K356" s="11">
        <f t="shared" si="1392"/>
        <v>1842.692924470706</v>
      </c>
      <c r="L356" s="11">
        <f t="shared" si="1392"/>
        <v>1842.692924470706</v>
      </c>
      <c r="M356" s="11">
        <f t="shared" si="1392"/>
        <v>1842.692924470706</v>
      </c>
      <c r="N356" s="11">
        <f t="shared" si="1392"/>
        <v>1842.692924470706</v>
      </c>
      <c r="O356" s="11">
        <f t="shared" si="1392"/>
        <v>1842.692924470706</v>
      </c>
      <c r="P356" s="12">
        <v>0.91</v>
      </c>
      <c r="Q356" s="11">
        <f t="shared" ref="Q356:Q358" si="1393">H356*$P356/1000</f>
        <v>1.6768505612683424</v>
      </c>
      <c r="R356" s="11">
        <f t="shared" ref="R356:R358" si="1394">I356*$P356/1000</f>
        <v>1.6768505612683424</v>
      </c>
      <c r="S356" s="11">
        <f t="shared" ref="S356:S358" si="1395">J356*$P356/1000</f>
        <v>1.6768505612683424</v>
      </c>
      <c r="T356" s="11">
        <f t="shared" ref="T356:T358" si="1396">K356*$P356/1000</f>
        <v>1.6768505612683424</v>
      </c>
      <c r="U356" s="11">
        <f t="shared" ref="U356:U358" si="1397">L356*$P356/1000</f>
        <v>1.6768505612683424</v>
      </c>
      <c r="V356" s="11">
        <f t="shared" ref="V356:V358" si="1398">M356*$P356/1000</f>
        <v>1.6768505612683424</v>
      </c>
      <c r="W356" s="11">
        <f t="shared" ref="W356:W358" si="1399">N356*$P356/1000</f>
        <v>1.6768505612683424</v>
      </c>
      <c r="X356" s="11">
        <f t="shared" ref="X356:X358" si="1400">O356*$P356/1000</f>
        <v>1.6768505612683424</v>
      </c>
      <c r="Y356" s="11">
        <f>[3]euref_det!AB356*Q356</f>
        <v>387.67219916000255</v>
      </c>
      <c r="Z356" s="11">
        <f>[3]euref_det!AC356*R356</f>
        <v>82.743674718488521</v>
      </c>
      <c r="AA356" s="11">
        <f>[3]euref_det!AD356*S356</f>
        <v>50.040405751073017</v>
      </c>
      <c r="AB356" s="11">
        <f>[3]euref_det!AE356*T356</f>
        <v>50.040405751073017</v>
      </c>
      <c r="AC356" s="11">
        <f>[3]euref_det!AF356*U356</f>
        <v>50.040405751073017</v>
      </c>
      <c r="AD356" s="11">
        <f>[3]euref_det!AG356*V356</f>
        <v>50.040405751073017</v>
      </c>
      <c r="AE356" s="11">
        <f>[3]euref_det!AH356*W356</f>
        <v>50.665069610968537</v>
      </c>
      <c r="AF356" s="11">
        <f>[3]euref_det!AI356*X356</f>
        <v>59.560251804411791</v>
      </c>
    </row>
    <row r="357" spans="1:32" x14ac:dyDescent="0.25">
      <c r="A357" s="2" t="s">
        <v>384</v>
      </c>
      <c r="B357" s="2" t="s">
        <v>378</v>
      </c>
      <c r="C357" s="2" t="s">
        <v>53</v>
      </c>
      <c r="D357" s="2" t="s">
        <v>517</v>
      </c>
      <c r="E357" s="2" t="s">
        <v>539</v>
      </c>
      <c r="F357" s="2" t="s">
        <v>448</v>
      </c>
      <c r="G357" s="2" t="s">
        <v>632</v>
      </c>
      <c r="H357" s="12">
        <f>SUM('[4]Figure 2.5'!$AD$13:$AL$13)/9</f>
        <v>2160</v>
      </c>
      <c r="I357" s="12">
        <f>H357*1350/(1400+2/7*(1350-1400))</f>
        <v>2104.3298969072166</v>
      </c>
      <c r="J357" s="12">
        <f t="shared" ref="J357:J365" si="1401">(I357+K357)/2</f>
        <v>2065.3608247422681</v>
      </c>
      <c r="K357" s="12">
        <f>I357*1300/1350</f>
        <v>2026.3917525773195</v>
      </c>
      <c r="L357" s="12">
        <f t="shared" ref="L357:L365" si="1402">(K357+M357)/2</f>
        <v>1948.4536082474228</v>
      </c>
      <c r="M357" s="12">
        <f>K357*1200/1300</f>
        <v>1870.5154639175259</v>
      </c>
      <c r="N357" s="12">
        <f t="shared" ref="N357:N365" si="1403">(M357+O357)/2</f>
        <v>1792.5773195876291</v>
      </c>
      <c r="O357" s="12">
        <f>M357*1100/1200</f>
        <v>1714.6391752577322</v>
      </c>
      <c r="P357" s="12">
        <v>0.91</v>
      </c>
      <c r="Q357" s="11">
        <f t="shared" si="1393"/>
        <v>1.9656000000000002</v>
      </c>
      <c r="R357" s="11">
        <f t="shared" si="1394"/>
        <v>1.9149402061855672</v>
      </c>
      <c r="S357" s="11">
        <f t="shared" si="1395"/>
        <v>1.879478350515464</v>
      </c>
      <c r="T357" s="11">
        <f t="shared" si="1396"/>
        <v>1.8440164948453608</v>
      </c>
      <c r="U357" s="11">
        <f t="shared" si="1397"/>
        <v>1.7730927835051549</v>
      </c>
      <c r="V357" s="11">
        <f t="shared" si="1398"/>
        <v>1.7021690721649485</v>
      </c>
      <c r="W357" s="11">
        <f t="shared" si="1399"/>
        <v>1.6312453608247424</v>
      </c>
      <c r="X357" s="11">
        <f t="shared" si="1400"/>
        <v>1.5603216494845362</v>
      </c>
      <c r="Y357" s="11">
        <f>[3]euref_det!AB357*Q357</f>
        <v>2118.0386597627221</v>
      </c>
      <c r="Z357" s="11">
        <f>[3]euref_det!AC357*R357</f>
        <v>6761.026631694167</v>
      </c>
      <c r="AA357" s="11">
        <f>[3]euref_det!AD357*S357</f>
        <v>1721.2459945786261</v>
      </c>
      <c r="AB357" s="11">
        <f>[3]euref_det!AE357*T357</f>
        <v>1587.4434757547781</v>
      </c>
      <c r="AC357" s="11">
        <f>[3]euref_det!AF357*U357</f>
        <v>1526.3879574565176</v>
      </c>
      <c r="AD357" s="11">
        <f>[3]euref_det!AG357*V357</f>
        <v>1718.4592212908055</v>
      </c>
      <c r="AE357" s="11">
        <f>[3]euref_det!AH357*W357</f>
        <v>2441.8089486808572</v>
      </c>
      <c r="AF357" s="11">
        <f>[3]euref_det!AI357*X357</f>
        <v>2295.7154901380113</v>
      </c>
    </row>
    <row r="358" spans="1:32" x14ac:dyDescent="0.25">
      <c r="A358" s="2" t="s">
        <v>385</v>
      </c>
      <c r="B358" s="2" t="s">
        <v>379</v>
      </c>
      <c r="C358" s="2" t="s">
        <v>53</v>
      </c>
      <c r="D358" s="2" t="s">
        <v>517</v>
      </c>
      <c r="E358" s="2" t="s">
        <v>540</v>
      </c>
      <c r="F358" s="2" t="s">
        <v>448</v>
      </c>
      <c r="G358" s="2" t="s">
        <v>633</v>
      </c>
      <c r="H358" s="12">
        <f>('[4]Table 4.1'!$D$15+'[4]Table 4.1'!$G$15)/2</f>
        <v>4557</v>
      </c>
      <c r="I358" s="12">
        <f>H358*2880/(3470+2/7*(2880-3470))</f>
        <v>3975.2972739073994</v>
      </c>
      <c r="J358" s="12">
        <f t="shared" si="1401"/>
        <v>3768.2505408913894</v>
      </c>
      <c r="K358" s="12">
        <f>I358*2580/2880</f>
        <v>3561.203807875379</v>
      </c>
      <c r="L358" s="12">
        <f t="shared" si="1402"/>
        <v>3423.1726525313716</v>
      </c>
      <c r="M358" s="12">
        <f>K358*2380/2580</f>
        <v>3285.1414971873646</v>
      </c>
      <c r="N358" s="12">
        <f t="shared" si="1403"/>
        <v>3157.8104314049087</v>
      </c>
      <c r="O358" s="12">
        <f>M358*2380/2580</f>
        <v>3030.4793656224524</v>
      </c>
      <c r="P358" s="12">
        <v>0.91</v>
      </c>
      <c r="Q358" s="11">
        <f t="shared" si="1393"/>
        <v>4.1468699999999998</v>
      </c>
      <c r="R358" s="11">
        <f t="shared" si="1394"/>
        <v>3.6175205192557338</v>
      </c>
      <c r="S358" s="11">
        <f t="shared" si="1395"/>
        <v>3.4291079922111645</v>
      </c>
      <c r="T358" s="11">
        <f t="shared" si="1396"/>
        <v>3.2406954651665951</v>
      </c>
      <c r="U358" s="11">
        <f t="shared" si="1397"/>
        <v>3.1150871138035483</v>
      </c>
      <c r="V358" s="11">
        <f t="shared" si="1398"/>
        <v>2.9894787624405019</v>
      </c>
      <c r="W358" s="11">
        <f t="shared" si="1399"/>
        <v>2.8736074925784667</v>
      </c>
      <c r="X358" s="11">
        <f t="shared" si="1400"/>
        <v>2.7577362227164319</v>
      </c>
      <c r="Y358" s="11">
        <f>[3]euref_det!AB358*Q358</f>
        <v>3459.5377191928114</v>
      </c>
      <c r="Z358" s="11">
        <f>[3]euref_det!AC358*R358</f>
        <v>6826.9389908819221</v>
      </c>
      <c r="AA358" s="11">
        <f>[3]euref_det!AD358*S358</f>
        <v>1483.7637927415917</v>
      </c>
      <c r="AB358" s="11">
        <f>[3]euref_det!AE358*T358</f>
        <v>1285.3851171552617</v>
      </c>
      <c r="AC358" s="11">
        <f>[3]euref_det!AF358*U358</f>
        <v>1235.5639885833523</v>
      </c>
      <c r="AD358" s="11">
        <f>[3]euref_det!AG358*V358</f>
        <v>1424.7105811457996</v>
      </c>
      <c r="AE358" s="11">
        <f>[3]euref_det!AH358*W358</f>
        <v>2116.7818040053339</v>
      </c>
      <c r="AF358" s="11">
        <f>[3]euref_det!AI358*X358</f>
        <v>1971.9201281284622</v>
      </c>
    </row>
    <row r="359" spans="1:32" x14ac:dyDescent="0.25">
      <c r="A359" s="1" t="s">
        <v>40</v>
      </c>
      <c r="B359" s="1" t="s">
        <v>41</v>
      </c>
      <c r="C359" s="2" t="s">
        <v>53</v>
      </c>
      <c r="D359" s="2" t="s">
        <v>448</v>
      </c>
      <c r="E359" s="2" t="s">
        <v>516</v>
      </c>
      <c r="F359" s="2"/>
      <c r="G359" s="2"/>
      <c r="H359" s="12">
        <f>2500+2/7*(2300-2500)</f>
        <v>2442.8571428571427</v>
      </c>
      <c r="I359" s="12">
        <v>2300</v>
      </c>
      <c r="J359" s="12">
        <f t="shared" si="1401"/>
        <v>2300</v>
      </c>
      <c r="K359" s="12">
        <v>2300</v>
      </c>
      <c r="L359" s="12">
        <f t="shared" si="1402"/>
        <v>2300</v>
      </c>
      <c r="M359" s="12">
        <v>2300</v>
      </c>
      <c r="N359" s="12">
        <f t="shared" si="1403"/>
        <v>2250</v>
      </c>
      <c r="O359" s="12">
        <v>2200</v>
      </c>
      <c r="P359" s="12"/>
      <c r="Q359" s="11">
        <f t="shared" ref="Q359:Q360" si="1404">H359/1000</f>
        <v>2.4428571428571426</v>
      </c>
      <c r="R359" s="11">
        <f t="shared" ref="R359:R360" si="1405">I359/1000</f>
        <v>2.2999999999999998</v>
      </c>
      <c r="S359" s="11">
        <f t="shared" ref="S359:S360" si="1406">J359/1000</f>
        <v>2.2999999999999998</v>
      </c>
      <c r="T359" s="11">
        <f t="shared" ref="T359:T360" si="1407">K359/1000</f>
        <v>2.2999999999999998</v>
      </c>
      <c r="U359" s="11">
        <f t="shared" ref="U359:U360" si="1408">L359/1000</f>
        <v>2.2999999999999998</v>
      </c>
      <c r="V359" s="11">
        <f t="shared" ref="V359:V360" si="1409">M359/1000</f>
        <v>2.2999999999999998</v>
      </c>
      <c r="W359" s="11">
        <f t="shared" ref="W359:W360" si="1410">N359/1000</f>
        <v>2.25</v>
      </c>
      <c r="X359" s="11">
        <f t="shared" ref="X359:X360" si="1411">O359/1000</f>
        <v>2.2000000000000002</v>
      </c>
      <c r="Y359" s="11">
        <f>[3]euref_det!AB359*Q359</f>
        <v>155.45102723265308</v>
      </c>
      <c r="Z359" s="11">
        <f>[3]euref_det!AC359*R359</f>
        <v>81.167141662510772</v>
      </c>
      <c r="AA359" s="11">
        <f>[3]euref_det!AD359*S359</f>
        <v>79.278913948225068</v>
      </c>
      <c r="AB359" s="11">
        <f>[3]euref_det!AE359*T359</f>
        <v>76.681414205367886</v>
      </c>
      <c r="AC359" s="11">
        <f>[3]euref_det!AF359*U359</f>
        <v>44.300265171428578</v>
      </c>
      <c r="AD359" s="11">
        <f>[3]euref_det!AG359*V359</f>
        <v>31.849999799999996</v>
      </c>
      <c r="AE359" s="11">
        <f>[3]euref_det!AH359*W359</f>
        <v>25.216812000000001</v>
      </c>
      <c r="AF359" s="11">
        <f>[3]euref_det!AI359*X359</f>
        <v>21.283605828571428</v>
      </c>
    </row>
    <row r="360" spans="1:32" x14ac:dyDescent="0.25">
      <c r="A360" s="2" t="s">
        <v>42</v>
      </c>
      <c r="B360" s="2" t="s">
        <v>43</v>
      </c>
      <c r="C360" s="2" t="s">
        <v>53</v>
      </c>
      <c r="D360" s="2" t="s">
        <v>448</v>
      </c>
      <c r="E360" s="2" t="s">
        <v>523</v>
      </c>
      <c r="F360" s="2"/>
      <c r="G360" s="2"/>
      <c r="H360" s="12">
        <f>2890+2/7*(2620-2890)</f>
        <v>2812.8571428571427</v>
      </c>
      <c r="I360" s="12">
        <v>2620</v>
      </c>
      <c r="J360" s="12">
        <f t="shared" si="1401"/>
        <v>2495</v>
      </c>
      <c r="K360" s="12">
        <v>2370</v>
      </c>
      <c r="L360" s="12">
        <f t="shared" si="1402"/>
        <v>2260</v>
      </c>
      <c r="M360" s="12">
        <v>2150</v>
      </c>
      <c r="N360" s="12">
        <f t="shared" si="1403"/>
        <v>2050</v>
      </c>
      <c r="O360" s="12">
        <v>1950</v>
      </c>
      <c r="P360" s="12"/>
      <c r="Q360" s="11">
        <f t="shared" si="1404"/>
        <v>2.8128571428571427</v>
      </c>
      <c r="R360" s="11">
        <f t="shared" si="1405"/>
        <v>2.62</v>
      </c>
      <c r="S360" s="11">
        <f t="shared" si="1406"/>
        <v>2.4950000000000001</v>
      </c>
      <c r="T360" s="11">
        <f t="shared" si="1407"/>
        <v>2.37</v>
      </c>
      <c r="U360" s="11">
        <f t="shared" si="1408"/>
        <v>2.2599999999999998</v>
      </c>
      <c r="V360" s="11">
        <f t="shared" si="1409"/>
        <v>2.15</v>
      </c>
      <c r="W360" s="11">
        <f t="shared" si="1410"/>
        <v>2.0499999999999998</v>
      </c>
      <c r="X360" s="11">
        <f t="shared" si="1411"/>
        <v>1.95</v>
      </c>
      <c r="Y360" s="11">
        <f>[3]euref_det!AB360*Q360</f>
        <v>2317.4651026685701</v>
      </c>
      <c r="Z360" s="11">
        <f>[3]euref_det!AC360*R360</f>
        <v>8935.2828418338213</v>
      </c>
      <c r="AA360" s="11">
        <f>[3]euref_det!AD360*S360</f>
        <v>1723.7956007469443</v>
      </c>
      <c r="AB360" s="11">
        <f>[3]euref_det!AE360*T360</f>
        <v>1634.7348889264945</v>
      </c>
      <c r="AC360" s="11">
        <f>[3]euref_det!AF360*U360</f>
        <v>1550.1625720704965</v>
      </c>
      <c r="AD360" s="11">
        <f>[3]euref_det!AG360*V360</f>
        <v>1468.2205186944989</v>
      </c>
      <c r="AE360" s="11">
        <f>[3]euref_det!AH360*W360</f>
        <v>1688.3118065635931</v>
      </c>
      <c r="AF360" s="11">
        <f>[3]euref_det!AI360*X360</f>
        <v>1552.190914200557</v>
      </c>
    </row>
    <row r="361" spans="1:32" x14ac:dyDescent="0.25">
      <c r="A361" s="2" t="s">
        <v>382</v>
      </c>
      <c r="B361" s="2" t="s">
        <v>380</v>
      </c>
      <c r="C361" s="2" t="s">
        <v>53</v>
      </c>
      <c r="D361" s="2" t="s">
        <v>517</v>
      </c>
      <c r="E361" s="2" t="s">
        <v>531</v>
      </c>
      <c r="F361" s="2" t="s">
        <v>448</v>
      </c>
      <c r="G361" s="2" t="s">
        <v>630</v>
      </c>
      <c r="H361" s="12">
        <f>SUM('[4]Figure 3.4'!$F$28:$N$28)/9</f>
        <v>2040.9771111111108</v>
      </c>
      <c r="I361" s="12">
        <f>H361*800/(980+2/7*(800-980))</f>
        <v>1758.3802803418801</v>
      </c>
      <c r="J361" s="12">
        <f t="shared" si="1401"/>
        <v>1582.542252307692</v>
      </c>
      <c r="K361" s="12">
        <f>I361*640/800</f>
        <v>1406.704224273504</v>
      </c>
      <c r="L361" s="12">
        <f t="shared" si="1402"/>
        <v>1340.7649637606835</v>
      </c>
      <c r="M361" s="12">
        <f>K361*580/640</f>
        <v>1274.825703247863</v>
      </c>
      <c r="N361" s="12">
        <f t="shared" si="1403"/>
        <v>1208.8864427350425</v>
      </c>
      <c r="O361" s="12">
        <f>M361*520/580</f>
        <v>1142.947182222222</v>
      </c>
      <c r="P361" s="12">
        <v>0.91</v>
      </c>
      <c r="Q361" s="11">
        <f t="shared" ref="Q361:Q363" si="1412">H361*$P361/1000</f>
        <v>1.8572891711111108</v>
      </c>
      <c r="R361" s="11">
        <f t="shared" ref="R361:R363" si="1413">I361*$P361/1000</f>
        <v>1.6001260551111109</v>
      </c>
      <c r="S361" s="11">
        <f t="shared" ref="S361:S363" si="1414">J361*$P361/1000</f>
        <v>1.4401134495999997</v>
      </c>
      <c r="T361" s="11">
        <f t="shared" ref="T361:T363" si="1415">K361*$P361/1000</f>
        <v>1.2801008440888886</v>
      </c>
      <c r="U361" s="11">
        <f t="shared" ref="U361:U363" si="1416">L361*$P361/1000</f>
        <v>1.220096117022222</v>
      </c>
      <c r="V361" s="11">
        <f t="shared" ref="V361:V363" si="1417">M361*$P361/1000</f>
        <v>1.1600913899555554</v>
      </c>
      <c r="W361" s="11">
        <f t="shared" ref="W361:W363" si="1418">N361*$P361/1000</f>
        <v>1.1000866628888886</v>
      </c>
      <c r="X361" s="11">
        <f t="shared" ref="X361:X363" si="1419">O361*$P361/1000</f>
        <v>1.040081935822222</v>
      </c>
      <c r="Y361" s="11">
        <f>[3]euref_det!AB361*Q361</f>
        <v>5852.4873919279953</v>
      </c>
      <c r="Z361" s="11">
        <f>[3]euref_det!AC361*R361</f>
        <v>709.05664280503026</v>
      </c>
      <c r="AA361" s="11">
        <f>[3]euref_det!AD361*S361</f>
        <v>399.14329099733703</v>
      </c>
      <c r="AB361" s="11">
        <f>[3]euref_det!AE361*T361</f>
        <v>354.79403644207741</v>
      </c>
      <c r="AC361" s="11">
        <f>[3]euref_det!AF361*U361</f>
        <v>338.16306598385501</v>
      </c>
      <c r="AD361" s="11">
        <f>[3]euref_det!AG361*V361</f>
        <v>321.53209552563266</v>
      </c>
      <c r="AE361" s="11">
        <f>[3]euref_det!AH361*W361</f>
        <v>316.33130138218343</v>
      </c>
      <c r="AF361" s="11">
        <f>[3]euref_det!AI361*X361</f>
        <v>312.46779268900241</v>
      </c>
    </row>
    <row r="362" spans="1:32" x14ac:dyDescent="0.25">
      <c r="A362" s="2" t="s">
        <v>383</v>
      </c>
      <c r="B362" s="2" t="s">
        <v>381</v>
      </c>
      <c r="C362" s="2" t="s">
        <v>53</v>
      </c>
      <c r="D362" s="2" t="s">
        <v>517</v>
      </c>
      <c r="E362" s="2" t="s">
        <v>532</v>
      </c>
      <c r="F362" s="2" t="s">
        <v>448</v>
      </c>
      <c r="G362" s="2" t="s">
        <v>631</v>
      </c>
      <c r="H362" s="12">
        <f>SUM('[4]Table 3.1'!$F$20:$N$20)/7</f>
        <v>2900.7142857142858</v>
      </c>
      <c r="I362" s="12">
        <f>H362*1100/(1310+2/7*(1100-1310))</f>
        <v>2552.6285714285718</v>
      </c>
      <c r="J362" s="12">
        <f t="shared" si="1401"/>
        <v>2424.9971428571434</v>
      </c>
      <c r="K362" s="12">
        <f>I362*990/1100</f>
        <v>2297.3657142857146</v>
      </c>
      <c r="L362" s="12">
        <f t="shared" si="1402"/>
        <v>2227.7485714285717</v>
      </c>
      <c r="M362" s="12">
        <f>K362*930/990</f>
        <v>2158.1314285714288</v>
      </c>
      <c r="N362" s="12">
        <f t="shared" si="1403"/>
        <v>2100.1171428571433</v>
      </c>
      <c r="O362" s="12">
        <f>M362*880/930</f>
        <v>2042.1028571428574</v>
      </c>
      <c r="P362" s="12">
        <v>0.91</v>
      </c>
      <c r="Q362" s="11">
        <f t="shared" si="1412"/>
        <v>2.6396500000000001</v>
      </c>
      <c r="R362" s="11">
        <f t="shared" si="1413"/>
        <v>2.3228920000000004</v>
      </c>
      <c r="S362" s="11">
        <f t="shared" si="1414"/>
        <v>2.2067474000000007</v>
      </c>
      <c r="T362" s="11">
        <f t="shared" si="1415"/>
        <v>2.0906028000000005</v>
      </c>
      <c r="U362" s="11">
        <f t="shared" si="1416"/>
        <v>2.0272512000000003</v>
      </c>
      <c r="V362" s="11">
        <f t="shared" si="1417"/>
        <v>1.9638996000000004</v>
      </c>
      <c r="W362" s="11">
        <f t="shared" si="1418"/>
        <v>1.9111066000000005</v>
      </c>
      <c r="X362" s="11">
        <f t="shared" si="1419"/>
        <v>1.8583136000000002</v>
      </c>
      <c r="Y362" s="11">
        <f>[3]euref_det!AB362*Q362</f>
        <v>3460.4853097937621</v>
      </c>
      <c r="Z362" s="11">
        <f>[3]euref_det!AC362*R362</f>
        <v>611.21954396986882</v>
      </c>
      <c r="AA362" s="11">
        <f>[3]euref_det!AD362*S362</f>
        <v>363.1836024490496</v>
      </c>
      <c r="AB362" s="11">
        <f>[3]euref_det!AE362*T362</f>
        <v>344.06867600436277</v>
      </c>
      <c r="AC362" s="11">
        <f>[3]euref_det!AF362*U362</f>
        <v>333.64235248907897</v>
      </c>
      <c r="AD362" s="11">
        <f>[3]euref_det!AG362*V362</f>
        <v>323.21602897379529</v>
      </c>
      <c r="AE362" s="11">
        <f>[3]euref_det!AH362*W362</f>
        <v>326.31847448583147</v>
      </c>
      <c r="AF362" s="11">
        <f>[3]euref_det!AI362*X362</f>
        <v>331.51118993536284</v>
      </c>
    </row>
    <row r="363" spans="1:32" x14ac:dyDescent="0.25">
      <c r="A363" s="2" t="s">
        <v>44</v>
      </c>
      <c r="B363" s="2" t="s">
        <v>45</v>
      </c>
      <c r="C363" s="2" t="s">
        <v>53</v>
      </c>
      <c r="D363" s="2" t="s">
        <v>448</v>
      </c>
      <c r="E363" s="2" t="s">
        <v>616</v>
      </c>
      <c r="F363" s="2"/>
      <c r="G363" s="2"/>
      <c r="H363" s="12">
        <f>5600+2/7*(4500-5600)</f>
        <v>5285.7142857142853</v>
      </c>
      <c r="I363" s="11">
        <v>4500</v>
      </c>
      <c r="J363" s="12">
        <f t="shared" si="1401"/>
        <v>4150</v>
      </c>
      <c r="K363" s="12">
        <v>3800</v>
      </c>
      <c r="L363" s="12">
        <f t="shared" si="1402"/>
        <v>3650</v>
      </c>
      <c r="M363" s="12">
        <v>3500</v>
      </c>
      <c r="N363" s="12">
        <f t="shared" si="1403"/>
        <v>3450</v>
      </c>
      <c r="O363" s="11">
        <v>3400</v>
      </c>
      <c r="P363" s="12">
        <v>0.91</v>
      </c>
      <c r="Q363" s="11">
        <f t="shared" si="1412"/>
        <v>4.8099999999999996</v>
      </c>
      <c r="R363" s="11">
        <f t="shared" si="1413"/>
        <v>4.0949999999999998</v>
      </c>
      <c r="S363" s="11">
        <f t="shared" si="1414"/>
        <v>3.7765</v>
      </c>
      <c r="T363" s="11">
        <f t="shared" si="1415"/>
        <v>3.4580000000000002</v>
      </c>
      <c r="U363" s="11">
        <f t="shared" si="1416"/>
        <v>3.3214999999999999</v>
      </c>
      <c r="V363" s="11">
        <f t="shared" si="1417"/>
        <v>3.1850000000000001</v>
      </c>
      <c r="W363" s="11">
        <f t="shared" si="1418"/>
        <v>3.1395</v>
      </c>
      <c r="X363" s="11">
        <f t="shared" si="1419"/>
        <v>3.0939999999999999</v>
      </c>
      <c r="Y363" s="11">
        <f>[3]euref_det!AB363*Q363</f>
        <v>0</v>
      </c>
      <c r="Z363" s="11">
        <f>[3]euref_det!AC363*R363</f>
        <v>0</v>
      </c>
      <c r="AA363" s="11">
        <f>[3]euref_det!AD363*S363</f>
        <v>0</v>
      </c>
      <c r="AB363" s="11">
        <f>[3]euref_det!AE363*T363</f>
        <v>0</v>
      </c>
      <c r="AC363" s="11">
        <f>[3]euref_det!AF363*U363</f>
        <v>0</v>
      </c>
      <c r="AD363" s="11">
        <f>[3]euref_det!AG363*V363</f>
        <v>0</v>
      </c>
      <c r="AE363" s="11">
        <f>[3]euref_det!AH363*W363</f>
        <v>0</v>
      </c>
      <c r="AF363" s="11">
        <f>[3]euref_det!AI363*X363</f>
        <v>0</v>
      </c>
    </row>
    <row r="364" spans="1:32" x14ac:dyDescent="0.25">
      <c r="A364" s="2" t="s">
        <v>46</v>
      </c>
      <c r="B364" s="2" t="s">
        <v>47</v>
      </c>
      <c r="C364" s="2" t="s">
        <v>53</v>
      </c>
      <c r="D364" s="2" t="s">
        <v>448</v>
      </c>
      <c r="E364" s="2" t="s">
        <v>510</v>
      </c>
      <c r="F364" s="2"/>
      <c r="G364" s="2"/>
      <c r="H364" s="12">
        <f>9080+2/7*(5790-9080)</f>
        <v>8140</v>
      </c>
      <c r="I364" s="12">
        <v>5790</v>
      </c>
      <c r="J364" s="12">
        <f t="shared" si="1401"/>
        <v>5135</v>
      </c>
      <c r="K364" s="12">
        <v>4480</v>
      </c>
      <c r="L364" s="12">
        <f t="shared" si="1402"/>
        <v>3565</v>
      </c>
      <c r="M364" s="12">
        <v>2650</v>
      </c>
      <c r="N364" s="12">
        <f t="shared" si="1403"/>
        <v>2475</v>
      </c>
      <c r="O364" s="12">
        <v>2300</v>
      </c>
      <c r="P364" s="12"/>
      <c r="Q364" s="11">
        <f t="shared" ref="Q364" si="1420">H364/1000</f>
        <v>8.14</v>
      </c>
      <c r="R364" s="11">
        <f t="shared" ref="R364" si="1421">I364/1000</f>
        <v>5.79</v>
      </c>
      <c r="S364" s="11">
        <f t="shared" ref="S364" si="1422">J364/1000</f>
        <v>5.1349999999999998</v>
      </c>
      <c r="T364" s="11">
        <f t="shared" ref="T364" si="1423">K364/1000</f>
        <v>4.4800000000000004</v>
      </c>
      <c r="U364" s="11">
        <f t="shared" ref="U364" si="1424">L364/1000</f>
        <v>3.5649999999999999</v>
      </c>
      <c r="V364" s="11">
        <f t="shared" ref="V364" si="1425">M364/1000</f>
        <v>2.65</v>
      </c>
      <c r="W364" s="11">
        <f t="shared" ref="W364" si="1426">N364/1000</f>
        <v>2.4750000000000001</v>
      </c>
      <c r="X364" s="11">
        <f t="shared" ref="X364" si="1427">O364/1000</f>
        <v>2.2999999999999998</v>
      </c>
      <c r="Y364" s="11">
        <f>[3]euref_det!AB364*Q364</f>
        <v>1.6280000000000001</v>
      </c>
      <c r="Z364" s="11">
        <f>[3]euref_det!AC364*R364</f>
        <v>142.4070459827731</v>
      </c>
      <c r="AA364" s="11">
        <f>[3]euref_det!AD364*S364</f>
        <v>48.638658537887054</v>
      </c>
      <c r="AB364" s="11">
        <f>[3]euref_det!AE364*T364</f>
        <v>29.941996447432317</v>
      </c>
      <c r="AC364" s="11">
        <f>[3]euref_det!AF364*U364</f>
        <v>23.364551444000025</v>
      </c>
      <c r="AD364" s="11">
        <f>[3]euref_det!AG364*V364</f>
        <v>20.793350524799827</v>
      </c>
      <c r="AE364" s="11">
        <f>[3]euref_det!AH364*W364</f>
        <v>16.146238483422387</v>
      </c>
      <c r="AF364" s="11">
        <f>[3]euref_det!AI364*X364</f>
        <v>15.004585257321811</v>
      </c>
    </row>
    <row r="365" spans="1:32" x14ac:dyDescent="0.25">
      <c r="A365" s="2" t="s">
        <v>48</v>
      </c>
      <c r="B365" s="2" t="s">
        <v>49</v>
      </c>
      <c r="C365" s="2" t="s">
        <v>53</v>
      </c>
      <c r="D365" s="2" t="s">
        <v>448</v>
      </c>
      <c r="E365" s="2" t="s">
        <v>617</v>
      </c>
      <c r="F365" s="2"/>
      <c r="G365" s="2"/>
      <c r="H365" s="12">
        <f>5530+2/7*(4970-5530)</f>
        <v>5370</v>
      </c>
      <c r="I365" s="11">
        <v>4970</v>
      </c>
      <c r="J365" s="12">
        <f t="shared" si="1401"/>
        <v>4720</v>
      </c>
      <c r="K365" s="12">
        <v>4470</v>
      </c>
      <c r="L365" s="12">
        <f t="shared" si="1402"/>
        <v>4245</v>
      </c>
      <c r="M365" s="12">
        <v>4020</v>
      </c>
      <c r="N365" s="12">
        <f t="shared" si="1403"/>
        <v>3815</v>
      </c>
      <c r="O365" s="11">
        <v>3610</v>
      </c>
      <c r="P365" s="12">
        <v>0.91</v>
      </c>
      <c r="Q365" s="11">
        <f t="shared" ref="Q365" si="1428">H365*$P365/1000</f>
        <v>4.8866999999999994</v>
      </c>
      <c r="R365" s="11">
        <f t="shared" ref="R365" si="1429">I365*$P365/1000</f>
        <v>4.5226999999999995</v>
      </c>
      <c r="S365" s="11">
        <f t="shared" ref="S365" si="1430">J365*$P365/1000</f>
        <v>4.2951999999999995</v>
      </c>
      <c r="T365" s="11">
        <f t="shared" ref="T365" si="1431">K365*$P365/1000</f>
        <v>4.0677000000000003</v>
      </c>
      <c r="U365" s="11">
        <f t="shared" ref="U365" si="1432">L365*$P365/1000</f>
        <v>3.8629500000000001</v>
      </c>
      <c r="V365" s="11">
        <f t="shared" ref="V365" si="1433">M365*$P365/1000</f>
        <v>3.6582000000000003</v>
      </c>
      <c r="W365" s="11">
        <f t="shared" ref="W365" si="1434">N365*$P365/1000</f>
        <v>3.4716499999999999</v>
      </c>
      <c r="X365" s="11">
        <f t="shared" ref="X365" si="1435">O365*$P365/1000</f>
        <v>3.2850999999999999</v>
      </c>
      <c r="Y365" s="11">
        <f>[3]euref_det!AB365*Q365</f>
        <v>0</v>
      </c>
      <c r="Z365" s="11">
        <f>[3]euref_det!AC365*R365</f>
        <v>0</v>
      </c>
      <c r="AA365" s="11">
        <f>[3]euref_det!AD365*S365</f>
        <v>0</v>
      </c>
      <c r="AB365" s="11">
        <f>[3]euref_det!AE365*T365</f>
        <v>0</v>
      </c>
      <c r="AC365" s="11">
        <f>[3]euref_det!AF365*U365</f>
        <v>0</v>
      </c>
      <c r="AD365" s="11">
        <f>[3]euref_det!AG365*V365</f>
        <v>0</v>
      </c>
      <c r="AE365" s="11">
        <f>[3]euref_det!AH365*W365</f>
        <v>0</v>
      </c>
      <c r="AF365" s="11">
        <f>[3]euref_det!AI365*X365</f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5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ColWidth="8.75" defaultRowHeight="15" x14ac:dyDescent="0.25"/>
  <cols>
    <col min="1" max="1" width="48.625" bestFit="1" customWidth="1"/>
    <col min="2" max="2" width="12.25" bestFit="1" customWidth="1"/>
    <col min="3" max="3" width="11.75" bestFit="1" customWidth="1"/>
    <col min="4" max="7" width="15.75" style="87" customWidth="1"/>
    <col min="8" max="32" width="11.75" style="4" customWidth="1"/>
    <col min="33" max="16384" width="8.75" style="4"/>
  </cols>
  <sheetData>
    <row r="1" spans="1:32" ht="15" customHeight="1" x14ac:dyDescent="0.25">
      <c r="A1" s="36" t="s">
        <v>30</v>
      </c>
      <c r="B1" s="36" t="s">
        <v>31</v>
      </c>
      <c r="C1" s="36" t="s">
        <v>29</v>
      </c>
      <c r="D1" s="30" t="s">
        <v>618</v>
      </c>
      <c r="E1" s="28" t="s">
        <v>614</v>
      </c>
      <c r="F1" s="30" t="s">
        <v>629</v>
      </c>
      <c r="G1" s="28" t="s">
        <v>615</v>
      </c>
      <c r="H1" s="37" t="s">
        <v>542</v>
      </c>
      <c r="I1" s="37" t="s">
        <v>599</v>
      </c>
      <c r="J1" s="37" t="s">
        <v>600</v>
      </c>
      <c r="K1" s="37" t="s">
        <v>601</v>
      </c>
      <c r="L1" s="37" t="s">
        <v>602</v>
      </c>
      <c r="M1" s="37" t="s">
        <v>603</v>
      </c>
      <c r="N1" s="37" t="s">
        <v>604</v>
      </c>
      <c r="O1" s="37" t="s">
        <v>605</v>
      </c>
      <c r="P1" s="37" t="s">
        <v>502</v>
      </c>
      <c r="Q1" s="38" t="s">
        <v>634</v>
      </c>
      <c r="R1" s="38" t="s">
        <v>635</v>
      </c>
      <c r="S1" s="38" t="s">
        <v>639</v>
      </c>
      <c r="T1" s="38" t="s">
        <v>640</v>
      </c>
      <c r="U1" s="38" t="s">
        <v>641</v>
      </c>
      <c r="V1" s="38" t="s">
        <v>642</v>
      </c>
      <c r="W1" s="38" t="s">
        <v>643</v>
      </c>
      <c r="X1" s="38" t="s">
        <v>644</v>
      </c>
      <c r="Y1" s="38" t="s">
        <v>645</v>
      </c>
      <c r="Z1" s="38" t="s">
        <v>646</v>
      </c>
      <c r="AA1" s="38" t="s">
        <v>647</v>
      </c>
      <c r="AB1" s="38" t="s">
        <v>648</v>
      </c>
      <c r="AC1" s="38" t="s">
        <v>649</v>
      </c>
      <c r="AD1" s="38" t="s">
        <v>650</v>
      </c>
      <c r="AE1" s="38" t="s">
        <v>651</v>
      </c>
      <c r="AF1" s="38" t="s">
        <v>652</v>
      </c>
    </row>
    <row r="2" spans="1:32" x14ac:dyDescent="0.25">
      <c r="A2" s="2" t="s">
        <v>32</v>
      </c>
      <c r="B2" s="2" t="s">
        <v>33</v>
      </c>
      <c r="C2" s="2" t="s">
        <v>26</v>
      </c>
      <c r="D2" s="2" t="s">
        <v>448</v>
      </c>
      <c r="E2" s="2" t="s">
        <v>621</v>
      </c>
      <c r="F2" s="2"/>
      <c r="G2" s="2"/>
      <c r="H2" s="12">
        <f>[2]AT!$B$8/([2]AT!$B$8+[2]AT!$B$11)*(2000+2/7*(2000-2000))+[2]AT!$B$11/([2]AT!$B$8+[2]AT!$B$11)*(1600+2/7*(1600-1600))</f>
        <v>1600</v>
      </c>
      <c r="I2" s="12">
        <f>$H2</f>
        <v>1600</v>
      </c>
      <c r="J2" s="12">
        <f t="shared" ref="J2:O3" si="0">$H2</f>
        <v>1600</v>
      </c>
      <c r="K2" s="12">
        <f t="shared" si="0"/>
        <v>1600</v>
      </c>
      <c r="L2" s="12">
        <f t="shared" si="0"/>
        <v>1600</v>
      </c>
      <c r="M2" s="12">
        <f t="shared" si="0"/>
        <v>1600</v>
      </c>
      <c r="N2" s="12">
        <f t="shared" si="0"/>
        <v>1600</v>
      </c>
      <c r="O2" s="12">
        <f t="shared" si="0"/>
        <v>1600</v>
      </c>
      <c r="P2" s="12"/>
      <c r="Q2" s="11">
        <f>H2/1000</f>
        <v>1.6</v>
      </c>
      <c r="R2" s="11">
        <f t="shared" ref="R2:X4" si="1">I2/1000</f>
        <v>1.6</v>
      </c>
      <c r="S2" s="11">
        <f t="shared" si="1"/>
        <v>1.6</v>
      </c>
      <c r="T2" s="11">
        <f t="shared" si="1"/>
        <v>1.6</v>
      </c>
      <c r="U2" s="11">
        <f t="shared" si="1"/>
        <v>1.6</v>
      </c>
      <c r="V2" s="11">
        <f t="shared" si="1"/>
        <v>1.6</v>
      </c>
      <c r="W2" s="11">
        <f t="shared" si="1"/>
        <v>1.6</v>
      </c>
      <c r="X2" s="11">
        <f t="shared" si="1"/>
        <v>1.6</v>
      </c>
      <c r="Y2" s="11">
        <f>[3]stanford_det!AB2*Q2</f>
        <v>34.910160000000005</v>
      </c>
      <c r="Z2" s="11">
        <f>[3]stanford_det!AC2*R2</f>
        <v>27.928128000000005</v>
      </c>
      <c r="AA2" s="11">
        <f>[3]stanford_det!AD2*S2</f>
        <v>17.455080000000002</v>
      </c>
      <c r="AB2" s="11">
        <f>[3]stanford_det!AE2*T2</f>
        <v>6.9820320000000002</v>
      </c>
      <c r="AC2" s="11">
        <f>[3]stanford_det!AF2*U2</f>
        <v>4.3637699999999997</v>
      </c>
      <c r="AD2" s="11">
        <f>[3]stanford_det!AG2*V2</f>
        <v>1.7455080000000001</v>
      </c>
      <c r="AE2" s="11">
        <f>[3]stanford_det!AH2*W2</f>
        <v>0.87275400000000003</v>
      </c>
      <c r="AF2" s="11">
        <f>[3]stanford_det!AI2*X2</f>
        <v>0</v>
      </c>
    </row>
    <row r="3" spans="1:32" x14ac:dyDescent="0.25">
      <c r="A3" s="2" t="s">
        <v>34</v>
      </c>
      <c r="B3" s="2" t="s">
        <v>35</v>
      </c>
      <c r="C3" s="2" t="s">
        <v>26</v>
      </c>
      <c r="D3" s="2" t="s">
        <v>448</v>
      </c>
      <c r="E3" s="2" t="s">
        <v>620</v>
      </c>
      <c r="F3" s="2"/>
      <c r="G3" s="2"/>
      <c r="H3" s="12">
        <f>850+2/7*(850-850)</f>
        <v>850</v>
      </c>
      <c r="I3" s="12">
        <f>$H3</f>
        <v>850</v>
      </c>
      <c r="J3" s="12">
        <f t="shared" si="0"/>
        <v>850</v>
      </c>
      <c r="K3" s="12">
        <f t="shared" si="0"/>
        <v>850</v>
      </c>
      <c r="L3" s="12">
        <f t="shared" si="0"/>
        <v>850</v>
      </c>
      <c r="M3" s="12">
        <f t="shared" si="0"/>
        <v>850</v>
      </c>
      <c r="N3" s="12">
        <f t="shared" si="0"/>
        <v>850</v>
      </c>
      <c r="O3" s="12">
        <f t="shared" si="0"/>
        <v>850</v>
      </c>
      <c r="P3" s="12"/>
      <c r="Q3" s="11">
        <f>H3/1000</f>
        <v>0.85</v>
      </c>
      <c r="R3" s="11">
        <f t="shared" si="1"/>
        <v>0.85</v>
      </c>
      <c r="S3" s="11">
        <f t="shared" si="1"/>
        <v>0.85</v>
      </c>
      <c r="T3" s="11">
        <f t="shared" si="1"/>
        <v>0.85</v>
      </c>
      <c r="U3" s="11">
        <f t="shared" si="1"/>
        <v>0.85</v>
      </c>
      <c r="V3" s="11">
        <f t="shared" si="1"/>
        <v>0.85</v>
      </c>
      <c r="W3" s="11">
        <f t="shared" si="1"/>
        <v>0.85</v>
      </c>
      <c r="X3" s="11">
        <f t="shared" si="1"/>
        <v>0.85</v>
      </c>
      <c r="Y3" s="11">
        <f>[3]stanford_det!AB3*Q3</f>
        <v>115.42639175000004</v>
      </c>
      <c r="Z3" s="11">
        <f>[3]stanford_det!AC3*R3</f>
        <v>92.341113400000026</v>
      </c>
      <c r="AA3" s="11">
        <f>[3]stanford_det!AD3*S3</f>
        <v>57.713195875000018</v>
      </c>
      <c r="AB3" s="11">
        <f>[3]stanford_det!AE3*T3</f>
        <v>23.085278350000003</v>
      </c>
      <c r="AC3" s="11">
        <f>[3]stanford_det!AF3*U3</f>
        <v>14.428298968750005</v>
      </c>
      <c r="AD3" s="11">
        <f>[3]stanford_det!AG3*V3</f>
        <v>5.7713195875000043</v>
      </c>
      <c r="AE3" s="11">
        <f>[3]stanford_det!AH3*W3</f>
        <v>2.8856597937500021</v>
      </c>
      <c r="AF3" s="11">
        <f>[3]stanford_det!AI3*X3</f>
        <v>0</v>
      </c>
    </row>
    <row r="4" spans="1:32" x14ac:dyDescent="0.25">
      <c r="A4" s="2" t="s">
        <v>36</v>
      </c>
      <c r="B4" s="2" t="s">
        <v>37</v>
      </c>
      <c r="C4" s="2" t="s">
        <v>26</v>
      </c>
      <c r="D4" s="2" t="s">
        <v>448</v>
      </c>
      <c r="E4" s="2" t="s">
        <v>622</v>
      </c>
      <c r="F4" s="2"/>
      <c r="G4" s="2"/>
      <c r="H4" s="12">
        <f>4500+2/7*(4350-4500)</f>
        <v>4457.1428571428569</v>
      </c>
      <c r="I4" s="12">
        <f>4350</f>
        <v>4350</v>
      </c>
      <c r="J4" s="12">
        <f>(I4+K4)/2</f>
        <v>4225</v>
      </c>
      <c r="K4" s="12">
        <v>4100</v>
      </c>
      <c r="L4" s="12">
        <f>(K4+M4)/2</f>
        <v>3950</v>
      </c>
      <c r="M4" s="12">
        <v>3800</v>
      </c>
      <c r="N4" s="12">
        <f>(M4+O4)/2</f>
        <v>3775</v>
      </c>
      <c r="O4" s="12">
        <v>3750</v>
      </c>
      <c r="P4" s="12"/>
      <c r="Q4" s="11">
        <f>H4/1000</f>
        <v>4.4571428571428573</v>
      </c>
      <c r="R4" s="11">
        <f t="shared" si="1"/>
        <v>4.3499999999999996</v>
      </c>
      <c r="S4" s="11">
        <f t="shared" si="1"/>
        <v>4.2249999999999996</v>
      </c>
      <c r="T4" s="11">
        <f t="shared" si="1"/>
        <v>4.0999999999999996</v>
      </c>
      <c r="U4" s="11">
        <f t="shared" si="1"/>
        <v>3.95</v>
      </c>
      <c r="V4" s="11">
        <f t="shared" si="1"/>
        <v>3.8</v>
      </c>
      <c r="W4" s="11">
        <f t="shared" si="1"/>
        <v>3.7749999999999999</v>
      </c>
      <c r="X4" s="11">
        <f t="shared" si="1"/>
        <v>3.75</v>
      </c>
      <c r="Y4" s="11">
        <f>[3]stanford_det!AB4*Q4</f>
        <v>0</v>
      </c>
      <c r="Z4" s="11">
        <f>[3]stanford_det!AC4*R4</f>
        <v>0</v>
      </c>
      <c r="AA4" s="11">
        <f>[3]stanford_det!AD4*S4</f>
        <v>0</v>
      </c>
      <c r="AB4" s="11">
        <f>[3]stanford_det!AE4*T4</f>
        <v>0</v>
      </c>
      <c r="AC4" s="11">
        <f>[3]stanford_det!AF4*U4</f>
        <v>0</v>
      </c>
      <c r="AD4" s="11">
        <f>[3]stanford_det!AG4*V4</f>
        <v>0</v>
      </c>
      <c r="AE4" s="11">
        <f>[3]stanford_det!AH4*W4</f>
        <v>0</v>
      </c>
      <c r="AF4" s="11">
        <f>[3]stanford_det!AI4*X4</f>
        <v>0</v>
      </c>
    </row>
    <row r="5" spans="1:32" x14ac:dyDescent="0.25">
      <c r="A5" s="2" t="s">
        <v>38</v>
      </c>
      <c r="B5" s="2" t="s">
        <v>39</v>
      </c>
      <c r="C5" s="2" t="s">
        <v>26</v>
      </c>
      <c r="D5" s="2" t="s">
        <v>517</v>
      </c>
      <c r="E5" s="2" t="s">
        <v>518</v>
      </c>
      <c r="F5" s="2" t="s">
        <v>448</v>
      </c>
      <c r="G5" s="2" t="s">
        <v>637</v>
      </c>
      <c r="H5" s="11">
        <f>'[4]Figure 5.5'!$E$23</f>
        <v>1842.692924470706</v>
      </c>
      <c r="I5" s="11">
        <f>$H5</f>
        <v>1842.692924470706</v>
      </c>
      <c r="J5" s="11">
        <f t="shared" ref="J5:O5" si="2">$H5</f>
        <v>1842.692924470706</v>
      </c>
      <c r="K5" s="11">
        <f t="shared" si="2"/>
        <v>1842.692924470706</v>
      </c>
      <c r="L5" s="11">
        <f t="shared" si="2"/>
        <v>1842.692924470706</v>
      </c>
      <c r="M5" s="11">
        <f t="shared" si="2"/>
        <v>1842.692924470706</v>
      </c>
      <c r="N5" s="11">
        <f t="shared" si="2"/>
        <v>1842.692924470706</v>
      </c>
      <c r="O5" s="11">
        <f t="shared" si="2"/>
        <v>1842.692924470706</v>
      </c>
      <c r="P5" s="12">
        <v>0.91</v>
      </c>
      <c r="Q5" s="11">
        <f>H5*$P5/1000</f>
        <v>1.6768505612683424</v>
      </c>
      <c r="R5" s="11">
        <f t="shared" ref="R5:X7" si="3">I5*$P5/1000</f>
        <v>1.6768505612683424</v>
      </c>
      <c r="S5" s="11">
        <f t="shared" si="3"/>
        <v>1.6768505612683424</v>
      </c>
      <c r="T5" s="11">
        <f t="shared" si="3"/>
        <v>1.6768505612683424</v>
      </c>
      <c r="U5" s="11">
        <f t="shared" si="3"/>
        <v>1.6768505612683424</v>
      </c>
      <c r="V5" s="11">
        <f t="shared" si="3"/>
        <v>1.6768505612683424</v>
      </c>
      <c r="W5" s="11">
        <f t="shared" si="3"/>
        <v>1.6768505612683424</v>
      </c>
      <c r="X5" s="11">
        <f t="shared" si="3"/>
        <v>1.6768505612683424</v>
      </c>
      <c r="Y5" s="11">
        <f>[3]stanford_det!AB5*Q5</f>
        <v>564.34908694654484</v>
      </c>
      <c r="Z5" s="11">
        <f>[3]stanford_det!AC5*R5</f>
        <v>343.83261808620267</v>
      </c>
      <c r="AA5" s="11">
        <f>[3]stanford_det!AD5*S5</f>
        <v>308.35884446257097</v>
      </c>
      <c r="AB5" s="11">
        <f>[3]stanford_det!AE5*T5</f>
        <v>272.88507083893916</v>
      </c>
      <c r="AC5" s="11">
        <f>[3]stanford_det!AF5*U5</f>
        <v>264.0166274330312</v>
      </c>
      <c r="AD5" s="11">
        <f>[3]stanford_det!AG5*V5</f>
        <v>255.14818402712325</v>
      </c>
      <c r="AE5" s="11">
        <f>[3]stanford_det!AH5*W5</f>
        <v>252.19203622515391</v>
      </c>
      <c r="AF5" s="11">
        <f>[3]stanford_det!AI5*X5</f>
        <v>249.2358884231846</v>
      </c>
    </row>
    <row r="6" spans="1:32" x14ac:dyDescent="0.25">
      <c r="A6" s="2" t="s">
        <v>384</v>
      </c>
      <c r="B6" s="2" t="s">
        <v>378</v>
      </c>
      <c r="C6" s="2" t="s">
        <v>26</v>
      </c>
      <c r="D6" s="2" t="s">
        <v>517</v>
      </c>
      <c r="E6" s="2" t="s">
        <v>519</v>
      </c>
      <c r="F6" s="2" t="s">
        <v>448</v>
      </c>
      <c r="G6" s="2" t="s">
        <v>632</v>
      </c>
      <c r="H6" s="61">
        <f>SUM('[4]Figure 2.5'!$AD$10:$AL$10)/9</f>
        <v>1988.1111111111111</v>
      </c>
      <c r="I6" s="61">
        <f>H6*1350/(1400+2/7*(1350-1400))</f>
        <v>1936.8711340206185</v>
      </c>
      <c r="J6" s="61">
        <f t="shared" ref="J6:J14" si="4">(I6+K6)/2</f>
        <v>1901.0031500572736</v>
      </c>
      <c r="K6" s="61">
        <f>I6*1300/1350</f>
        <v>1865.1351660939288</v>
      </c>
      <c r="L6" s="61">
        <f t="shared" ref="L6:L14" si="5">(K6+M6)/2</f>
        <v>1793.3991981672393</v>
      </c>
      <c r="M6" s="61">
        <f>K6*1200/1300</f>
        <v>1721.6632302405496</v>
      </c>
      <c r="N6" s="61">
        <f t="shared" ref="N6:N14" si="6">(M6+O6)/2</f>
        <v>1649.92726231386</v>
      </c>
      <c r="O6" s="61">
        <f>M6*1100/1200</f>
        <v>1578.1912943871705</v>
      </c>
      <c r="P6" s="12">
        <v>0.91</v>
      </c>
      <c r="Q6" s="11">
        <f>H6*$P6/1000</f>
        <v>1.8091811111111114</v>
      </c>
      <c r="R6" s="11">
        <f t="shared" si="3"/>
        <v>1.7625527319587628</v>
      </c>
      <c r="S6" s="11">
        <f t="shared" si="3"/>
        <v>1.7299128665521191</v>
      </c>
      <c r="T6" s="11">
        <f t="shared" si="3"/>
        <v>1.6972730011454753</v>
      </c>
      <c r="U6" s="11">
        <f t="shared" si="3"/>
        <v>1.6319932703321878</v>
      </c>
      <c r="V6" s="11">
        <f t="shared" si="3"/>
        <v>1.5667135395189002</v>
      </c>
      <c r="W6" s="11">
        <f t="shared" si="3"/>
        <v>1.5014338087056125</v>
      </c>
      <c r="X6" s="11">
        <f t="shared" si="3"/>
        <v>1.4361540778923252</v>
      </c>
      <c r="Y6" s="11">
        <f>[3]stanford_det!AB6*Q6</f>
        <v>902.8284131533336</v>
      </c>
      <c r="Z6" s="11">
        <f>[3]stanford_det!AC6*R6</f>
        <v>2617.3401313206869</v>
      </c>
      <c r="AA6" s="11">
        <f>[3]stanford_det!AD6*S6</f>
        <v>4116.6846136072181</v>
      </c>
      <c r="AB6" s="11">
        <f>[3]stanford_det!AE6*T6</f>
        <v>4538.4775286712966</v>
      </c>
      <c r="AC6" s="11">
        <f>[3]stanford_det!AF6*U6</f>
        <v>2443.5626305243036</v>
      </c>
      <c r="AD6" s="11">
        <f>[3]stanford_det!AG6*V6</f>
        <v>2477.5018215402129</v>
      </c>
      <c r="AE6" s="11">
        <f>[3]stanford_det!AH6*W6</f>
        <v>1995.6877022950064</v>
      </c>
      <c r="AF6" s="11">
        <f>[3]stanford_det!AI6*X6</f>
        <v>1949.1547456105991</v>
      </c>
    </row>
    <row r="7" spans="1:32" x14ac:dyDescent="0.25">
      <c r="A7" s="2" t="s">
        <v>385</v>
      </c>
      <c r="B7" s="2" t="s">
        <v>379</v>
      </c>
      <c r="C7" s="2" t="s">
        <v>26</v>
      </c>
      <c r="D7" s="2" t="s">
        <v>517</v>
      </c>
      <c r="E7" s="2" t="s">
        <v>527</v>
      </c>
      <c r="F7" s="2" t="s">
        <v>448</v>
      </c>
      <c r="G7" s="2" t="s">
        <v>633</v>
      </c>
      <c r="H7" s="12">
        <f>('[4]Table 4.1'!$D$11+'[4]Table 4.1'!$G$11)/2</f>
        <v>4376</v>
      </c>
      <c r="I7" s="12">
        <f>H7*2880/(3470+2/7*(2880-3470))</f>
        <v>3817.4019904803113</v>
      </c>
      <c r="J7" s="12">
        <f t="shared" si="4"/>
        <v>3618.5789701427948</v>
      </c>
      <c r="K7" s="12">
        <f>I7*2580/2880</f>
        <v>3419.7559498052788</v>
      </c>
      <c r="L7" s="12">
        <f t="shared" si="5"/>
        <v>3287.2072695802681</v>
      </c>
      <c r="M7" s="12">
        <f>K7*2380/2580</f>
        <v>3154.6585893552569</v>
      </c>
      <c r="N7" s="12">
        <f t="shared" si="6"/>
        <v>3032.3850006205571</v>
      </c>
      <c r="O7" s="12">
        <f>M7*2380/2580</f>
        <v>2910.1114118858573</v>
      </c>
      <c r="P7" s="12">
        <v>0.91</v>
      </c>
      <c r="Q7" s="11">
        <f>H7*$P7/1000</f>
        <v>3.9821600000000004</v>
      </c>
      <c r="R7" s="11">
        <f t="shared" si="3"/>
        <v>3.4738358113370831</v>
      </c>
      <c r="S7" s="11">
        <f t="shared" si="3"/>
        <v>3.2929068628299434</v>
      </c>
      <c r="T7" s="11">
        <f t="shared" si="3"/>
        <v>3.1119779143228037</v>
      </c>
      <c r="U7" s="11">
        <f t="shared" si="3"/>
        <v>2.991358615318044</v>
      </c>
      <c r="V7" s="11">
        <f t="shared" si="3"/>
        <v>2.8707393163132839</v>
      </c>
      <c r="W7" s="11">
        <f t="shared" si="3"/>
        <v>2.7594703505647074</v>
      </c>
      <c r="X7" s="11">
        <f t="shared" si="3"/>
        <v>2.6482013848161299</v>
      </c>
      <c r="Y7" s="11">
        <f>[3]stanford_det!AB7*Q7</f>
        <v>0</v>
      </c>
      <c r="Z7" s="11">
        <f>[3]stanford_det!AC7*R7</f>
        <v>0</v>
      </c>
      <c r="AA7" s="11">
        <f>[3]stanford_det!AD7*S7</f>
        <v>0</v>
      </c>
      <c r="AB7" s="11">
        <f>[3]stanford_det!AE7*T7</f>
        <v>0</v>
      </c>
      <c r="AC7" s="11">
        <f>[3]stanford_det!AF7*U7</f>
        <v>0</v>
      </c>
      <c r="AD7" s="11">
        <f>[3]stanford_det!AG7*V7</f>
        <v>0</v>
      </c>
      <c r="AE7" s="11">
        <f>[3]stanford_det!AH7*W7</f>
        <v>0</v>
      </c>
      <c r="AF7" s="11">
        <f>[3]stanford_det!AI7*X7</f>
        <v>0</v>
      </c>
    </row>
    <row r="8" spans="1:32" x14ac:dyDescent="0.25">
      <c r="A8" s="1" t="s">
        <v>40</v>
      </c>
      <c r="B8" s="1" t="s">
        <v>41</v>
      </c>
      <c r="C8" s="2" t="s">
        <v>26</v>
      </c>
      <c r="D8" s="2" t="s">
        <v>448</v>
      </c>
      <c r="E8" s="2" t="s">
        <v>623</v>
      </c>
      <c r="F8" s="2"/>
      <c r="G8" s="2"/>
      <c r="H8" s="12">
        <f>2500+2/7*(2300-2500)</f>
        <v>2442.8571428571427</v>
      </c>
      <c r="I8" s="12">
        <v>2300</v>
      </c>
      <c r="J8" s="12">
        <f t="shared" si="4"/>
        <v>2300</v>
      </c>
      <c r="K8" s="12">
        <v>2300</v>
      </c>
      <c r="L8" s="12">
        <f t="shared" si="5"/>
        <v>2300</v>
      </c>
      <c r="M8" s="12">
        <v>2300</v>
      </c>
      <c r="N8" s="12">
        <f t="shared" si="6"/>
        <v>2250</v>
      </c>
      <c r="O8" s="12">
        <v>2200</v>
      </c>
      <c r="P8" s="12"/>
      <c r="Q8" s="11">
        <f>H8/1000</f>
        <v>2.4428571428571426</v>
      </c>
      <c r="R8" s="11">
        <f t="shared" ref="R8:X9" si="7">I8/1000</f>
        <v>2.2999999999999998</v>
      </c>
      <c r="S8" s="11">
        <f t="shared" si="7"/>
        <v>2.2999999999999998</v>
      </c>
      <c r="T8" s="11">
        <f t="shared" si="7"/>
        <v>2.2999999999999998</v>
      </c>
      <c r="U8" s="11">
        <f t="shared" si="7"/>
        <v>2.2999999999999998</v>
      </c>
      <c r="V8" s="11">
        <f t="shared" si="7"/>
        <v>2.2999999999999998</v>
      </c>
      <c r="W8" s="11">
        <f t="shared" si="7"/>
        <v>2.25</v>
      </c>
      <c r="X8" s="11">
        <f t="shared" si="7"/>
        <v>2.2000000000000002</v>
      </c>
      <c r="Y8" s="11">
        <f>[3]stanford_det!AB8*Q8</f>
        <v>94.614168783673449</v>
      </c>
      <c r="Z8" s="11">
        <f>[3]stanford_det!AC8*R8</f>
        <v>51.024941165714282</v>
      </c>
      <c r="AA8" s="11">
        <f>[3]stanford_det!AD8*S8</f>
        <v>31.890588228571424</v>
      </c>
      <c r="AB8" s="11">
        <f>[3]stanford_det!AE8*T8</f>
        <v>12.75623529142857</v>
      </c>
      <c r="AC8" s="11">
        <f>[3]stanford_det!AF8*U8</f>
        <v>7.9726470571428587</v>
      </c>
      <c r="AD8" s="11">
        <f>[3]stanford_det!AG8*V8</f>
        <v>3.1890588228571461</v>
      </c>
      <c r="AE8" s="11">
        <f>[3]stanford_det!AH8*W8</f>
        <v>1.5598657285714304</v>
      </c>
      <c r="AF8" s="11">
        <f>[3]stanford_det!AI8*X8</f>
        <v>0</v>
      </c>
    </row>
    <row r="9" spans="1:32" x14ac:dyDescent="0.25">
      <c r="A9" s="2" t="s">
        <v>42</v>
      </c>
      <c r="B9" s="2" t="s">
        <v>43</v>
      </c>
      <c r="C9" s="2" t="s">
        <v>26</v>
      </c>
      <c r="D9" s="2" t="s">
        <v>448</v>
      </c>
      <c r="E9" s="2" t="s">
        <v>624</v>
      </c>
      <c r="F9" s="2"/>
      <c r="G9" s="2"/>
      <c r="H9" s="12">
        <f>2890+2/7*(2620-2890)</f>
        <v>2812.8571428571427</v>
      </c>
      <c r="I9" s="12">
        <v>2620</v>
      </c>
      <c r="J9" s="12">
        <f t="shared" si="4"/>
        <v>2495</v>
      </c>
      <c r="K9" s="12">
        <v>2370</v>
      </c>
      <c r="L9" s="12">
        <f t="shared" si="5"/>
        <v>2260</v>
      </c>
      <c r="M9" s="12">
        <v>2150</v>
      </c>
      <c r="N9" s="12">
        <f t="shared" si="6"/>
        <v>2050</v>
      </c>
      <c r="O9" s="12">
        <v>1950</v>
      </c>
      <c r="P9" s="12"/>
      <c r="Q9" s="11">
        <f>H9/1000</f>
        <v>2.8128571428571427</v>
      </c>
      <c r="R9" s="11">
        <f t="shared" si="7"/>
        <v>2.62</v>
      </c>
      <c r="S9" s="11">
        <f t="shared" si="7"/>
        <v>2.4950000000000001</v>
      </c>
      <c r="T9" s="11">
        <f t="shared" si="7"/>
        <v>2.37</v>
      </c>
      <c r="U9" s="11">
        <f t="shared" si="7"/>
        <v>2.2599999999999998</v>
      </c>
      <c r="V9" s="11">
        <f t="shared" si="7"/>
        <v>2.15</v>
      </c>
      <c r="W9" s="11">
        <f t="shared" si="7"/>
        <v>2.0499999999999998</v>
      </c>
      <c r="X9" s="11">
        <f t="shared" si="7"/>
        <v>1.95</v>
      </c>
      <c r="Y9" s="11">
        <f>[3]stanford_det!AB9*Q9</f>
        <v>157.99341060799998</v>
      </c>
      <c r="Z9" s="11">
        <f>[3]stanford_det!AC9*R9</f>
        <v>53.094409830400004</v>
      </c>
      <c r="AA9" s="11">
        <f>[3]stanford_det!AD9*S9</f>
        <v>31.600799744000007</v>
      </c>
      <c r="AB9" s="11">
        <f>[3]stanford_det!AE9*T9</f>
        <v>12.007037337600002</v>
      </c>
      <c r="AC9" s="11">
        <f>[3]stanford_det!AF9*U9</f>
        <v>7.1560929280000005</v>
      </c>
      <c r="AD9" s="11">
        <f>[3]stanford_det!AG9*V9</f>
        <v>2.7231150080000002</v>
      </c>
      <c r="AE9" s="11">
        <f>[3]stanford_det!AH9*W9</f>
        <v>1.2982292479999999</v>
      </c>
      <c r="AF9" s="11">
        <f>[3]stanford_det!AI9*X9</f>
        <v>0</v>
      </c>
    </row>
    <row r="10" spans="1:32" x14ac:dyDescent="0.25">
      <c r="A10" s="2" t="s">
        <v>382</v>
      </c>
      <c r="B10" s="2" t="s">
        <v>380</v>
      </c>
      <c r="C10" s="2" t="s">
        <v>26</v>
      </c>
      <c r="D10" s="2" t="s">
        <v>517</v>
      </c>
      <c r="E10" s="2" t="s">
        <v>521</v>
      </c>
      <c r="F10" s="2" t="s">
        <v>448</v>
      </c>
      <c r="G10" s="2" t="s">
        <v>630</v>
      </c>
      <c r="H10" s="61">
        <f>SUM('[4]Figure 3.4'!$F$10:$N$10)/9</f>
        <v>1608.2725555555553</v>
      </c>
      <c r="I10" s="61">
        <f>H10*800/(980+2/7*(800-980))</f>
        <v>1385.588663247863</v>
      </c>
      <c r="J10" s="61">
        <f t="shared" si="4"/>
        <v>1247.0297969230767</v>
      </c>
      <c r="K10" s="61">
        <f>I10*640/800</f>
        <v>1108.4709305982904</v>
      </c>
      <c r="L10" s="61">
        <f t="shared" si="5"/>
        <v>1056.5113557264956</v>
      </c>
      <c r="M10" s="61">
        <f>K10*580/640</f>
        <v>1004.5517808547007</v>
      </c>
      <c r="N10" s="61">
        <f t="shared" si="6"/>
        <v>952.59220598290585</v>
      </c>
      <c r="O10" s="61">
        <f>M10*520/580</f>
        <v>900.63263111111098</v>
      </c>
      <c r="P10" s="12">
        <v>0.91</v>
      </c>
      <c r="Q10" s="11">
        <f>H10*$P10/1000</f>
        <v>1.4635280255555554</v>
      </c>
      <c r="R10" s="11">
        <f t="shared" ref="R10:X12" si="8">I10*$P10/1000</f>
        <v>1.2608856835555553</v>
      </c>
      <c r="S10" s="11">
        <f t="shared" si="8"/>
        <v>1.1347971151999998</v>
      </c>
      <c r="T10" s="11">
        <f t="shared" si="8"/>
        <v>1.0087085468444443</v>
      </c>
      <c r="U10" s="11">
        <f t="shared" si="8"/>
        <v>0.96142533371111105</v>
      </c>
      <c r="V10" s="11">
        <f t="shared" si="8"/>
        <v>0.91414212057777777</v>
      </c>
      <c r="W10" s="11">
        <f t="shared" si="8"/>
        <v>0.86685890744444438</v>
      </c>
      <c r="X10" s="11">
        <f t="shared" si="8"/>
        <v>0.81957569431111099</v>
      </c>
      <c r="Y10" s="11">
        <f>[3]stanford_det!AB10*Q10</f>
        <v>9.0959426493421365</v>
      </c>
      <c r="Z10" s="11">
        <f>[3]stanford_det!AC10*R10</f>
        <v>1334.3619378474291</v>
      </c>
      <c r="AA10" s="11">
        <f>[3]stanford_det!AD10*S10</f>
        <v>2000.931569443921</v>
      </c>
      <c r="AB10" s="11">
        <f>[3]stanford_det!AE10*T10</f>
        <v>2045.2744479661192</v>
      </c>
      <c r="AC10" s="11">
        <f>[3]stanford_det!AF10*U10</f>
        <v>1059.8123971818031</v>
      </c>
      <c r="AD10" s="11">
        <f>[3]stanford_det!AG10*V10</f>
        <v>1068.1075826132394</v>
      </c>
      <c r="AE10" s="11">
        <f>[3]stanford_det!AH10*W10</f>
        <v>840.9843871382194</v>
      </c>
      <c r="AF10" s="11">
        <f>[3]stanford_det!AI10*X10</f>
        <v>813.16819850730769</v>
      </c>
    </row>
    <row r="11" spans="1:32" x14ac:dyDescent="0.25">
      <c r="A11" s="2" t="s">
        <v>383</v>
      </c>
      <c r="B11" s="2" t="s">
        <v>381</v>
      </c>
      <c r="C11" s="2" t="s">
        <v>26</v>
      </c>
      <c r="D11" s="2" t="s">
        <v>517</v>
      </c>
      <c r="E11" s="2" t="s">
        <v>522</v>
      </c>
      <c r="F11" s="2" t="s">
        <v>448</v>
      </c>
      <c r="G11" s="2" t="s">
        <v>631</v>
      </c>
      <c r="H11" s="61">
        <f>SUM('[4]Table 3.1'!$F$10:$N$10)/9</f>
        <v>2164.4444444444443</v>
      </c>
      <c r="I11" s="61">
        <f>H11*1100/(1310+2/7*(1100-1310))</f>
        <v>1904.7111111111112</v>
      </c>
      <c r="J11" s="61">
        <f t="shared" si="4"/>
        <v>1809.4755555555557</v>
      </c>
      <c r="K11" s="61">
        <f>I11*990/1100</f>
        <v>1714.24</v>
      </c>
      <c r="L11" s="61">
        <f t="shared" si="5"/>
        <v>1662.2933333333333</v>
      </c>
      <c r="M11" s="61">
        <f>K11*930/990</f>
        <v>1610.3466666666666</v>
      </c>
      <c r="N11" s="61">
        <f t="shared" si="6"/>
        <v>1567.0577777777776</v>
      </c>
      <c r="O11" s="61">
        <f>M11*880/930</f>
        <v>1523.7688888888888</v>
      </c>
      <c r="P11" s="12">
        <v>0.91</v>
      </c>
      <c r="Q11" s="11">
        <f>H11*$P11/1000</f>
        <v>1.9696444444444443</v>
      </c>
      <c r="R11" s="11">
        <f t="shared" si="8"/>
        <v>1.7332871111111112</v>
      </c>
      <c r="S11" s="11">
        <f t="shared" si="8"/>
        <v>1.6466227555555559</v>
      </c>
      <c r="T11" s="11">
        <f t="shared" si="8"/>
        <v>1.5599584</v>
      </c>
      <c r="U11" s="11">
        <f t="shared" si="8"/>
        <v>1.5126869333333335</v>
      </c>
      <c r="V11" s="11">
        <f t="shared" si="8"/>
        <v>1.4654154666666666</v>
      </c>
      <c r="W11" s="11">
        <f t="shared" si="8"/>
        <v>1.4260225777777775</v>
      </c>
      <c r="X11" s="11">
        <f t="shared" si="8"/>
        <v>1.3866296888888889</v>
      </c>
      <c r="Y11" s="11">
        <f>[3]stanford_det!AB11*Q11</f>
        <v>355.86929321351789</v>
      </c>
      <c r="Z11" s="11">
        <f>[3]stanford_det!AC11*R11</f>
        <v>1596.4404093633595</v>
      </c>
      <c r="AA11" s="11">
        <f>[3]stanford_det!AD11*S11</f>
        <v>2490.1192750325404</v>
      </c>
      <c r="AB11" s="11">
        <f>[3]stanford_det!AE11*T11</f>
        <v>2704.9093648427806</v>
      </c>
      <c r="AC11" s="11">
        <f>[3]stanford_det!AF11*U11</f>
        <v>1449.1518722560998</v>
      </c>
      <c r="AD11" s="11">
        <f>[3]stanford_det!AG11*V11</f>
        <v>1485.0879896548906</v>
      </c>
      <c r="AE11" s="11">
        <f>[3]stanford_det!AH11*W11</f>
        <v>1208.0500997185266</v>
      </c>
      <c r="AF11" s="11">
        <f>[3]stanford_det!AI11*X11</f>
        <v>1200.2969943745809</v>
      </c>
    </row>
    <row r="12" spans="1:32" x14ac:dyDescent="0.25">
      <c r="A12" s="2" t="s">
        <v>44</v>
      </c>
      <c r="B12" s="2" t="s">
        <v>45</v>
      </c>
      <c r="C12" s="2" t="s">
        <v>26</v>
      </c>
      <c r="D12" s="2" t="s">
        <v>448</v>
      </c>
      <c r="E12" s="2" t="s">
        <v>625</v>
      </c>
      <c r="F12" s="2"/>
      <c r="G12" s="2"/>
      <c r="H12" s="12">
        <f>5600+2/7*(4500-5600)</f>
        <v>5285.7142857142853</v>
      </c>
      <c r="I12" s="11">
        <v>4500</v>
      </c>
      <c r="J12" s="12">
        <f t="shared" si="4"/>
        <v>4150</v>
      </c>
      <c r="K12" s="12">
        <v>3800</v>
      </c>
      <c r="L12" s="12">
        <f t="shared" si="5"/>
        <v>3650</v>
      </c>
      <c r="M12" s="12">
        <v>3500</v>
      </c>
      <c r="N12" s="12">
        <f t="shared" si="6"/>
        <v>3450</v>
      </c>
      <c r="O12" s="11">
        <v>3400</v>
      </c>
      <c r="P12" s="12">
        <v>0.91</v>
      </c>
      <c r="Q12" s="11">
        <f>H12*$P12/1000</f>
        <v>4.8099999999999996</v>
      </c>
      <c r="R12" s="11">
        <f t="shared" si="8"/>
        <v>4.0949999999999998</v>
      </c>
      <c r="S12" s="11">
        <f t="shared" si="8"/>
        <v>3.7765</v>
      </c>
      <c r="T12" s="11">
        <f t="shared" si="8"/>
        <v>3.4580000000000002</v>
      </c>
      <c r="U12" s="11">
        <f>L12*$P12/1000</f>
        <v>3.3214999999999999</v>
      </c>
      <c r="V12" s="11">
        <f t="shared" si="8"/>
        <v>3.1850000000000001</v>
      </c>
      <c r="W12" s="11">
        <f t="shared" si="8"/>
        <v>3.1395</v>
      </c>
      <c r="X12" s="11">
        <f t="shared" si="8"/>
        <v>3.0939999999999999</v>
      </c>
      <c r="Y12" s="11">
        <f>[3]stanford_det!AB12*Q12</f>
        <v>0</v>
      </c>
      <c r="Z12" s="11">
        <f>[3]stanford_det!AC12*R12</f>
        <v>0</v>
      </c>
      <c r="AA12" s="11">
        <f>[3]stanford_det!AD12*S12</f>
        <v>0</v>
      </c>
      <c r="AB12" s="11">
        <f>[3]stanford_det!AE12*T12</f>
        <v>0</v>
      </c>
      <c r="AC12" s="11">
        <f>[3]stanford_det!AF12*U12</f>
        <v>0</v>
      </c>
      <c r="AD12" s="11">
        <f>[3]stanford_det!AG12*V12</f>
        <v>0</v>
      </c>
      <c r="AE12" s="11">
        <f>[3]stanford_det!AH12*W12</f>
        <v>0</v>
      </c>
      <c r="AF12" s="11">
        <f>[3]stanford_det!AI12*X12</f>
        <v>0</v>
      </c>
    </row>
    <row r="13" spans="1:32" x14ac:dyDescent="0.25">
      <c r="A13" s="2" t="s">
        <v>46</v>
      </c>
      <c r="B13" s="2" t="s">
        <v>47</v>
      </c>
      <c r="C13" s="2" t="s">
        <v>26</v>
      </c>
      <c r="D13" s="2" t="s">
        <v>448</v>
      </c>
      <c r="E13" s="2" t="s">
        <v>626</v>
      </c>
      <c r="F13" s="2"/>
      <c r="G13" s="2"/>
      <c r="H13" s="12">
        <f>9080+2/7*(5790-9080)</f>
        <v>8140</v>
      </c>
      <c r="I13" s="12">
        <v>5790</v>
      </c>
      <c r="J13" s="12">
        <f t="shared" si="4"/>
        <v>5135</v>
      </c>
      <c r="K13" s="12">
        <v>4480</v>
      </c>
      <c r="L13" s="12">
        <f t="shared" si="5"/>
        <v>3565</v>
      </c>
      <c r="M13" s="12">
        <v>2650</v>
      </c>
      <c r="N13" s="12">
        <f t="shared" si="6"/>
        <v>2475</v>
      </c>
      <c r="O13" s="12">
        <v>2300</v>
      </c>
      <c r="P13" s="12"/>
      <c r="Q13" s="11">
        <f>H13/1000</f>
        <v>8.14</v>
      </c>
      <c r="R13" s="11">
        <f t="shared" ref="R13:X13" si="9">I13/1000</f>
        <v>5.79</v>
      </c>
      <c r="S13" s="11">
        <f t="shared" si="9"/>
        <v>5.1349999999999998</v>
      </c>
      <c r="T13" s="11">
        <f t="shared" si="9"/>
        <v>4.4800000000000004</v>
      </c>
      <c r="U13" s="11">
        <f t="shared" si="9"/>
        <v>3.5649999999999999</v>
      </c>
      <c r="V13" s="11">
        <f t="shared" si="9"/>
        <v>2.65</v>
      </c>
      <c r="W13" s="11">
        <f t="shared" si="9"/>
        <v>2.4750000000000001</v>
      </c>
      <c r="X13" s="11">
        <f t="shared" si="9"/>
        <v>2.2999999999999998</v>
      </c>
      <c r="Y13" s="11">
        <f>[3]stanford_det!AB13*Q13</f>
        <v>0</v>
      </c>
      <c r="Z13" s="11">
        <f>[3]stanford_det!AC13*R13</f>
        <v>0</v>
      </c>
      <c r="AA13" s="11">
        <f>[3]stanford_det!AD13*S13</f>
        <v>0</v>
      </c>
      <c r="AB13" s="11">
        <f>[3]stanford_det!AE13*T13</f>
        <v>0</v>
      </c>
      <c r="AC13" s="11">
        <f>[3]stanford_det!AF13*U13</f>
        <v>0</v>
      </c>
      <c r="AD13" s="11">
        <f>[3]stanford_det!AG13*V13</f>
        <v>0</v>
      </c>
      <c r="AE13" s="11">
        <f>[3]stanford_det!AH13*W13</f>
        <v>0</v>
      </c>
      <c r="AF13" s="11">
        <f>[3]stanford_det!AI13*X13</f>
        <v>0</v>
      </c>
    </row>
    <row r="14" spans="1:32" x14ac:dyDescent="0.25">
      <c r="A14" s="2" t="s">
        <v>48</v>
      </c>
      <c r="B14" s="2" t="s">
        <v>49</v>
      </c>
      <c r="C14" s="2" t="s">
        <v>26</v>
      </c>
      <c r="D14" s="2" t="s">
        <v>448</v>
      </c>
      <c r="E14" s="2" t="s">
        <v>627</v>
      </c>
      <c r="F14" s="2"/>
      <c r="G14" s="2"/>
      <c r="H14" s="12">
        <f>5530+2/7*(4970-5530)</f>
        <v>5370</v>
      </c>
      <c r="I14" s="11">
        <v>4970</v>
      </c>
      <c r="J14" s="12">
        <f t="shared" si="4"/>
        <v>4720</v>
      </c>
      <c r="K14" s="12">
        <v>4470</v>
      </c>
      <c r="L14" s="12">
        <f t="shared" si="5"/>
        <v>4245</v>
      </c>
      <c r="M14" s="12">
        <v>4020</v>
      </c>
      <c r="N14" s="12">
        <f t="shared" si="6"/>
        <v>3815</v>
      </c>
      <c r="O14" s="11">
        <v>3610</v>
      </c>
      <c r="P14" s="12">
        <v>0.91</v>
      </c>
      <c r="Q14" s="11">
        <f>H14*$P14/1000</f>
        <v>4.8866999999999994</v>
      </c>
      <c r="R14" s="11">
        <f t="shared" ref="R14:X14" si="10">I14*$P14/1000</f>
        <v>4.5226999999999995</v>
      </c>
      <c r="S14" s="11">
        <f t="shared" si="10"/>
        <v>4.2951999999999995</v>
      </c>
      <c r="T14" s="11">
        <f t="shared" si="10"/>
        <v>4.0677000000000003</v>
      </c>
      <c r="U14" s="11">
        <f t="shared" si="10"/>
        <v>3.8629500000000001</v>
      </c>
      <c r="V14" s="11">
        <f t="shared" si="10"/>
        <v>3.6582000000000003</v>
      </c>
      <c r="W14" s="11">
        <f t="shared" si="10"/>
        <v>3.4716499999999999</v>
      </c>
      <c r="X14" s="11">
        <f t="shared" si="10"/>
        <v>3.2850999999999999</v>
      </c>
      <c r="Y14" s="11">
        <f>[3]stanford_det!AB14*Q14</f>
        <v>0.32577999999999996</v>
      </c>
      <c r="Z14" s="11">
        <f>[3]stanford_det!AC14*R14</f>
        <v>0.27739226666666661</v>
      </c>
      <c r="AA14" s="11">
        <f>[3]stanford_det!AD14*S14</f>
        <v>0.22907733333333333</v>
      </c>
      <c r="AB14" s="11">
        <f>[3]stanford_det!AE14*T14</f>
        <v>0.18440239999999999</v>
      </c>
      <c r="AC14" s="11">
        <f>[3]stanford_det!AF14*U14</f>
        <v>0.16739449999999997</v>
      </c>
      <c r="AD14" s="11">
        <f>[3]stanford_det!AG14*V14</f>
        <v>0.15120560000000002</v>
      </c>
      <c r="AE14" s="11">
        <f>[3]stanford_det!AH14*W14</f>
        <v>0.14118043333333333</v>
      </c>
      <c r="AF14" s="11">
        <f>[3]stanford_det!AI14*X14</f>
        <v>0.13140399999999999</v>
      </c>
    </row>
    <row r="15" spans="1:32" x14ac:dyDescent="0.25">
      <c r="A15" s="2" t="s">
        <v>32</v>
      </c>
      <c r="B15" s="2" t="s">
        <v>33</v>
      </c>
      <c r="C15" s="2" t="s">
        <v>25</v>
      </c>
      <c r="D15" s="2" t="s">
        <v>448</v>
      </c>
      <c r="E15" s="2" t="s">
        <v>558</v>
      </c>
      <c r="F15" s="2"/>
      <c r="G15" s="2"/>
      <c r="H15" s="12">
        <f>[2]BE!$B$8/([2]BE!$B$8+[2]BE!$B$11)*(2000+2/7*(2000-2000))+[2]BE!$B$11/([2]BE!$B$8+[2]BE!$B$11)*(1600+2/7*(1600-1600))</f>
        <v>1600</v>
      </c>
      <c r="I15" s="12">
        <f>$H15</f>
        <v>1600</v>
      </c>
      <c r="J15" s="12">
        <f t="shared" ref="J15:O16" si="11">$H15</f>
        <v>1600</v>
      </c>
      <c r="K15" s="12">
        <f t="shared" si="11"/>
        <v>1600</v>
      </c>
      <c r="L15" s="12">
        <f t="shared" si="11"/>
        <v>1600</v>
      </c>
      <c r="M15" s="12">
        <f t="shared" si="11"/>
        <v>1600</v>
      </c>
      <c r="N15" s="12">
        <f t="shared" si="11"/>
        <v>1600</v>
      </c>
      <c r="O15" s="12">
        <f t="shared" si="11"/>
        <v>1600</v>
      </c>
      <c r="P15" s="12"/>
      <c r="Q15" s="11">
        <f t="shared" ref="Q15:Q17" si="12">H15/1000</f>
        <v>1.6</v>
      </c>
      <c r="R15" s="11">
        <f t="shared" ref="R15:X17" si="13">I15/1000</f>
        <v>1.6</v>
      </c>
      <c r="S15" s="11">
        <f t="shared" si="13"/>
        <v>1.6</v>
      </c>
      <c r="T15" s="11">
        <f t="shared" si="13"/>
        <v>1.6</v>
      </c>
      <c r="U15" s="11">
        <f t="shared" si="13"/>
        <v>1.6</v>
      </c>
      <c r="V15" s="11">
        <f t="shared" si="13"/>
        <v>1.6</v>
      </c>
      <c r="W15" s="11">
        <f t="shared" si="13"/>
        <v>1.6</v>
      </c>
      <c r="X15" s="11">
        <f t="shared" si="13"/>
        <v>1.6</v>
      </c>
      <c r="Y15" s="11">
        <f>[3]stanford_det!AB15*Q15</f>
        <v>129.00996000000001</v>
      </c>
      <c r="Z15" s="11">
        <f>[3]stanford_det!AC15*R15</f>
        <v>26.407968</v>
      </c>
      <c r="AA15" s="11">
        <f>[3]stanford_det!AD15*S15</f>
        <v>16.50498</v>
      </c>
      <c r="AB15" s="11">
        <f>[3]stanford_det!AE15*T15</f>
        <v>6.6019920000000001</v>
      </c>
      <c r="AC15" s="11">
        <f>[3]stanford_det!AF15*U15</f>
        <v>4.1262450000000017</v>
      </c>
      <c r="AD15" s="11">
        <f>[3]stanford_det!AG15*V15</f>
        <v>1.6504980000000025</v>
      </c>
      <c r="AE15" s="11">
        <f>[3]stanford_det!AH15*W15</f>
        <v>0.82524900000000123</v>
      </c>
      <c r="AF15" s="11">
        <f>[3]stanford_det!AI15*X15</f>
        <v>0</v>
      </c>
    </row>
    <row r="16" spans="1:32" x14ac:dyDescent="0.25">
      <c r="A16" s="2" t="s">
        <v>34</v>
      </c>
      <c r="B16" s="2" t="s">
        <v>35</v>
      </c>
      <c r="C16" s="2" t="s">
        <v>25</v>
      </c>
      <c r="D16" s="2" t="s">
        <v>448</v>
      </c>
      <c r="E16" s="2" t="s">
        <v>515</v>
      </c>
      <c r="F16" s="2"/>
      <c r="G16" s="2"/>
      <c r="H16" s="12">
        <f>850+2/7*(850-850)</f>
        <v>850</v>
      </c>
      <c r="I16" s="12">
        <f>$H16</f>
        <v>850</v>
      </c>
      <c r="J16" s="12">
        <f t="shared" si="11"/>
        <v>850</v>
      </c>
      <c r="K16" s="12">
        <f t="shared" si="11"/>
        <v>850</v>
      </c>
      <c r="L16" s="12">
        <f t="shared" si="11"/>
        <v>850</v>
      </c>
      <c r="M16" s="12">
        <f t="shared" si="11"/>
        <v>850</v>
      </c>
      <c r="N16" s="12">
        <f t="shared" si="11"/>
        <v>850</v>
      </c>
      <c r="O16" s="12">
        <f t="shared" si="11"/>
        <v>850</v>
      </c>
      <c r="P16" s="12"/>
      <c r="Q16" s="11">
        <f t="shared" si="12"/>
        <v>0.85</v>
      </c>
      <c r="R16" s="11">
        <f t="shared" si="13"/>
        <v>0.85</v>
      </c>
      <c r="S16" s="11">
        <f t="shared" si="13"/>
        <v>0.85</v>
      </c>
      <c r="T16" s="11">
        <f t="shared" si="13"/>
        <v>0.85</v>
      </c>
      <c r="U16" s="11">
        <f t="shared" si="13"/>
        <v>0.85</v>
      </c>
      <c r="V16" s="11">
        <f t="shared" si="13"/>
        <v>0.85</v>
      </c>
      <c r="W16" s="11">
        <f t="shared" si="13"/>
        <v>0.85</v>
      </c>
      <c r="X16" s="11">
        <f t="shared" si="13"/>
        <v>0.85</v>
      </c>
      <c r="Y16" s="11">
        <f>[3]stanford_det!AB16*Q16</f>
        <v>192.64917111666665</v>
      </c>
      <c r="Z16" s="11">
        <f>[3]stanford_det!AC16*R16</f>
        <v>154.1193368933333</v>
      </c>
      <c r="AA16" s="11">
        <f>[3]stanford_det!AD16*S16</f>
        <v>96.324585558333325</v>
      </c>
      <c r="AB16" s="11">
        <f>[3]stanford_det!AE16*T16</f>
        <v>38.52983422333331</v>
      </c>
      <c r="AC16" s="11">
        <f>[3]stanford_det!AF16*U16</f>
        <v>24.081146389583331</v>
      </c>
      <c r="AD16" s="11">
        <f>[3]stanford_det!AG16*V16</f>
        <v>9.6324585558333524</v>
      </c>
      <c r="AE16" s="11">
        <f>[3]stanford_det!AH16*W16</f>
        <v>4.8162292779166762</v>
      </c>
      <c r="AF16" s="11">
        <f>[3]stanford_det!AI16*X16</f>
        <v>0</v>
      </c>
    </row>
    <row r="17" spans="1:32" x14ac:dyDescent="0.25">
      <c r="A17" s="2" t="s">
        <v>36</v>
      </c>
      <c r="B17" s="2" t="s">
        <v>37</v>
      </c>
      <c r="C17" s="2" t="s">
        <v>25</v>
      </c>
      <c r="D17" s="2" t="s">
        <v>448</v>
      </c>
      <c r="E17" s="2" t="s">
        <v>503</v>
      </c>
      <c r="F17" s="2"/>
      <c r="G17" s="2"/>
      <c r="H17" s="12">
        <f>4500+2/7*(4350-4500)</f>
        <v>4457.1428571428569</v>
      </c>
      <c r="I17" s="12">
        <f>4350</f>
        <v>4350</v>
      </c>
      <c r="J17" s="12">
        <f>(I17+K17)/2</f>
        <v>4225</v>
      </c>
      <c r="K17" s="12">
        <v>4100</v>
      </c>
      <c r="L17" s="12">
        <f>(K17+M17)/2</f>
        <v>3950</v>
      </c>
      <c r="M17" s="12">
        <v>3800</v>
      </c>
      <c r="N17" s="12">
        <f>(M17+O17)/2</f>
        <v>3775</v>
      </c>
      <c r="O17" s="12">
        <v>3750</v>
      </c>
      <c r="P17" s="12"/>
      <c r="Q17" s="11">
        <f t="shared" si="12"/>
        <v>4.4571428571428573</v>
      </c>
      <c r="R17" s="11">
        <f t="shared" si="13"/>
        <v>4.3499999999999996</v>
      </c>
      <c r="S17" s="11">
        <f t="shared" si="13"/>
        <v>4.2249999999999996</v>
      </c>
      <c r="T17" s="11">
        <f t="shared" si="13"/>
        <v>4.0999999999999996</v>
      </c>
      <c r="U17" s="11">
        <f t="shared" si="13"/>
        <v>3.95</v>
      </c>
      <c r="V17" s="11">
        <f t="shared" si="13"/>
        <v>3.8</v>
      </c>
      <c r="W17" s="11">
        <f t="shared" si="13"/>
        <v>3.7749999999999999</v>
      </c>
      <c r="X17" s="11">
        <f t="shared" si="13"/>
        <v>3.75</v>
      </c>
      <c r="Y17" s="11">
        <f>[3]stanford_det!AB17*Q17</f>
        <v>290.22834285714288</v>
      </c>
      <c r="Z17" s="11">
        <f>[3]stanford_det!AC17*R17</f>
        <v>226.60135999999997</v>
      </c>
      <c r="AA17" s="11">
        <f>[3]stanford_det!AD17*S17</f>
        <v>137.55614166666666</v>
      </c>
      <c r="AB17" s="11">
        <f>[3]stanford_det!AE17*T17</f>
        <v>53.394573333333327</v>
      </c>
      <c r="AC17" s="11">
        <f>[3]stanford_det!AF17*U17</f>
        <v>32.150695833333337</v>
      </c>
      <c r="AD17" s="11">
        <f>[3]stanford_det!AG17*V17</f>
        <v>12.371913333333334</v>
      </c>
      <c r="AE17" s="11">
        <f>[3]stanford_det!AH17*W17</f>
        <v>6.145259583333333</v>
      </c>
      <c r="AF17" s="11">
        <f>[3]stanford_det!AI17*X17</f>
        <v>0</v>
      </c>
    </row>
    <row r="18" spans="1:32" x14ac:dyDescent="0.25">
      <c r="A18" s="2" t="s">
        <v>38</v>
      </c>
      <c r="B18" s="2" t="s">
        <v>39</v>
      </c>
      <c r="C18" s="2" t="s">
        <v>25</v>
      </c>
      <c r="D18" s="2" t="s">
        <v>517</v>
      </c>
      <c r="E18" s="2" t="s">
        <v>518</v>
      </c>
      <c r="F18" s="2" t="s">
        <v>448</v>
      </c>
      <c r="G18" s="2" t="s">
        <v>637</v>
      </c>
      <c r="H18" s="11">
        <f>'[4]Figure 5.5'!$E$23</f>
        <v>1842.692924470706</v>
      </c>
      <c r="I18" s="11">
        <f>$H18</f>
        <v>1842.692924470706</v>
      </c>
      <c r="J18" s="11">
        <f t="shared" ref="J18:O18" si="14">$H18</f>
        <v>1842.692924470706</v>
      </c>
      <c r="K18" s="11">
        <f t="shared" si="14"/>
        <v>1842.692924470706</v>
      </c>
      <c r="L18" s="11">
        <f t="shared" si="14"/>
        <v>1842.692924470706</v>
      </c>
      <c r="M18" s="11">
        <f t="shared" si="14"/>
        <v>1842.692924470706</v>
      </c>
      <c r="N18" s="11">
        <f t="shared" si="14"/>
        <v>1842.692924470706</v>
      </c>
      <c r="O18" s="11">
        <f t="shared" si="14"/>
        <v>1842.692924470706</v>
      </c>
      <c r="P18" s="12">
        <v>0.91</v>
      </c>
      <c r="Q18" s="11">
        <f t="shared" ref="Q18:X20" si="15">H18*$P18/1000</f>
        <v>1.6768505612683424</v>
      </c>
      <c r="R18" s="11">
        <f t="shared" si="15"/>
        <v>1.6768505612683424</v>
      </c>
      <c r="S18" s="11">
        <f t="shared" si="15"/>
        <v>1.6768505612683424</v>
      </c>
      <c r="T18" s="11">
        <f t="shared" si="15"/>
        <v>1.6768505612683424</v>
      </c>
      <c r="U18" s="11">
        <f t="shared" si="15"/>
        <v>1.6768505612683424</v>
      </c>
      <c r="V18" s="11">
        <f t="shared" si="15"/>
        <v>1.6768505612683424</v>
      </c>
      <c r="W18" s="11">
        <f t="shared" si="15"/>
        <v>1.6768505612683424</v>
      </c>
      <c r="X18" s="11">
        <f t="shared" si="15"/>
        <v>1.6768505612683424</v>
      </c>
      <c r="Y18" s="11">
        <f>[3]stanford_det!AB18*Q18</f>
        <v>3.3257536131822123</v>
      </c>
      <c r="Z18" s="11">
        <f>[3]stanford_det!AC18*R18</f>
        <v>3.3984171375038419</v>
      </c>
      <c r="AA18" s="11">
        <f>[3]stanford_det!AD18*S18</f>
        <v>3.4403384015355529</v>
      </c>
      <c r="AB18" s="11">
        <f>[3]stanford_det!AE18*T18</f>
        <v>3.4487226543418901</v>
      </c>
      <c r="AC18" s="11">
        <f>[3]stanford_det!AF18*U18</f>
        <v>3.3753604422864019</v>
      </c>
      <c r="AD18" s="11">
        <f>[3]stanford_det!AG18*V18</f>
        <v>3.377456505487987</v>
      </c>
      <c r="AE18" s="11">
        <f>[3]stanford_det!AH18*W18</f>
        <v>3.3613866876091616</v>
      </c>
      <c r="AF18" s="11">
        <f>[3]stanford_det!AI18*X18</f>
        <v>3.3620853753430286</v>
      </c>
    </row>
    <row r="19" spans="1:32" x14ac:dyDescent="0.25">
      <c r="A19" s="2" t="s">
        <v>384</v>
      </c>
      <c r="B19" s="2" t="s">
        <v>378</v>
      </c>
      <c r="C19" s="2" t="s">
        <v>25</v>
      </c>
      <c r="D19" s="2" t="s">
        <v>517</v>
      </c>
      <c r="E19" s="2" t="s">
        <v>519</v>
      </c>
      <c r="F19" s="2" t="s">
        <v>448</v>
      </c>
      <c r="G19" s="2" t="s">
        <v>632</v>
      </c>
      <c r="H19" s="61">
        <f>SUM('[4]Figure 2.5'!$AD$10:$AL$10)/9</f>
        <v>1988.1111111111111</v>
      </c>
      <c r="I19" s="61">
        <f>H19*1350/(1400+2/7*(1350-1400))</f>
        <v>1936.8711340206185</v>
      </c>
      <c r="J19" s="61">
        <f t="shared" ref="J19:J27" si="16">(I19+K19)/2</f>
        <v>1901.0031500572736</v>
      </c>
      <c r="K19" s="61">
        <f>I19*1300/1350</f>
        <v>1865.1351660939288</v>
      </c>
      <c r="L19" s="61">
        <f t="shared" ref="L19:L27" si="17">(K19+M19)/2</f>
        <v>1793.3991981672393</v>
      </c>
      <c r="M19" s="61">
        <f>K19*1200/1300</f>
        <v>1721.6632302405496</v>
      </c>
      <c r="N19" s="61">
        <f t="shared" ref="N19:N27" si="18">(M19+O19)/2</f>
        <v>1649.92726231386</v>
      </c>
      <c r="O19" s="61">
        <f>M19*1100/1200</f>
        <v>1578.1912943871705</v>
      </c>
      <c r="P19" s="12">
        <v>0.91</v>
      </c>
      <c r="Q19" s="11">
        <f t="shared" si="15"/>
        <v>1.8091811111111114</v>
      </c>
      <c r="R19" s="11">
        <f t="shared" si="15"/>
        <v>1.7625527319587628</v>
      </c>
      <c r="S19" s="11">
        <f t="shared" si="15"/>
        <v>1.7299128665521191</v>
      </c>
      <c r="T19" s="11">
        <f t="shared" si="15"/>
        <v>1.6972730011454753</v>
      </c>
      <c r="U19" s="11">
        <f t="shared" si="15"/>
        <v>1.6319932703321878</v>
      </c>
      <c r="V19" s="11">
        <f t="shared" si="15"/>
        <v>1.5667135395189002</v>
      </c>
      <c r="W19" s="11">
        <f t="shared" si="15"/>
        <v>1.5014338087056125</v>
      </c>
      <c r="X19" s="11">
        <f t="shared" si="15"/>
        <v>1.4361540778923252</v>
      </c>
      <c r="Y19" s="11">
        <f>[3]stanford_det!AB19*Q19</f>
        <v>547.58993522187518</v>
      </c>
      <c r="Z19" s="11">
        <f>[3]stanford_det!AC19*R19</f>
        <v>699.29666600904636</v>
      </c>
      <c r="AA19" s="11">
        <f>[3]stanford_det!AD19*S19</f>
        <v>1051.5101935572184</v>
      </c>
      <c r="AB19" s="11">
        <f>[3]stanford_det!AE19*T19</f>
        <v>1146.9997735031361</v>
      </c>
      <c r="AC19" s="11">
        <f>[3]stanford_det!AF19*U19</f>
        <v>644.07991407981649</v>
      </c>
      <c r="AD19" s="11">
        <f>[3]stanford_det!AG19*V19</f>
        <v>649.77759638652196</v>
      </c>
      <c r="AE19" s="11">
        <f>[3]stanford_det!AH19*W19</f>
        <v>532.25350311945897</v>
      </c>
      <c r="AF19" s="11">
        <f>[3]stanford_det!AI19*X19</f>
        <v>518.7250927834491</v>
      </c>
    </row>
    <row r="20" spans="1:32" x14ac:dyDescent="0.25">
      <c r="A20" s="2" t="s">
        <v>385</v>
      </c>
      <c r="B20" s="2" t="s">
        <v>379</v>
      </c>
      <c r="C20" s="2" t="s">
        <v>25</v>
      </c>
      <c r="D20" s="2" t="s">
        <v>517</v>
      </c>
      <c r="E20" s="2" t="s">
        <v>541</v>
      </c>
      <c r="F20" s="2" t="s">
        <v>448</v>
      </c>
      <c r="G20" s="2" t="s">
        <v>633</v>
      </c>
      <c r="H20" s="12">
        <f>('[4]Table 4.1'!$D$12+'[4]Table 4.1'!$G$12)/2</f>
        <v>4974</v>
      </c>
      <c r="I20" s="12">
        <f>H20*2880/(3470+2/7*(2880-3470))</f>
        <v>4339.0670705322373</v>
      </c>
      <c r="J20" s="12">
        <f t="shared" si="16"/>
        <v>4113.0739939420164</v>
      </c>
      <c r="K20" s="12">
        <f>I20*2580/2880</f>
        <v>3887.080917351796</v>
      </c>
      <c r="L20" s="12">
        <f t="shared" si="17"/>
        <v>3736.418866291649</v>
      </c>
      <c r="M20" s="12">
        <f>K20*2380/2580</f>
        <v>3585.7568152315021</v>
      </c>
      <c r="N20" s="12">
        <f t="shared" si="18"/>
        <v>3446.7739929357076</v>
      </c>
      <c r="O20" s="12">
        <f>M20*2380/2580</f>
        <v>3307.7911706399127</v>
      </c>
      <c r="P20" s="12">
        <v>0.91</v>
      </c>
      <c r="Q20" s="11">
        <f t="shared" si="15"/>
        <v>4.5263400000000003</v>
      </c>
      <c r="R20" s="11">
        <f t="shared" si="15"/>
        <v>3.948551034184336</v>
      </c>
      <c r="S20" s="11">
        <f t="shared" si="15"/>
        <v>3.7428973344872354</v>
      </c>
      <c r="T20" s="11">
        <f t="shared" si="15"/>
        <v>3.5372436347901344</v>
      </c>
      <c r="U20" s="11">
        <f t="shared" si="15"/>
        <v>3.4001411683254008</v>
      </c>
      <c r="V20" s="11">
        <f t="shared" si="15"/>
        <v>3.2630387018606672</v>
      </c>
      <c r="W20" s="11">
        <f t="shared" si="15"/>
        <v>3.1365643335714939</v>
      </c>
      <c r="X20" s="11">
        <f t="shared" si="15"/>
        <v>3.0100899652823205</v>
      </c>
      <c r="Y20" s="11">
        <f>[3]stanford_det!AB20*Q20</f>
        <v>184.50351976874981</v>
      </c>
      <c r="Z20" s="11">
        <f>[3]stanford_det!AC20*R20</f>
        <v>2945.0111920698018</v>
      </c>
      <c r="AA20" s="11">
        <f>[3]stanford_det!AD20*S20</f>
        <v>4468.389207039063</v>
      </c>
      <c r="AB20" s="11">
        <f>[3]stanford_det!AE20*T20</f>
        <v>4663.1730444492778</v>
      </c>
      <c r="AC20" s="11">
        <f>[3]stanford_det!AF20*U20</f>
        <v>2324.8460456976413</v>
      </c>
      <c r="AD20" s="11">
        <f>[3]stanford_det!AG20*V20</f>
        <v>2352.9013422619078</v>
      </c>
      <c r="AE20" s="11">
        <f>[3]stanford_det!AH20*W20</f>
        <v>1832.4169051534841</v>
      </c>
      <c r="AF20" s="11">
        <f>[3]stanford_det!AI20*X20</f>
        <v>1795.9815596883784</v>
      </c>
    </row>
    <row r="21" spans="1:32" x14ac:dyDescent="0.25">
      <c r="A21" s="1" t="s">
        <v>40</v>
      </c>
      <c r="B21" s="1" t="s">
        <v>41</v>
      </c>
      <c r="C21" s="2" t="s">
        <v>25</v>
      </c>
      <c r="D21" s="2" t="s">
        <v>448</v>
      </c>
      <c r="E21" s="2" t="s">
        <v>516</v>
      </c>
      <c r="F21" s="2"/>
      <c r="G21" s="2"/>
      <c r="H21" s="12">
        <f>2500+2/7*(2300-2500)</f>
        <v>2442.8571428571427</v>
      </c>
      <c r="I21" s="12">
        <v>2300</v>
      </c>
      <c r="J21" s="12">
        <f t="shared" si="16"/>
        <v>2300</v>
      </c>
      <c r="K21" s="12">
        <v>2300</v>
      </c>
      <c r="L21" s="12">
        <f t="shared" si="17"/>
        <v>2300</v>
      </c>
      <c r="M21" s="12">
        <v>2300</v>
      </c>
      <c r="N21" s="12">
        <f t="shared" si="18"/>
        <v>2250</v>
      </c>
      <c r="O21" s="12">
        <v>2200</v>
      </c>
      <c r="P21" s="12"/>
      <c r="Q21" s="11">
        <f t="shared" ref="Q21:X22" si="19">H21/1000</f>
        <v>2.4428571428571426</v>
      </c>
      <c r="R21" s="11">
        <f t="shared" si="19"/>
        <v>2.2999999999999998</v>
      </c>
      <c r="S21" s="11">
        <f t="shared" si="19"/>
        <v>2.2999999999999998</v>
      </c>
      <c r="T21" s="11">
        <f t="shared" si="19"/>
        <v>2.2999999999999998</v>
      </c>
      <c r="U21" s="11">
        <f t="shared" si="19"/>
        <v>2.2999999999999998</v>
      </c>
      <c r="V21" s="11">
        <f t="shared" si="19"/>
        <v>2.2999999999999998</v>
      </c>
      <c r="W21" s="11">
        <f t="shared" si="19"/>
        <v>2.25</v>
      </c>
      <c r="X21" s="11">
        <f t="shared" si="19"/>
        <v>2.2000000000000002</v>
      </c>
      <c r="Y21" s="11">
        <f>[3]stanford_det!AB21*Q21</f>
        <v>230.74889293469383</v>
      </c>
      <c r="Z21" s="11">
        <f>[3]stanford_det!AC21*R21</f>
        <v>33.963844502857135</v>
      </c>
      <c r="AA21" s="11">
        <f>[3]stanford_det!AD21*S21</f>
        <v>21.227402814285711</v>
      </c>
      <c r="AB21" s="11">
        <f>[3]stanford_det!AE21*T21</f>
        <v>8.4909611257142856</v>
      </c>
      <c r="AC21" s="11">
        <f>[3]stanford_det!AF21*U21</f>
        <v>5.3068507035714285</v>
      </c>
      <c r="AD21" s="11">
        <f>[3]stanford_det!AG21*V21</f>
        <v>2.1227402814285714</v>
      </c>
      <c r="AE21" s="11">
        <f>[3]stanford_det!AH21*W21</f>
        <v>1.0382968767857144</v>
      </c>
      <c r="AF21" s="11">
        <f>[3]stanford_det!AI21*X21</f>
        <v>0</v>
      </c>
    </row>
    <row r="22" spans="1:32" x14ac:dyDescent="0.25">
      <c r="A22" s="2" t="s">
        <v>42</v>
      </c>
      <c r="B22" s="2" t="s">
        <v>43</v>
      </c>
      <c r="C22" s="2" t="s">
        <v>25</v>
      </c>
      <c r="D22" s="2" t="s">
        <v>448</v>
      </c>
      <c r="E22" s="2" t="s">
        <v>523</v>
      </c>
      <c r="F22" s="2"/>
      <c r="G22" s="2"/>
      <c r="H22" s="12">
        <f>2890+2/7*(2620-2890)</f>
        <v>2812.8571428571427</v>
      </c>
      <c r="I22" s="12">
        <v>2620</v>
      </c>
      <c r="J22" s="12">
        <f t="shared" si="16"/>
        <v>2495</v>
      </c>
      <c r="K22" s="12">
        <v>2370</v>
      </c>
      <c r="L22" s="12">
        <f t="shared" si="17"/>
        <v>2260</v>
      </c>
      <c r="M22" s="12">
        <v>2150</v>
      </c>
      <c r="N22" s="12">
        <f t="shared" si="18"/>
        <v>2050</v>
      </c>
      <c r="O22" s="12">
        <v>1950</v>
      </c>
      <c r="P22" s="12"/>
      <c r="Q22" s="11">
        <f t="shared" si="19"/>
        <v>2.8128571428571427</v>
      </c>
      <c r="R22" s="11">
        <f t="shared" si="19"/>
        <v>2.62</v>
      </c>
      <c r="S22" s="11">
        <f t="shared" si="19"/>
        <v>2.4950000000000001</v>
      </c>
      <c r="T22" s="11">
        <f t="shared" si="19"/>
        <v>2.37</v>
      </c>
      <c r="U22" s="11">
        <f t="shared" si="19"/>
        <v>2.2599999999999998</v>
      </c>
      <c r="V22" s="11">
        <f t="shared" si="19"/>
        <v>2.15</v>
      </c>
      <c r="W22" s="11">
        <f t="shared" si="19"/>
        <v>2.0499999999999998</v>
      </c>
      <c r="X22" s="11">
        <f t="shared" si="19"/>
        <v>1.95</v>
      </c>
      <c r="Y22" s="11">
        <f>[3]stanford_det!AB22*Q22</f>
        <v>166.22293049371424</v>
      </c>
      <c r="Z22" s="11">
        <f>[3]stanford_det!AC22*R22</f>
        <v>65.172987110399987</v>
      </c>
      <c r="AA22" s="11">
        <f>[3]stanford_det!AD22*S22</f>
        <v>38.789743043999991</v>
      </c>
      <c r="AB22" s="11">
        <f>[3]stanford_det!AE22*T22</f>
        <v>14.738547657599993</v>
      </c>
      <c r="AC22" s="11">
        <f>[3]stanford_det!AF22*U22</f>
        <v>8.7840500279999958</v>
      </c>
      <c r="AD22" s="11">
        <f>[3]stanford_det!AG22*V22</f>
        <v>3.3426031080000005</v>
      </c>
      <c r="AE22" s="11">
        <f>[3]stanford_det!AH22*W22</f>
        <v>1.593566598</v>
      </c>
      <c r="AF22" s="11">
        <f>[3]stanford_det!AI22*X22</f>
        <v>0</v>
      </c>
    </row>
    <row r="23" spans="1:32" x14ac:dyDescent="0.25">
      <c r="A23" s="2" t="s">
        <v>382</v>
      </c>
      <c r="B23" s="2" t="s">
        <v>380</v>
      </c>
      <c r="C23" s="2" t="s">
        <v>25</v>
      </c>
      <c r="D23" s="2" t="s">
        <v>517</v>
      </c>
      <c r="E23" s="2" t="s">
        <v>521</v>
      </c>
      <c r="F23" s="2" t="s">
        <v>448</v>
      </c>
      <c r="G23" s="2" t="s">
        <v>630</v>
      </c>
      <c r="H23" s="61">
        <f>SUM('[4]Figure 3.4'!$F$10:$N$10)/9</f>
        <v>1608.2725555555553</v>
      </c>
      <c r="I23" s="61">
        <f>H23*800/(980+2/7*(800-980))</f>
        <v>1385.588663247863</v>
      </c>
      <c r="J23" s="61">
        <f t="shared" si="16"/>
        <v>1247.0297969230767</v>
      </c>
      <c r="K23" s="61">
        <f>I23*640/800</f>
        <v>1108.4709305982904</v>
      </c>
      <c r="L23" s="61">
        <f t="shared" si="17"/>
        <v>1056.5113557264956</v>
      </c>
      <c r="M23" s="61">
        <f>K23*580/640</f>
        <v>1004.5517808547007</v>
      </c>
      <c r="N23" s="61">
        <f t="shared" si="18"/>
        <v>952.59220598290585</v>
      </c>
      <c r="O23" s="61">
        <f>M23*520/580</f>
        <v>900.63263111111098</v>
      </c>
      <c r="P23" s="12">
        <v>0.91</v>
      </c>
      <c r="Q23" s="11">
        <f t="shared" ref="Q23:X25" si="20">H23*$P23/1000</f>
        <v>1.4635280255555554</v>
      </c>
      <c r="R23" s="11">
        <f t="shared" si="20"/>
        <v>1.2608856835555553</v>
      </c>
      <c r="S23" s="11">
        <f t="shared" si="20"/>
        <v>1.1347971151999998</v>
      </c>
      <c r="T23" s="11">
        <f t="shared" si="20"/>
        <v>1.0087085468444443</v>
      </c>
      <c r="U23" s="11">
        <f t="shared" si="20"/>
        <v>0.96142533371111105</v>
      </c>
      <c r="V23" s="11">
        <f t="shared" si="20"/>
        <v>0.91414212057777777</v>
      </c>
      <c r="W23" s="11">
        <f t="shared" si="20"/>
        <v>0.86685890744444438</v>
      </c>
      <c r="X23" s="11">
        <f t="shared" si="20"/>
        <v>0.81957569431111099</v>
      </c>
      <c r="Y23" s="11">
        <f>[3]stanford_det!AB23*Q23</f>
        <v>17.725640536142333</v>
      </c>
      <c r="Z23" s="11">
        <f>[3]stanford_det!AC23*R23</f>
        <v>5140.372984519222</v>
      </c>
      <c r="AA23" s="11">
        <f>[3]stanford_det!AD23*S23</f>
        <v>7703.4393189398188</v>
      </c>
      <c r="AB23" s="11">
        <f>[3]stanford_det!AE23*T23</f>
        <v>7873.2028277928976</v>
      </c>
      <c r="AC23" s="11">
        <f>[3]stanford_det!AF23*U23</f>
        <v>4082.4713118115501</v>
      </c>
      <c r="AD23" s="11">
        <f>[3]stanford_det!AG23*V23</f>
        <v>4114.079464789037</v>
      </c>
      <c r="AE23" s="11">
        <f>[3]stanford_det!AH23*W23</f>
        <v>3240.1857674680982</v>
      </c>
      <c r="AF23" s="11">
        <f>[3]stanford_det!AI23*X23</f>
        <v>3132.8968814617506</v>
      </c>
    </row>
    <row r="24" spans="1:32" x14ac:dyDescent="0.25">
      <c r="A24" s="2" t="s">
        <v>383</v>
      </c>
      <c r="B24" s="2" t="s">
        <v>381</v>
      </c>
      <c r="C24" s="2" t="s">
        <v>25</v>
      </c>
      <c r="D24" s="2" t="s">
        <v>517</v>
      </c>
      <c r="E24" s="2" t="s">
        <v>522</v>
      </c>
      <c r="F24" s="2" t="s">
        <v>448</v>
      </c>
      <c r="G24" s="2" t="s">
        <v>631</v>
      </c>
      <c r="H24" s="61">
        <f>SUM('[4]Table 3.1'!$F$10:$N$10)/9</f>
        <v>2164.4444444444443</v>
      </c>
      <c r="I24" s="61">
        <f>H24*1100/(1310+2/7*(1100-1310))</f>
        <v>1904.7111111111112</v>
      </c>
      <c r="J24" s="61">
        <f t="shared" si="16"/>
        <v>1809.4755555555557</v>
      </c>
      <c r="K24" s="61">
        <f>I24*990/1100</f>
        <v>1714.24</v>
      </c>
      <c r="L24" s="61">
        <f t="shared" si="17"/>
        <v>1662.2933333333333</v>
      </c>
      <c r="M24" s="61">
        <f>K24*930/990</f>
        <v>1610.3466666666666</v>
      </c>
      <c r="N24" s="61">
        <f t="shared" si="18"/>
        <v>1567.0577777777776</v>
      </c>
      <c r="O24" s="61">
        <f>M24*880/930</f>
        <v>1523.7688888888888</v>
      </c>
      <c r="P24" s="12">
        <v>0.91</v>
      </c>
      <c r="Q24" s="11">
        <f t="shared" si="20"/>
        <v>1.9696444444444443</v>
      </c>
      <c r="R24" s="11">
        <f t="shared" si="20"/>
        <v>1.7332871111111112</v>
      </c>
      <c r="S24" s="11">
        <f t="shared" si="20"/>
        <v>1.6466227555555559</v>
      </c>
      <c r="T24" s="11">
        <f t="shared" si="20"/>
        <v>1.5599584</v>
      </c>
      <c r="U24" s="11">
        <f t="shared" si="20"/>
        <v>1.5126869333333335</v>
      </c>
      <c r="V24" s="11">
        <f t="shared" si="20"/>
        <v>1.4654154666666666</v>
      </c>
      <c r="W24" s="11">
        <f t="shared" si="20"/>
        <v>1.4260225777777775</v>
      </c>
      <c r="X24" s="11">
        <f t="shared" si="20"/>
        <v>1.3866296888888889</v>
      </c>
      <c r="Y24" s="11">
        <f>[3]stanford_det!AB24*Q24</f>
        <v>458.8649491070513</v>
      </c>
      <c r="Z24" s="11">
        <f>[3]stanford_det!AC24*R24</f>
        <v>376.14787752324185</v>
      </c>
      <c r="AA24" s="11">
        <f>[3]stanford_det!AD24*S24</f>
        <v>464.8602956813213</v>
      </c>
      <c r="AB24" s="11">
        <f>[3]stanford_det!AE24*T24</f>
        <v>478.5917922892059</v>
      </c>
      <c r="AC24" s="11">
        <f>[3]stanford_det!AF24*U24</f>
        <v>334.44789762990513</v>
      </c>
      <c r="AD24" s="11">
        <f>[3]stanford_det!AG24*V24</f>
        <v>332.96710284977024</v>
      </c>
      <c r="AE24" s="11">
        <f>[3]stanford_det!AH24*W24</f>
        <v>297.82771192749641</v>
      </c>
      <c r="AF24" s="11">
        <f>[3]stanford_det!AI24*X24</f>
        <v>292.42989580536403</v>
      </c>
    </row>
    <row r="25" spans="1:32" x14ac:dyDescent="0.25">
      <c r="A25" s="2" t="s">
        <v>44</v>
      </c>
      <c r="B25" s="2" t="s">
        <v>45</v>
      </c>
      <c r="C25" s="2" t="s">
        <v>25</v>
      </c>
      <c r="D25" s="2" t="s">
        <v>448</v>
      </c>
      <c r="E25" s="2" t="s">
        <v>616</v>
      </c>
      <c r="F25" s="2"/>
      <c r="G25" s="2"/>
      <c r="H25" s="12">
        <f>5600+2/7*(4500-5600)</f>
        <v>5285.7142857142853</v>
      </c>
      <c r="I25" s="11">
        <v>4500</v>
      </c>
      <c r="J25" s="12">
        <f t="shared" si="16"/>
        <v>4150</v>
      </c>
      <c r="K25" s="12">
        <v>3800</v>
      </c>
      <c r="L25" s="12">
        <f t="shared" si="17"/>
        <v>3650</v>
      </c>
      <c r="M25" s="12">
        <v>3500</v>
      </c>
      <c r="N25" s="12">
        <f t="shared" si="18"/>
        <v>3450</v>
      </c>
      <c r="O25" s="11">
        <v>3400</v>
      </c>
      <c r="P25" s="12">
        <v>0.91</v>
      </c>
      <c r="Q25" s="11">
        <f t="shared" si="20"/>
        <v>4.8099999999999996</v>
      </c>
      <c r="R25" s="11">
        <f t="shared" si="20"/>
        <v>4.0949999999999998</v>
      </c>
      <c r="S25" s="11">
        <f t="shared" si="20"/>
        <v>3.7765</v>
      </c>
      <c r="T25" s="11">
        <f t="shared" si="20"/>
        <v>3.4580000000000002</v>
      </c>
      <c r="U25" s="11">
        <f t="shared" si="20"/>
        <v>3.3214999999999999</v>
      </c>
      <c r="V25" s="11">
        <f t="shared" si="20"/>
        <v>3.1850000000000001</v>
      </c>
      <c r="W25" s="11">
        <f t="shared" si="20"/>
        <v>3.1395</v>
      </c>
      <c r="X25" s="11">
        <f t="shared" si="20"/>
        <v>3.0939999999999999</v>
      </c>
      <c r="Y25" s="11">
        <f>[3]stanford_det!AB25*Q25</f>
        <v>0</v>
      </c>
      <c r="Z25" s="11">
        <f>[3]stanford_det!AC25*R25</f>
        <v>0</v>
      </c>
      <c r="AA25" s="11">
        <f>[3]stanford_det!AD25*S25</f>
        <v>0</v>
      </c>
      <c r="AB25" s="11">
        <f>[3]stanford_det!AE25*T25</f>
        <v>0</v>
      </c>
      <c r="AC25" s="11">
        <f>[3]stanford_det!AF25*U25</f>
        <v>0</v>
      </c>
      <c r="AD25" s="11">
        <f>[3]stanford_det!AG25*V25</f>
        <v>0</v>
      </c>
      <c r="AE25" s="11">
        <f>[3]stanford_det!AH25*W25</f>
        <v>0</v>
      </c>
      <c r="AF25" s="11">
        <f>[3]stanford_det!AI25*X25</f>
        <v>0</v>
      </c>
    </row>
    <row r="26" spans="1:32" x14ac:dyDescent="0.25">
      <c r="A26" s="2" t="s">
        <v>46</v>
      </c>
      <c r="B26" s="2" t="s">
        <v>47</v>
      </c>
      <c r="C26" s="2" t="s">
        <v>25</v>
      </c>
      <c r="D26" s="2" t="s">
        <v>448</v>
      </c>
      <c r="E26" s="2" t="s">
        <v>510</v>
      </c>
      <c r="F26" s="2"/>
      <c r="G26" s="2"/>
      <c r="H26" s="12">
        <f>9080+2/7*(5790-9080)</f>
        <v>8140</v>
      </c>
      <c r="I26" s="12">
        <v>5790</v>
      </c>
      <c r="J26" s="12">
        <f t="shared" si="16"/>
        <v>5135</v>
      </c>
      <c r="K26" s="12">
        <v>4480</v>
      </c>
      <c r="L26" s="12">
        <f t="shared" si="17"/>
        <v>3565</v>
      </c>
      <c r="M26" s="12">
        <v>2650</v>
      </c>
      <c r="N26" s="12">
        <f t="shared" si="18"/>
        <v>2475</v>
      </c>
      <c r="O26" s="12">
        <v>2300</v>
      </c>
      <c r="P26" s="12"/>
      <c r="Q26" s="11">
        <f t="shared" ref="Q26:X26" si="21">H26/1000</f>
        <v>8.14</v>
      </c>
      <c r="R26" s="11">
        <f t="shared" si="21"/>
        <v>5.79</v>
      </c>
      <c r="S26" s="11">
        <f t="shared" si="21"/>
        <v>5.1349999999999998</v>
      </c>
      <c r="T26" s="11">
        <f t="shared" si="21"/>
        <v>4.4800000000000004</v>
      </c>
      <c r="U26" s="11">
        <f t="shared" si="21"/>
        <v>3.5649999999999999</v>
      </c>
      <c r="V26" s="11">
        <f t="shared" si="21"/>
        <v>2.65</v>
      </c>
      <c r="W26" s="11">
        <f t="shared" si="21"/>
        <v>2.4750000000000001</v>
      </c>
      <c r="X26" s="11">
        <f t="shared" si="21"/>
        <v>2.2999999999999998</v>
      </c>
      <c r="Y26" s="11">
        <f>[3]stanford_det!AB26*Q26</f>
        <v>0</v>
      </c>
      <c r="Z26" s="11">
        <f>[3]stanford_det!AC26*R26</f>
        <v>0.98707948576818683</v>
      </c>
      <c r="AA26" s="11">
        <f>[3]stanford_det!AD26*S26</f>
        <v>1.4882055908485987</v>
      </c>
      <c r="AB26" s="11">
        <f>[3]stanford_det!AE26*T26</f>
        <v>1.5275012422250354</v>
      </c>
      <c r="AC26" s="11">
        <f>[3]stanford_det!AF26*U26</f>
        <v>0.71411961674390567</v>
      </c>
      <c r="AD26" s="11">
        <f>[3]stanford_det!AG26*V26</f>
        <v>0.56471516349000295</v>
      </c>
      <c r="AE26" s="11">
        <f>[3]stanford_det!AH26*W26</f>
        <v>0.45358348131640464</v>
      </c>
      <c r="AF26" s="11">
        <f>[3]stanford_det!AI26*X26</f>
        <v>0.43131452486934596</v>
      </c>
    </row>
    <row r="27" spans="1:32" x14ac:dyDescent="0.25">
      <c r="A27" s="2" t="s">
        <v>48</v>
      </c>
      <c r="B27" s="2" t="s">
        <v>49</v>
      </c>
      <c r="C27" s="2" t="s">
        <v>25</v>
      </c>
      <c r="D27" s="2" t="s">
        <v>448</v>
      </c>
      <c r="E27" s="2" t="s">
        <v>617</v>
      </c>
      <c r="F27" s="2"/>
      <c r="G27" s="2"/>
      <c r="H27" s="12">
        <f>5530+2/7*(4970-5530)</f>
        <v>5370</v>
      </c>
      <c r="I27" s="11">
        <v>4970</v>
      </c>
      <c r="J27" s="12">
        <f t="shared" si="16"/>
        <v>4720</v>
      </c>
      <c r="K27" s="12">
        <v>4470</v>
      </c>
      <c r="L27" s="12">
        <f t="shared" si="17"/>
        <v>4245</v>
      </c>
      <c r="M27" s="12">
        <v>4020</v>
      </c>
      <c r="N27" s="12">
        <f t="shared" si="18"/>
        <v>3815</v>
      </c>
      <c r="O27" s="11">
        <v>3610</v>
      </c>
      <c r="P27" s="12">
        <v>0.91</v>
      </c>
      <c r="Q27" s="11">
        <f t="shared" ref="Q27:X27" si="22">H27*$P27/1000</f>
        <v>4.8866999999999994</v>
      </c>
      <c r="R27" s="11">
        <f t="shared" si="22"/>
        <v>4.5226999999999995</v>
      </c>
      <c r="S27" s="11">
        <f t="shared" si="22"/>
        <v>4.2951999999999995</v>
      </c>
      <c r="T27" s="11">
        <f t="shared" si="22"/>
        <v>4.0677000000000003</v>
      </c>
      <c r="U27" s="11">
        <f t="shared" si="22"/>
        <v>3.8629500000000001</v>
      </c>
      <c r="V27" s="11">
        <f t="shared" si="22"/>
        <v>3.6582000000000003</v>
      </c>
      <c r="W27" s="11">
        <f t="shared" si="22"/>
        <v>3.4716499999999999</v>
      </c>
      <c r="X27" s="11">
        <f t="shared" si="22"/>
        <v>3.2850999999999999</v>
      </c>
      <c r="Y27" s="11">
        <f>[3]stanford_det!AB27*Q27</f>
        <v>0</v>
      </c>
      <c r="Z27" s="11">
        <f>[3]stanford_det!AC27*R27</f>
        <v>0</v>
      </c>
      <c r="AA27" s="11">
        <f>[3]stanford_det!AD27*S27</f>
        <v>0</v>
      </c>
      <c r="AB27" s="11">
        <f>[3]stanford_det!AE27*T27</f>
        <v>0</v>
      </c>
      <c r="AC27" s="11">
        <f>[3]stanford_det!AF27*U27</f>
        <v>0</v>
      </c>
      <c r="AD27" s="11">
        <f>[3]stanford_det!AG27*V27</f>
        <v>0</v>
      </c>
      <c r="AE27" s="11">
        <f>[3]stanford_det!AH27*W27</f>
        <v>0</v>
      </c>
      <c r="AF27" s="11">
        <f>[3]stanford_det!AI27*X27</f>
        <v>0</v>
      </c>
    </row>
    <row r="28" spans="1:32" x14ac:dyDescent="0.25">
      <c r="A28" s="2" t="s">
        <v>32</v>
      </c>
      <c r="B28" s="2" t="s">
        <v>33</v>
      </c>
      <c r="C28" s="2" t="s">
        <v>24</v>
      </c>
      <c r="D28" s="2" t="s">
        <v>448</v>
      </c>
      <c r="E28" s="2" t="s">
        <v>558</v>
      </c>
      <c r="F28" s="2"/>
      <c r="G28" s="2"/>
      <c r="H28" s="12">
        <f>[2]BG!$B$8/([2]BG!$B$8+[2]BG!$B$11)*(2000+2/7*(2000-2000))+[2]BG!$B$11/([2]BG!$B$8+[2]BG!$B$11)*(1600+2/7*(1600-1600))</f>
        <v>2000</v>
      </c>
      <c r="I28" s="12">
        <f>$H28</f>
        <v>2000</v>
      </c>
      <c r="J28" s="12">
        <f t="shared" ref="J28:O29" si="23">$H28</f>
        <v>2000</v>
      </c>
      <c r="K28" s="12">
        <f t="shared" si="23"/>
        <v>2000</v>
      </c>
      <c r="L28" s="12">
        <f t="shared" si="23"/>
        <v>2000</v>
      </c>
      <c r="M28" s="12">
        <f t="shared" si="23"/>
        <v>2000</v>
      </c>
      <c r="N28" s="12">
        <f t="shared" si="23"/>
        <v>2000</v>
      </c>
      <c r="O28" s="12">
        <f t="shared" si="23"/>
        <v>2000</v>
      </c>
      <c r="P28" s="12"/>
      <c r="Q28" s="11">
        <f t="shared" ref="Q28:X30" si="24">H28/1000</f>
        <v>2</v>
      </c>
      <c r="R28" s="11">
        <f t="shared" si="24"/>
        <v>2</v>
      </c>
      <c r="S28" s="11">
        <f t="shared" si="24"/>
        <v>2</v>
      </c>
      <c r="T28" s="11">
        <f t="shared" si="24"/>
        <v>2</v>
      </c>
      <c r="U28" s="11">
        <f t="shared" si="24"/>
        <v>2</v>
      </c>
      <c r="V28" s="11">
        <f t="shared" si="24"/>
        <v>2</v>
      </c>
      <c r="W28" s="11">
        <f t="shared" si="24"/>
        <v>2</v>
      </c>
      <c r="X28" s="11">
        <f t="shared" si="24"/>
        <v>2</v>
      </c>
      <c r="Y28" s="11">
        <f>[3]stanford_det!AB28*Q28</f>
        <v>265.63499999999999</v>
      </c>
      <c r="Z28" s="11">
        <f>[3]stanford_det!AC28*R28</f>
        <v>212.50799999999998</v>
      </c>
      <c r="AA28" s="11">
        <f>[3]stanford_det!AD28*S28</f>
        <v>132.8175</v>
      </c>
      <c r="AB28" s="11">
        <f>[3]stanford_det!AE28*T28</f>
        <v>53.126999999999995</v>
      </c>
      <c r="AC28" s="11">
        <f>[3]stanford_det!AF28*U28</f>
        <v>33.204375000000006</v>
      </c>
      <c r="AD28" s="11">
        <f>[3]stanford_det!AG28*V28</f>
        <v>13.281750000000011</v>
      </c>
      <c r="AE28" s="11">
        <f>[3]stanford_det!AH28*W28</f>
        <v>6.6408750000000056</v>
      </c>
      <c r="AF28" s="11">
        <f>[3]stanford_det!AI28*X28</f>
        <v>0</v>
      </c>
    </row>
    <row r="29" spans="1:32" x14ac:dyDescent="0.25">
      <c r="A29" s="2" t="s">
        <v>34</v>
      </c>
      <c r="B29" s="2" t="s">
        <v>35</v>
      </c>
      <c r="C29" s="2" t="s">
        <v>24</v>
      </c>
      <c r="D29" s="2" t="s">
        <v>448</v>
      </c>
      <c r="E29" s="2" t="s">
        <v>515</v>
      </c>
      <c r="F29" s="2"/>
      <c r="G29" s="2"/>
      <c r="H29" s="12">
        <f>850+2/7*(850-850)</f>
        <v>850</v>
      </c>
      <c r="I29" s="12">
        <f>$H29</f>
        <v>850</v>
      </c>
      <c r="J29" s="12">
        <f t="shared" si="23"/>
        <v>850</v>
      </c>
      <c r="K29" s="12">
        <f t="shared" si="23"/>
        <v>850</v>
      </c>
      <c r="L29" s="12">
        <f t="shared" si="23"/>
        <v>850</v>
      </c>
      <c r="M29" s="12">
        <f t="shared" si="23"/>
        <v>850</v>
      </c>
      <c r="N29" s="12">
        <f t="shared" si="23"/>
        <v>850</v>
      </c>
      <c r="O29" s="12">
        <f t="shared" si="23"/>
        <v>850</v>
      </c>
      <c r="P29" s="12"/>
      <c r="Q29" s="11">
        <f t="shared" si="24"/>
        <v>0.85</v>
      </c>
      <c r="R29" s="11">
        <f t="shared" si="24"/>
        <v>0.85</v>
      </c>
      <c r="S29" s="11">
        <f t="shared" si="24"/>
        <v>0.85</v>
      </c>
      <c r="T29" s="11">
        <f t="shared" si="24"/>
        <v>0.85</v>
      </c>
      <c r="U29" s="11">
        <f t="shared" si="24"/>
        <v>0.85</v>
      </c>
      <c r="V29" s="11">
        <f t="shared" si="24"/>
        <v>0.85</v>
      </c>
      <c r="W29" s="11">
        <f t="shared" si="24"/>
        <v>0.85</v>
      </c>
      <c r="X29" s="11">
        <f t="shared" si="24"/>
        <v>0.85</v>
      </c>
      <c r="Y29" s="11">
        <f>[3]stanford_det!AB29*Q29</f>
        <v>17.736439999999998</v>
      </c>
      <c r="Z29" s="11">
        <f>[3]stanford_det!AC29*R29</f>
        <v>14.189152</v>
      </c>
      <c r="AA29" s="11">
        <f>[3]stanford_det!AD29*S29</f>
        <v>8.8682199999999991</v>
      </c>
      <c r="AB29" s="11">
        <f>[3]stanford_det!AE29*T29</f>
        <v>3.547288</v>
      </c>
      <c r="AC29" s="11">
        <f>[3]stanford_det!AF29*U29</f>
        <v>2.2170550000000007</v>
      </c>
      <c r="AD29" s="11">
        <f>[3]stanford_det!AG29*V29</f>
        <v>0.88682200000000155</v>
      </c>
      <c r="AE29" s="11">
        <f>[3]stanford_det!AH29*W29</f>
        <v>0.44341100000000078</v>
      </c>
      <c r="AF29" s="11">
        <f>[3]stanford_det!AI29*X29</f>
        <v>0</v>
      </c>
    </row>
    <row r="30" spans="1:32" x14ac:dyDescent="0.25">
      <c r="A30" s="2" t="s">
        <v>36</v>
      </c>
      <c r="B30" s="2" t="s">
        <v>37</v>
      </c>
      <c r="C30" s="2" t="s">
        <v>24</v>
      </c>
      <c r="D30" s="2" t="s">
        <v>448</v>
      </c>
      <c r="E30" s="2" t="s">
        <v>503</v>
      </c>
      <c r="F30" s="2"/>
      <c r="G30" s="2"/>
      <c r="H30" s="12">
        <f>4500+2/7*(4350-4500)</f>
        <v>4457.1428571428569</v>
      </c>
      <c r="I30" s="12">
        <f>4350</f>
        <v>4350</v>
      </c>
      <c r="J30" s="12">
        <f>(I30+K30)/2</f>
        <v>4225</v>
      </c>
      <c r="K30" s="12">
        <v>4100</v>
      </c>
      <c r="L30" s="12">
        <f>(K30+M30)/2</f>
        <v>3950</v>
      </c>
      <c r="M30" s="12">
        <v>3800</v>
      </c>
      <c r="N30" s="12">
        <f>(M30+O30)/2</f>
        <v>3775</v>
      </c>
      <c r="O30" s="12">
        <v>3750</v>
      </c>
      <c r="P30" s="12"/>
      <c r="Q30" s="11">
        <f t="shared" si="24"/>
        <v>4.4571428571428573</v>
      </c>
      <c r="R30" s="11">
        <f t="shared" si="24"/>
        <v>4.3499999999999996</v>
      </c>
      <c r="S30" s="11">
        <f t="shared" si="24"/>
        <v>4.2249999999999996</v>
      </c>
      <c r="T30" s="11">
        <f t="shared" si="24"/>
        <v>4.0999999999999996</v>
      </c>
      <c r="U30" s="11">
        <f t="shared" si="24"/>
        <v>3.95</v>
      </c>
      <c r="V30" s="11">
        <f t="shared" si="24"/>
        <v>3.8</v>
      </c>
      <c r="W30" s="11">
        <f t="shared" si="24"/>
        <v>3.7749999999999999</v>
      </c>
      <c r="X30" s="11">
        <f t="shared" si="24"/>
        <v>3.75</v>
      </c>
      <c r="Y30" s="11">
        <f>[3]stanford_det!AB30*Q30</f>
        <v>142.62857142857143</v>
      </c>
      <c r="Z30" s="11">
        <f>[3]stanford_det!AC30*R30</f>
        <v>111.36</v>
      </c>
      <c r="AA30" s="11">
        <f>[3]stanford_det!AD30*S30</f>
        <v>67.599999999999994</v>
      </c>
      <c r="AB30" s="11">
        <f>[3]stanford_det!AE30*T30</f>
        <v>26.24</v>
      </c>
      <c r="AC30" s="11">
        <f>[3]stanford_det!AF30*U30</f>
        <v>15.8</v>
      </c>
      <c r="AD30" s="11">
        <f>[3]stanford_det!AG30*V30</f>
        <v>6.08</v>
      </c>
      <c r="AE30" s="11">
        <f>[3]stanford_det!AH30*W30</f>
        <v>3.02</v>
      </c>
      <c r="AF30" s="11">
        <f>[3]stanford_det!AI30*X30</f>
        <v>0</v>
      </c>
    </row>
    <row r="31" spans="1:32" x14ac:dyDescent="0.25">
      <c r="A31" s="2" t="s">
        <v>38</v>
      </c>
      <c r="B31" s="2" t="s">
        <v>39</v>
      </c>
      <c r="C31" s="2" t="s">
        <v>24</v>
      </c>
      <c r="D31" s="2" t="s">
        <v>517</v>
      </c>
      <c r="E31" s="2" t="s">
        <v>518</v>
      </c>
      <c r="F31" s="2" t="s">
        <v>448</v>
      </c>
      <c r="G31" s="2" t="s">
        <v>637</v>
      </c>
      <c r="H31" s="11">
        <f>'[4]Figure 5.5'!$E$23</f>
        <v>1842.692924470706</v>
      </c>
      <c r="I31" s="11">
        <f>$H31</f>
        <v>1842.692924470706</v>
      </c>
      <c r="J31" s="11">
        <f t="shared" ref="J31:O31" si="25">$H31</f>
        <v>1842.692924470706</v>
      </c>
      <c r="K31" s="11">
        <f t="shared" si="25"/>
        <v>1842.692924470706</v>
      </c>
      <c r="L31" s="11">
        <f t="shared" si="25"/>
        <v>1842.692924470706</v>
      </c>
      <c r="M31" s="11">
        <f t="shared" si="25"/>
        <v>1842.692924470706</v>
      </c>
      <c r="N31" s="11">
        <f t="shared" si="25"/>
        <v>1842.692924470706</v>
      </c>
      <c r="O31" s="11">
        <f t="shared" si="25"/>
        <v>1842.692924470706</v>
      </c>
      <c r="P31" s="12">
        <v>0.91</v>
      </c>
      <c r="Q31" s="11">
        <f t="shared" ref="Q31:X33" si="26">H31*$P31/1000</f>
        <v>1.6768505612683424</v>
      </c>
      <c r="R31" s="11">
        <f t="shared" si="26"/>
        <v>1.6768505612683424</v>
      </c>
      <c r="S31" s="11">
        <f t="shared" si="26"/>
        <v>1.6768505612683424</v>
      </c>
      <c r="T31" s="11">
        <f t="shared" si="26"/>
        <v>1.6768505612683424</v>
      </c>
      <c r="U31" s="11">
        <f t="shared" si="26"/>
        <v>1.6768505612683424</v>
      </c>
      <c r="V31" s="11">
        <f t="shared" si="26"/>
        <v>1.6768505612683424</v>
      </c>
      <c r="W31" s="11">
        <f t="shared" si="26"/>
        <v>1.6768505612683424</v>
      </c>
      <c r="X31" s="11">
        <f t="shared" si="26"/>
        <v>1.6768505612683424</v>
      </c>
      <c r="Y31" s="11">
        <f>[3]stanford_det!AB31*Q31</f>
        <v>65.341276870756417</v>
      </c>
      <c r="Z31" s="11">
        <f>[3]stanford_det!AC31*R31</f>
        <v>64.93324323418112</v>
      </c>
      <c r="AA31" s="11">
        <f>[3]stanford_det!AD31*S31</f>
        <v>64.321192779318167</v>
      </c>
      <c r="AB31" s="11">
        <f>[3]stanford_det!AE31*T31</f>
        <v>63.709142324455222</v>
      </c>
      <c r="AC31" s="11">
        <f>[3]stanford_det!AF31*U31</f>
        <v>63.556129710739484</v>
      </c>
      <c r="AD31" s="11">
        <f>[3]stanford_det!AG31*V31</f>
        <v>63.403117097023753</v>
      </c>
      <c r="AE31" s="11">
        <f>[3]stanford_det!AH31*W31</f>
        <v>63.352112892451828</v>
      </c>
      <c r="AF31" s="11">
        <f>[3]stanford_det!AI31*X31</f>
        <v>63.301108687879925</v>
      </c>
    </row>
    <row r="32" spans="1:32" x14ac:dyDescent="0.25">
      <c r="A32" s="2" t="s">
        <v>384</v>
      </c>
      <c r="B32" s="2" t="s">
        <v>378</v>
      </c>
      <c r="C32" s="2" t="s">
        <v>24</v>
      </c>
      <c r="D32" s="2" t="s">
        <v>517</v>
      </c>
      <c r="E32" s="2" t="s">
        <v>524</v>
      </c>
      <c r="F32" s="2" t="s">
        <v>448</v>
      </c>
      <c r="G32" s="2" t="s">
        <v>632</v>
      </c>
      <c r="H32" s="61">
        <f>SUM('[4]Figure 2.5'!$AD$12:$AL$12)/9</f>
        <v>2218.7777777777778</v>
      </c>
      <c r="I32" s="61">
        <f>H32*1350/(1400+2/7*(1350-1400))</f>
        <v>2161.5927835051543</v>
      </c>
      <c r="J32" s="61">
        <f t="shared" ref="J32:J40" si="27">(I32+K32)/2</f>
        <v>2121.5632875143183</v>
      </c>
      <c r="K32" s="61">
        <f>I32*1300/1350</f>
        <v>2081.5337915234818</v>
      </c>
      <c r="L32" s="61">
        <f t="shared" ref="L32:L40" si="28">(K32+M32)/2</f>
        <v>2001.4747995418095</v>
      </c>
      <c r="M32" s="61">
        <f>K32*1200/1300</f>
        <v>1921.4158075601372</v>
      </c>
      <c r="N32" s="61">
        <f t="shared" ref="N32:N40" si="29">(M32+O32)/2</f>
        <v>1841.3568155784646</v>
      </c>
      <c r="O32" s="61">
        <f>M32*1100/1200</f>
        <v>1761.2978235967923</v>
      </c>
      <c r="P32" s="12">
        <v>0.91</v>
      </c>
      <c r="Q32" s="11">
        <f t="shared" si="26"/>
        <v>2.019087777777778</v>
      </c>
      <c r="R32" s="11">
        <f t="shared" si="26"/>
        <v>1.9670494329896906</v>
      </c>
      <c r="S32" s="11">
        <f t="shared" si="26"/>
        <v>1.9306225916380297</v>
      </c>
      <c r="T32" s="11">
        <f t="shared" si="26"/>
        <v>1.8941957502863687</v>
      </c>
      <c r="U32" s="11">
        <f t="shared" si="26"/>
        <v>1.8213420675830467</v>
      </c>
      <c r="V32" s="11">
        <f t="shared" si="26"/>
        <v>1.7484883848797248</v>
      </c>
      <c r="W32" s="11">
        <f t="shared" si="26"/>
        <v>1.6756347021764029</v>
      </c>
      <c r="X32" s="11">
        <f t="shared" si="26"/>
        <v>1.6027810194730812</v>
      </c>
      <c r="Y32" s="11">
        <f>[3]stanford_det!AB32*Q32</f>
        <v>69.709005527777805</v>
      </c>
      <c r="Z32" s="11">
        <f>[3]stanford_det!AC32*R32</f>
        <v>1534.0665832912287</v>
      </c>
      <c r="AA32" s="11">
        <f>[3]stanford_det!AD32*S32</f>
        <v>2449.2229311413225</v>
      </c>
      <c r="AB32" s="11">
        <f>[3]stanford_det!AE32*T32</f>
        <v>2709.3750096625167</v>
      </c>
      <c r="AC32" s="11">
        <f>[3]stanford_det!AF32*U32</f>
        <v>1438.8178649800166</v>
      </c>
      <c r="AD32" s="11">
        <f>[3]stanford_det!AG32*V32</f>
        <v>1461.2434644522421</v>
      </c>
      <c r="AE32" s="11">
        <f>[3]stanford_det!AH32*W32</f>
        <v>1170.420667144715</v>
      </c>
      <c r="AF32" s="11">
        <f>[3]stanford_det!AI32*X32</f>
        <v>1143.9706302399582</v>
      </c>
    </row>
    <row r="33" spans="1:32" x14ac:dyDescent="0.25">
      <c r="A33" s="2" t="s">
        <v>385</v>
      </c>
      <c r="B33" s="2" t="s">
        <v>379</v>
      </c>
      <c r="C33" s="2" t="s">
        <v>24</v>
      </c>
      <c r="D33" s="2" t="s">
        <v>517</v>
      </c>
      <c r="E33" s="2" t="s">
        <v>527</v>
      </c>
      <c r="F33" s="2" t="s">
        <v>448</v>
      </c>
      <c r="G33" s="2" t="s">
        <v>633</v>
      </c>
      <c r="H33" s="12">
        <f>('[4]Table 4.1'!$D$11+'[4]Table 4.1'!$G$11)/2</f>
        <v>4376</v>
      </c>
      <c r="I33" s="12">
        <f>H33*2880/(3470+2/7*(2880-3470))</f>
        <v>3817.4019904803113</v>
      </c>
      <c r="J33" s="12">
        <f t="shared" si="27"/>
        <v>3618.5789701427948</v>
      </c>
      <c r="K33" s="12">
        <f>I33*2580/2880</f>
        <v>3419.7559498052788</v>
      </c>
      <c r="L33" s="12">
        <f t="shared" si="28"/>
        <v>3287.2072695802681</v>
      </c>
      <c r="M33" s="12">
        <f>K33*2380/2580</f>
        <v>3154.6585893552569</v>
      </c>
      <c r="N33" s="12">
        <f t="shared" si="29"/>
        <v>3032.3850006205571</v>
      </c>
      <c r="O33" s="12">
        <f>M33*2380/2580</f>
        <v>2910.1114118858573</v>
      </c>
      <c r="P33" s="12">
        <v>0.91</v>
      </c>
      <c r="Q33" s="11">
        <f t="shared" si="26"/>
        <v>3.9821600000000004</v>
      </c>
      <c r="R33" s="11">
        <f t="shared" si="26"/>
        <v>3.4738358113370831</v>
      </c>
      <c r="S33" s="11">
        <f t="shared" si="26"/>
        <v>3.2929068628299434</v>
      </c>
      <c r="T33" s="11">
        <f t="shared" si="26"/>
        <v>3.1119779143228037</v>
      </c>
      <c r="U33" s="11">
        <f t="shared" si="26"/>
        <v>2.991358615318044</v>
      </c>
      <c r="V33" s="11">
        <f t="shared" si="26"/>
        <v>2.8707393163132839</v>
      </c>
      <c r="W33" s="11">
        <f t="shared" si="26"/>
        <v>2.7594703505647074</v>
      </c>
      <c r="X33" s="11">
        <f t="shared" si="26"/>
        <v>2.6482013848161299</v>
      </c>
      <c r="Y33" s="11">
        <f>[3]stanford_det!AB33*Q33</f>
        <v>0</v>
      </c>
      <c r="Z33" s="11">
        <f>[3]stanford_det!AC33*R33</f>
        <v>1019.9707691111977</v>
      </c>
      <c r="AA33" s="11">
        <f>[3]stanford_det!AD33*S33</f>
        <v>1574.7891491209421</v>
      </c>
      <c r="AB33" s="11">
        <f>[3]stanford_det!AE33*T33</f>
        <v>1649.7791086028924</v>
      </c>
      <c r="AC33" s="11">
        <f>[3]stanford_det!AF33*U33</f>
        <v>808.1654965517447</v>
      </c>
      <c r="AD33" s="11">
        <f>[3]stanford_det!AG33*V33</f>
        <v>819.47882973536559</v>
      </c>
      <c r="AE33" s="11">
        <f>[3]stanford_det!AH33*W33</f>
        <v>632.98613924741721</v>
      </c>
      <c r="AF33" s="11">
        <f>[3]stanford_det!AI33*X33</f>
        <v>620.96167136924089</v>
      </c>
    </row>
    <row r="34" spans="1:32" x14ac:dyDescent="0.25">
      <c r="A34" s="1" t="s">
        <v>40</v>
      </c>
      <c r="B34" s="1" t="s">
        <v>41</v>
      </c>
      <c r="C34" s="2" t="s">
        <v>24</v>
      </c>
      <c r="D34" s="2" t="s">
        <v>448</v>
      </c>
      <c r="E34" s="2" t="s">
        <v>516</v>
      </c>
      <c r="F34" s="2"/>
      <c r="G34" s="2"/>
      <c r="H34" s="12">
        <f>2500+2/7*(2300-2500)</f>
        <v>2442.8571428571427</v>
      </c>
      <c r="I34" s="12">
        <v>2300</v>
      </c>
      <c r="J34" s="12">
        <f t="shared" si="27"/>
        <v>2300</v>
      </c>
      <c r="K34" s="12">
        <v>2300</v>
      </c>
      <c r="L34" s="12">
        <f t="shared" si="28"/>
        <v>2300</v>
      </c>
      <c r="M34" s="12">
        <v>2300</v>
      </c>
      <c r="N34" s="12">
        <f t="shared" si="29"/>
        <v>2250</v>
      </c>
      <c r="O34" s="12">
        <v>2200</v>
      </c>
      <c r="P34" s="12"/>
      <c r="Q34" s="11">
        <f t="shared" ref="Q34:X35" si="30">H34/1000</f>
        <v>2.4428571428571426</v>
      </c>
      <c r="R34" s="11">
        <f t="shared" si="30"/>
        <v>2.2999999999999998</v>
      </c>
      <c r="S34" s="11">
        <f t="shared" si="30"/>
        <v>2.2999999999999998</v>
      </c>
      <c r="T34" s="11">
        <f t="shared" si="30"/>
        <v>2.2999999999999998</v>
      </c>
      <c r="U34" s="11">
        <f t="shared" si="30"/>
        <v>2.2999999999999998</v>
      </c>
      <c r="V34" s="11">
        <f t="shared" si="30"/>
        <v>2.2999999999999998</v>
      </c>
      <c r="W34" s="11">
        <f t="shared" si="30"/>
        <v>2.25</v>
      </c>
      <c r="X34" s="11">
        <f t="shared" si="30"/>
        <v>2.2000000000000002</v>
      </c>
      <c r="Y34" s="11">
        <f>[3]stanford_det!AB34*Q34</f>
        <v>0.91502448979591811</v>
      </c>
      <c r="Z34" s="11">
        <f>[3]stanford_det!AC34*R34</f>
        <v>0.68921142857142836</v>
      </c>
      <c r="AA34" s="11">
        <f>[3]stanford_det!AD34*S34</f>
        <v>0.43075714285714273</v>
      </c>
      <c r="AB34" s="11">
        <f>[3]stanford_det!AE34*T34</f>
        <v>0.17230285714285701</v>
      </c>
      <c r="AC34" s="11">
        <f>[3]stanford_det!AF34*U34</f>
        <v>0.10768928571428564</v>
      </c>
      <c r="AD34" s="11">
        <f>[3]stanford_det!AG34*V34</f>
        <v>4.307571428571428E-2</v>
      </c>
      <c r="AE34" s="11">
        <f>[3]stanford_det!AH34*W34</f>
        <v>2.1069642857142856E-2</v>
      </c>
      <c r="AF34" s="11">
        <f>[3]stanford_det!AI34*X34</f>
        <v>0</v>
      </c>
    </row>
    <row r="35" spans="1:32" x14ac:dyDescent="0.25">
      <c r="A35" s="2" t="s">
        <v>42</v>
      </c>
      <c r="B35" s="2" t="s">
        <v>43</v>
      </c>
      <c r="C35" s="2" t="s">
        <v>24</v>
      </c>
      <c r="D35" s="2" t="s">
        <v>448</v>
      </c>
      <c r="E35" s="2" t="s">
        <v>523</v>
      </c>
      <c r="F35" s="2"/>
      <c r="G35" s="2"/>
      <c r="H35" s="12">
        <f>2890+2/7*(2620-2890)</f>
        <v>2812.8571428571427</v>
      </c>
      <c r="I35" s="12">
        <v>2620</v>
      </c>
      <c r="J35" s="12">
        <f t="shared" si="27"/>
        <v>2495</v>
      </c>
      <c r="K35" s="12">
        <v>2370</v>
      </c>
      <c r="L35" s="12">
        <f t="shared" si="28"/>
        <v>2260</v>
      </c>
      <c r="M35" s="12">
        <v>2150</v>
      </c>
      <c r="N35" s="12">
        <f t="shared" si="29"/>
        <v>2050</v>
      </c>
      <c r="O35" s="12">
        <v>1950</v>
      </c>
      <c r="P35" s="12"/>
      <c r="Q35" s="11">
        <f t="shared" si="30"/>
        <v>2.8128571428571427</v>
      </c>
      <c r="R35" s="11">
        <f t="shared" si="30"/>
        <v>2.62</v>
      </c>
      <c r="S35" s="11">
        <f t="shared" si="30"/>
        <v>2.4950000000000001</v>
      </c>
      <c r="T35" s="11">
        <f t="shared" si="30"/>
        <v>2.37</v>
      </c>
      <c r="U35" s="11">
        <f t="shared" si="30"/>
        <v>2.2599999999999998</v>
      </c>
      <c r="V35" s="11">
        <f t="shared" si="30"/>
        <v>2.15</v>
      </c>
      <c r="W35" s="11">
        <f t="shared" si="30"/>
        <v>2.0499999999999998</v>
      </c>
      <c r="X35" s="11">
        <f t="shared" si="30"/>
        <v>1.95</v>
      </c>
      <c r="Y35" s="11">
        <f>[3]stanford_det!AB35*Q35</f>
        <v>41.101728479428566</v>
      </c>
      <c r="Z35" s="11">
        <f>[3]stanford_det!AC35*R35</f>
        <v>1.2829456704000002</v>
      </c>
      <c r="AA35" s="11">
        <f>[3]stanford_det!AD35*S35</f>
        <v>0.76358526900000001</v>
      </c>
      <c r="AB35" s="11">
        <f>[3]stanford_det!AE35*T35</f>
        <v>0.29013179759999996</v>
      </c>
      <c r="AC35" s="11">
        <f>[3]stanford_det!AF35*U35</f>
        <v>0.17291610299999999</v>
      </c>
      <c r="AD35" s="11">
        <f>[3]stanford_det!AG35*V35</f>
        <v>6.5799933000000019E-2</v>
      </c>
      <c r="AE35" s="11">
        <f>[3]stanford_det!AH35*W35</f>
        <v>3.1369735500000009E-2</v>
      </c>
      <c r="AF35" s="11">
        <f>[3]stanford_det!AI35*X35</f>
        <v>0</v>
      </c>
    </row>
    <row r="36" spans="1:32" x14ac:dyDescent="0.25">
      <c r="A36" s="2" t="s">
        <v>382</v>
      </c>
      <c r="B36" s="2" t="s">
        <v>380</v>
      </c>
      <c r="C36" s="2" t="s">
        <v>24</v>
      </c>
      <c r="D36" s="2" t="s">
        <v>517</v>
      </c>
      <c r="E36" s="2" t="s">
        <v>525</v>
      </c>
      <c r="F36" s="2" t="s">
        <v>448</v>
      </c>
      <c r="G36" s="2" t="s">
        <v>630</v>
      </c>
      <c r="H36" s="61">
        <f>SUM('[4]Figure 3.4'!$F$14:$N$14)/7</f>
        <v>2018.1247142857142</v>
      </c>
      <c r="I36" s="61">
        <f>H36*800/(980+2/7*(800-980))</f>
        <v>1738.6920615384615</v>
      </c>
      <c r="J36" s="61">
        <f t="shared" si="27"/>
        <v>1564.8228553846154</v>
      </c>
      <c r="K36" s="61">
        <f>I36*640/800</f>
        <v>1390.9536492307693</v>
      </c>
      <c r="L36" s="61">
        <f t="shared" si="28"/>
        <v>1325.7526969230771</v>
      </c>
      <c r="M36" s="61">
        <f>K36*580/640</f>
        <v>1260.5517446153847</v>
      </c>
      <c r="N36" s="61">
        <f t="shared" si="29"/>
        <v>1195.3507923076922</v>
      </c>
      <c r="O36" s="61">
        <f>M36*520/580</f>
        <v>1130.14984</v>
      </c>
      <c r="P36" s="12">
        <v>0.91</v>
      </c>
      <c r="Q36" s="11">
        <f t="shared" ref="Q36:X38" si="31">H36*$P36/1000</f>
        <v>1.8364934899999998</v>
      </c>
      <c r="R36" s="11">
        <f t="shared" si="31"/>
        <v>1.5822097760000002</v>
      </c>
      <c r="S36" s="11">
        <f t="shared" si="31"/>
        <v>1.4239887984000001</v>
      </c>
      <c r="T36" s="11">
        <f t="shared" si="31"/>
        <v>1.2657678208000003</v>
      </c>
      <c r="U36" s="11">
        <f t="shared" si="31"/>
        <v>1.2064349542000001</v>
      </c>
      <c r="V36" s="11">
        <f t="shared" si="31"/>
        <v>1.1471020876</v>
      </c>
      <c r="W36" s="11">
        <f t="shared" si="31"/>
        <v>1.0877692210000001</v>
      </c>
      <c r="X36" s="11">
        <f t="shared" si="31"/>
        <v>1.0284363543999999</v>
      </c>
      <c r="Y36" s="11">
        <f>[3]stanford_det!AB36*Q36</f>
        <v>72.038043875625362</v>
      </c>
      <c r="Z36" s="11">
        <f>[3]stanford_det!AC36*R36</f>
        <v>311.85973085196878</v>
      </c>
      <c r="AA36" s="11">
        <f>[3]stanford_det!AD36*S36</f>
        <v>433.02920949146147</v>
      </c>
      <c r="AB36" s="11">
        <f>[3]stanford_det!AE36*T36</f>
        <v>435.70000345619559</v>
      </c>
      <c r="AC36" s="11">
        <f>[3]stanford_det!AF36*U36</f>
        <v>245.86047754824264</v>
      </c>
      <c r="AD36" s="11">
        <f>[3]stanford_det!AG36*V36</f>
        <v>245.27498932955228</v>
      </c>
      <c r="AE36" s="11">
        <f>[3]stanford_det!AH36*W36</f>
        <v>199.8557353689614</v>
      </c>
      <c r="AF36" s="11">
        <f>[3]stanford_det!AI36*X36</f>
        <v>192.39309134325381</v>
      </c>
    </row>
    <row r="37" spans="1:32" x14ac:dyDescent="0.25">
      <c r="A37" s="2" t="s">
        <v>383</v>
      </c>
      <c r="B37" s="2" t="s">
        <v>381</v>
      </c>
      <c r="C37" s="2" t="s">
        <v>24</v>
      </c>
      <c r="D37" s="2" t="s">
        <v>517</v>
      </c>
      <c r="E37" s="2" t="s">
        <v>526</v>
      </c>
      <c r="F37" s="2" t="s">
        <v>448</v>
      </c>
      <c r="G37" s="2" t="s">
        <v>631</v>
      </c>
      <c r="H37" s="61">
        <f>SUM('[4]Table 3.1'!$F$12:$N$12)/9</f>
        <v>2742.6666666666665</v>
      </c>
      <c r="I37" s="61">
        <f>H37*1100/(1310+2/7*(1100-1310))</f>
        <v>2413.5466666666666</v>
      </c>
      <c r="J37" s="61">
        <f t="shared" si="27"/>
        <v>2292.8693333333331</v>
      </c>
      <c r="K37" s="61">
        <f>I37*990/1100</f>
        <v>2172.192</v>
      </c>
      <c r="L37" s="61">
        <f t="shared" si="28"/>
        <v>2106.3679999999999</v>
      </c>
      <c r="M37" s="61">
        <f>K37*930/990</f>
        <v>2040.5440000000001</v>
      </c>
      <c r="N37" s="61">
        <f t="shared" si="29"/>
        <v>1985.6906666666669</v>
      </c>
      <c r="O37" s="61">
        <f>M37*880/930</f>
        <v>1930.8373333333334</v>
      </c>
      <c r="P37" s="12">
        <v>0.91</v>
      </c>
      <c r="Q37" s="11">
        <f t="shared" si="31"/>
        <v>2.4958266666666669</v>
      </c>
      <c r="R37" s="11">
        <f t="shared" si="31"/>
        <v>2.1963274666666668</v>
      </c>
      <c r="S37" s="11">
        <f t="shared" si="31"/>
        <v>2.0865110933333328</v>
      </c>
      <c r="T37" s="11">
        <f t="shared" si="31"/>
        <v>1.97669472</v>
      </c>
      <c r="U37" s="11">
        <f t="shared" si="31"/>
        <v>1.9167948799999999</v>
      </c>
      <c r="V37" s="11">
        <f t="shared" si="31"/>
        <v>1.8568950400000002</v>
      </c>
      <c r="W37" s="11">
        <f t="shared" si="31"/>
        <v>1.8069785066666668</v>
      </c>
      <c r="X37" s="11">
        <f t="shared" si="31"/>
        <v>1.7570619733333335</v>
      </c>
      <c r="Y37" s="11">
        <f>[3]stanford_det!AB37*Q37</f>
        <v>14.628878691093371</v>
      </c>
      <c r="Z37" s="11">
        <f>[3]stanford_det!AC37*R37</f>
        <v>1264.1012500053102</v>
      </c>
      <c r="AA37" s="11">
        <f>[3]stanford_det!AD37*S37</f>
        <v>1993.8829770021716</v>
      </c>
      <c r="AB37" s="11">
        <f>[3]stanford_det!AE37*T37</f>
        <v>2170.6607586918267</v>
      </c>
      <c r="AC37" s="11">
        <f>[3]stanford_det!AF37*U37</f>
        <v>1148.7459783489667</v>
      </c>
      <c r="AD37" s="11">
        <f>[3]stanford_det!AG37*V37</f>
        <v>1179.0089447162609</v>
      </c>
      <c r="AE37" s="11">
        <f>[3]stanford_det!AH37*W37</f>
        <v>954.16690825856767</v>
      </c>
      <c r="AF37" s="11">
        <f>[3]stanford_det!AI37*X37</f>
        <v>948.67677978079109</v>
      </c>
    </row>
    <row r="38" spans="1:32" x14ac:dyDescent="0.25">
      <c r="A38" s="2" t="s">
        <v>44</v>
      </c>
      <c r="B38" s="2" t="s">
        <v>45</v>
      </c>
      <c r="C38" s="2" t="s">
        <v>24</v>
      </c>
      <c r="D38" s="2" t="s">
        <v>448</v>
      </c>
      <c r="E38" s="2" t="s">
        <v>616</v>
      </c>
      <c r="F38" s="2"/>
      <c r="G38" s="2"/>
      <c r="H38" s="12">
        <f>5600+2/7*(4500-5600)</f>
        <v>5285.7142857142853</v>
      </c>
      <c r="I38" s="11">
        <v>4500</v>
      </c>
      <c r="J38" s="12">
        <f t="shared" si="27"/>
        <v>4150</v>
      </c>
      <c r="K38" s="12">
        <v>3800</v>
      </c>
      <c r="L38" s="12">
        <f t="shared" si="28"/>
        <v>3650</v>
      </c>
      <c r="M38" s="12">
        <v>3500</v>
      </c>
      <c r="N38" s="12">
        <f t="shared" si="29"/>
        <v>3450</v>
      </c>
      <c r="O38" s="11">
        <v>3400</v>
      </c>
      <c r="P38" s="12">
        <v>0.91</v>
      </c>
      <c r="Q38" s="11">
        <f t="shared" si="31"/>
        <v>4.8099999999999996</v>
      </c>
      <c r="R38" s="11">
        <f t="shared" si="31"/>
        <v>4.0949999999999998</v>
      </c>
      <c r="S38" s="11">
        <f t="shared" si="31"/>
        <v>3.7765</v>
      </c>
      <c r="T38" s="11">
        <f t="shared" si="31"/>
        <v>3.4580000000000002</v>
      </c>
      <c r="U38" s="11">
        <f t="shared" si="31"/>
        <v>3.3214999999999999</v>
      </c>
      <c r="V38" s="11">
        <f t="shared" si="31"/>
        <v>3.1850000000000001</v>
      </c>
      <c r="W38" s="11">
        <f t="shared" si="31"/>
        <v>3.1395</v>
      </c>
      <c r="X38" s="11">
        <f t="shared" si="31"/>
        <v>3.0939999999999999</v>
      </c>
      <c r="Y38" s="11">
        <f>[3]stanford_det!AB38*Q38</f>
        <v>0</v>
      </c>
      <c r="Z38" s="11">
        <f>[3]stanford_det!AC38*R38</f>
        <v>0</v>
      </c>
      <c r="AA38" s="11">
        <f>[3]stanford_det!AD38*S38</f>
        <v>0</v>
      </c>
      <c r="AB38" s="11">
        <f>[3]stanford_det!AE38*T38</f>
        <v>0</v>
      </c>
      <c r="AC38" s="11">
        <f>[3]stanford_det!AF38*U38</f>
        <v>0</v>
      </c>
      <c r="AD38" s="11">
        <f>[3]stanford_det!AG38*V38</f>
        <v>0</v>
      </c>
      <c r="AE38" s="11">
        <f>[3]stanford_det!AH38*W38</f>
        <v>0</v>
      </c>
      <c r="AF38" s="11">
        <f>[3]stanford_det!AI38*X38</f>
        <v>0</v>
      </c>
    </row>
    <row r="39" spans="1:32" x14ac:dyDescent="0.25">
      <c r="A39" s="2" t="s">
        <v>46</v>
      </c>
      <c r="B39" s="2" t="s">
        <v>47</v>
      </c>
      <c r="C39" s="2" t="s">
        <v>24</v>
      </c>
      <c r="D39" s="2" t="s">
        <v>448</v>
      </c>
      <c r="E39" s="2" t="s">
        <v>510</v>
      </c>
      <c r="F39" s="2"/>
      <c r="G39" s="2"/>
      <c r="H39" s="12">
        <f>9080+2/7*(5790-9080)</f>
        <v>8140</v>
      </c>
      <c r="I39" s="12">
        <v>5790</v>
      </c>
      <c r="J39" s="12">
        <f t="shared" si="27"/>
        <v>5135</v>
      </c>
      <c r="K39" s="12">
        <v>4480</v>
      </c>
      <c r="L39" s="12">
        <f t="shared" si="28"/>
        <v>3565</v>
      </c>
      <c r="M39" s="12">
        <v>2650</v>
      </c>
      <c r="N39" s="12">
        <f t="shared" si="29"/>
        <v>2475</v>
      </c>
      <c r="O39" s="12">
        <v>2300</v>
      </c>
      <c r="P39" s="12"/>
      <c r="Q39" s="11">
        <f t="shared" ref="Q39:X39" si="32">H39/1000</f>
        <v>8.14</v>
      </c>
      <c r="R39" s="11">
        <f t="shared" si="32"/>
        <v>5.79</v>
      </c>
      <c r="S39" s="11">
        <f t="shared" si="32"/>
        <v>5.1349999999999998</v>
      </c>
      <c r="T39" s="11">
        <f t="shared" si="32"/>
        <v>4.4800000000000004</v>
      </c>
      <c r="U39" s="11">
        <f t="shared" si="32"/>
        <v>3.5649999999999999</v>
      </c>
      <c r="V39" s="11">
        <f t="shared" si="32"/>
        <v>2.65</v>
      </c>
      <c r="W39" s="11">
        <f t="shared" si="32"/>
        <v>2.4750000000000001</v>
      </c>
      <c r="X39" s="11">
        <f t="shared" si="32"/>
        <v>2.2999999999999998</v>
      </c>
      <c r="Y39" s="11">
        <f>[3]stanford_det!AB39*Q39</f>
        <v>0</v>
      </c>
      <c r="Z39" s="11">
        <f>[3]stanford_det!AC39*R39</f>
        <v>2.9410383554483008</v>
      </c>
      <c r="AA39" s="11">
        <f>[3]stanford_det!AD39*S39</f>
        <v>4.4341613685467935</v>
      </c>
      <c r="AB39" s="11">
        <f>[3]stanford_det!AE39*T39</f>
        <v>4.551244156272328</v>
      </c>
      <c r="AC39" s="11">
        <f>[3]stanford_det!AF39*U39</f>
        <v>2.1277447394090672</v>
      </c>
      <c r="AD39" s="11">
        <f>[3]stanford_det!AG39*V39</f>
        <v>1.6825888691575983</v>
      </c>
      <c r="AE39" s="11">
        <f>[3]stanford_det!AH39*W39</f>
        <v>1.351468078491302</v>
      </c>
      <c r="AF39" s="11">
        <f>[3]stanford_det!AI39*X39</f>
        <v>1.2851169325188598</v>
      </c>
    </row>
    <row r="40" spans="1:32" x14ac:dyDescent="0.25">
      <c r="A40" s="2" t="s">
        <v>48</v>
      </c>
      <c r="B40" s="2" t="s">
        <v>49</v>
      </c>
      <c r="C40" s="2" t="s">
        <v>24</v>
      </c>
      <c r="D40" s="2" t="s">
        <v>448</v>
      </c>
      <c r="E40" s="2" t="s">
        <v>617</v>
      </c>
      <c r="F40" s="2"/>
      <c r="G40" s="2"/>
      <c r="H40" s="12">
        <f>5530+2/7*(4970-5530)</f>
        <v>5370</v>
      </c>
      <c r="I40" s="11">
        <v>4970</v>
      </c>
      <c r="J40" s="12">
        <f t="shared" si="27"/>
        <v>4720</v>
      </c>
      <c r="K40" s="12">
        <v>4470</v>
      </c>
      <c r="L40" s="12">
        <f t="shared" si="28"/>
        <v>4245</v>
      </c>
      <c r="M40" s="12">
        <v>4020</v>
      </c>
      <c r="N40" s="12">
        <f t="shared" si="29"/>
        <v>3815</v>
      </c>
      <c r="O40" s="11">
        <v>3610</v>
      </c>
      <c r="P40" s="12">
        <v>0.91</v>
      </c>
      <c r="Q40" s="11">
        <f t="shared" ref="Q40:X40" si="33">H40*$P40/1000</f>
        <v>4.8866999999999994</v>
      </c>
      <c r="R40" s="11">
        <f t="shared" si="33"/>
        <v>4.5226999999999995</v>
      </c>
      <c r="S40" s="11">
        <f t="shared" si="33"/>
        <v>4.2951999999999995</v>
      </c>
      <c r="T40" s="11">
        <f t="shared" si="33"/>
        <v>4.0677000000000003</v>
      </c>
      <c r="U40" s="11">
        <f t="shared" si="33"/>
        <v>3.8629500000000001</v>
      </c>
      <c r="V40" s="11">
        <f t="shared" si="33"/>
        <v>3.6582000000000003</v>
      </c>
      <c r="W40" s="11">
        <f t="shared" si="33"/>
        <v>3.4716499999999999</v>
      </c>
      <c r="X40" s="11">
        <f t="shared" si="33"/>
        <v>3.2850999999999999</v>
      </c>
      <c r="Y40" s="11">
        <f>[3]stanford_det!AB40*Q40</f>
        <v>0</v>
      </c>
      <c r="Z40" s="11">
        <f>[3]stanford_det!AC40*R40</f>
        <v>0</v>
      </c>
      <c r="AA40" s="11">
        <f>[3]stanford_det!AD40*S40</f>
        <v>0</v>
      </c>
      <c r="AB40" s="11">
        <f>[3]stanford_det!AE40*T40</f>
        <v>0</v>
      </c>
      <c r="AC40" s="11">
        <f>[3]stanford_det!AF40*U40</f>
        <v>0</v>
      </c>
      <c r="AD40" s="11">
        <f>[3]stanford_det!AG40*V40</f>
        <v>0</v>
      </c>
      <c r="AE40" s="11">
        <f>[3]stanford_det!AH40*W40</f>
        <v>0</v>
      </c>
      <c r="AF40" s="11">
        <f>[3]stanford_det!AI40*X40</f>
        <v>0</v>
      </c>
    </row>
    <row r="41" spans="1:32" x14ac:dyDescent="0.25">
      <c r="A41" s="2" t="s">
        <v>32</v>
      </c>
      <c r="B41" s="2" t="s">
        <v>33</v>
      </c>
      <c r="C41" s="2" t="s">
        <v>23</v>
      </c>
      <c r="D41" s="2" t="s">
        <v>448</v>
      </c>
      <c r="E41" s="2" t="s">
        <v>558</v>
      </c>
      <c r="F41" s="2"/>
      <c r="G41" s="2"/>
      <c r="H41" s="61">
        <f>[2]GR!$B$8/([2]GR!$B$8+[2]GR!$B$11)*(2000+2/7*(2000-2000))+[2]GR!$B$11/([2]GR!$B$8+[2]GR!$B$11)*(1600+2/7*(1600-1600))</f>
        <v>2000</v>
      </c>
      <c r="I41" s="61">
        <f>$H41</f>
        <v>2000</v>
      </c>
      <c r="J41" s="61">
        <f t="shared" ref="J41:O42" si="34">$H41</f>
        <v>2000</v>
      </c>
      <c r="K41" s="61">
        <f t="shared" si="34"/>
        <v>2000</v>
      </c>
      <c r="L41" s="61">
        <f t="shared" si="34"/>
        <v>2000</v>
      </c>
      <c r="M41" s="61">
        <f t="shared" si="34"/>
        <v>2000</v>
      </c>
      <c r="N41" s="61">
        <f t="shared" si="34"/>
        <v>2000</v>
      </c>
      <c r="O41" s="61">
        <f t="shared" si="34"/>
        <v>2000</v>
      </c>
      <c r="P41" s="12"/>
      <c r="Q41" s="11">
        <f t="shared" ref="Q41:X43" si="35">H41/1000</f>
        <v>2</v>
      </c>
      <c r="R41" s="11">
        <f t="shared" si="35"/>
        <v>2</v>
      </c>
      <c r="S41" s="11">
        <f t="shared" si="35"/>
        <v>2</v>
      </c>
      <c r="T41" s="11">
        <f t="shared" si="35"/>
        <v>2</v>
      </c>
      <c r="U41" s="11">
        <f t="shared" si="35"/>
        <v>2</v>
      </c>
      <c r="V41" s="11">
        <f t="shared" si="35"/>
        <v>2</v>
      </c>
      <c r="W41" s="11">
        <f t="shared" si="35"/>
        <v>2</v>
      </c>
      <c r="X41" s="11">
        <f t="shared" si="35"/>
        <v>2</v>
      </c>
      <c r="Y41" s="11">
        <f>[3]stanford_det!AB41*Q41</f>
        <v>0</v>
      </c>
      <c r="Z41" s="11">
        <f>[3]stanford_det!AC41*R41</f>
        <v>0</v>
      </c>
      <c r="AA41" s="11">
        <f>[3]stanford_det!AD41*S41</f>
        <v>0</v>
      </c>
      <c r="AB41" s="11">
        <f>[3]stanford_det!AE41*T41</f>
        <v>0</v>
      </c>
      <c r="AC41" s="11">
        <f>[3]stanford_det!AF41*U41</f>
        <v>0</v>
      </c>
      <c r="AD41" s="11">
        <f>[3]stanford_det!AG41*V41</f>
        <v>0</v>
      </c>
      <c r="AE41" s="11">
        <f>[3]stanford_det!AH41*W41</f>
        <v>0</v>
      </c>
      <c r="AF41" s="11">
        <f>[3]stanford_det!AI41*X41</f>
        <v>0</v>
      </c>
    </row>
    <row r="42" spans="1:32" x14ac:dyDescent="0.25">
      <c r="A42" s="2" t="s">
        <v>34</v>
      </c>
      <c r="B42" s="2" t="s">
        <v>35</v>
      </c>
      <c r="C42" s="2" t="s">
        <v>23</v>
      </c>
      <c r="D42" s="2" t="s">
        <v>448</v>
      </c>
      <c r="E42" s="2" t="s">
        <v>515</v>
      </c>
      <c r="F42" s="2"/>
      <c r="G42" s="2"/>
      <c r="H42" s="12">
        <f>850+2/7*(850-850)</f>
        <v>850</v>
      </c>
      <c r="I42" s="12">
        <f>$H42</f>
        <v>850</v>
      </c>
      <c r="J42" s="12">
        <f t="shared" si="34"/>
        <v>850</v>
      </c>
      <c r="K42" s="12">
        <f t="shared" si="34"/>
        <v>850</v>
      </c>
      <c r="L42" s="12">
        <f t="shared" si="34"/>
        <v>850</v>
      </c>
      <c r="M42" s="12">
        <f t="shared" si="34"/>
        <v>850</v>
      </c>
      <c r="N42" s="12">
        <f t="shared" si="34"/>
        <v>850</v>
      </c>
      <c r="O42" s="12">
        <f t="shared" si="34"/>
        <v>850</v>
      </c>
      <c r="P42" s="12"/>
      <c r="Q42" s="11">
        <f t="shared" si="35"/>
        <v>0.85</v>
      </c>
      <c r="R42" s="11">
        <f t="shared" si="35"/>
        <v>0.85</v>
      </c>
      <c r="S42" s="11">
        <f t="shared" si="35"/>
        <v>0.85</v>
      </c>
      <c r="T42" s="11">
        <f t="shared" si="35"/>
        <v>0.85</v>
      </c>
      <c r="U42" s="11">
        <f t="shared" si="35"/>
        <v>0.85</v>
      </c>
      <c r="V42" s="11">
        <f t="shared" si="35"/>
        <v>0.85</v>
      </c>
      <c r="W42" s="11">
        <f t="shared" si="35"/>
        <v>0.85</v>
      </c>
      <c r="X42" s="11">
        <f t="shared" si="35"/>
        <v>0.85</v>
      </c>
      <c r="Y42" s="11">
        <f>[3]stanford_det!AB42*Q42</f>
        <v>0</v>
      </c>
      <c r="Z42" s="11">
        <f>[3]stanford_det!AC42*R42</f>
        <v>0</v>
      </c>
      <c r="AA42" s="11">
        <f>[3]stanford_det!AD42*S42</f>
        <v>0</v>
      </c>
      <c r="AB42" s="11">
        <f>[3]stanford_det!AE42*T42</f>
        <v>0</v>
      </c>
      <c r="AC42" s="11">
        <f>[3]stanford_det!AF42*U42</f>
        <v>0</v>
      </c>
      <c r="AD42" s="11">
        <f>[3]stanford_det!AG42*V42</f>
        <v>0</v>
      </c>
      <c r="AE42" s="11">
        <f>[3]stanford_det!AH42*W42</f>
        <v>0</v>
      </c>
      <c r="AF42" s="11">
        <f>[3]stanford_det!AI42*X42</f>
        <v>0</v>
      </c>
    </row>
    <row r="43" spans="1:32" x14ac:dyDescent="0.25">
      <c r="A43" s="2" t="s">
        <v>36</v>
      </c>
      <c r="B43" s="2" t="s">
        <v>37</v>
      </c>
      <c r="C43" s="2" t="s">
        <v>23</v>
      </c>
      <c r="D43" s="2" t="s">
        <v>448</v>
      </c>
      <c r="E43" s="2" t="s">
        <v>503</v>
      </c>
      <c r="F43" s="2"/>
      <c r="G43" s="2"/>
      <c r="H43" s="12">
        <f>4500+2/7*(4350-4500)</f>
        <v>4457.1428571428569</v>
      </c>
      <c r="I43" s="12">
        <f>4350</f>
        <v>4350</v>
      </c>
      <c r="J43" s="12">
        <f>(I43+K43)/2</f>
        <v>4225</v>
      </c>
      <c r="K43" s="12">
        <v>4100</v>
      </c>
      <c r="L43" s="12">
        <f>(K43+M43)/2</f>
        <v>3950</v>
      </c>
      <c r="M43" s="12">
        <v>3800</v>
      </c>
      <c r="N43" s="12">
        <f>(M43+O43)/2</f>
        <v>3775</v>
      </c>
      <c r="O43" s="12">
        <v>3750</v>
      </c>
      <c r="P43" s="12"/>
      <c r="Q43" s="11">
        <f t="shared" si="35"/>
        <v>4.4571428571428573</v>
      </c>
      <c r="R43" s="11">
        <f t="shared" si="35"/>
        <v>4.3499999999999996</v>
      </c>
      <c r="S43" s="11">
        <f t="shared" si="35"/>
        <v>4.2249999999999996</v>
      </c>
      <c r="T43" s="11">
        <f t="shared" si="35"/>
        <v>4.0999999999999996</v>
      </c>
      <c r="U43" s="11">
        <f t="shared" si="35"/>
        <v>3.95</v>
      </c>
      <c r="V43" s="11">
        <f t="shared" si="35"/>
        <v>3.8</v>
      </c>
      <c r="W43" s="11">
        <f t="shared" si="35"/>
        <v>3.7749999999999999</v>
      </c>
      <c r="X43" s="11">
        <f t="shared" si="35"/>
        <v>3.75</v>
      </c>
      <c r="Y43" s="11">
        <f>[3]stanford_det!AB43*Q43</f>
        <v>0</v>
      </c>
      <c r="Z43" s="11">
        <f>[3]stanford_det!AC43*R43</f>
        <v>0</v>
      </c>
      <c r="AA43" s="11">
        <f>[3]stanford_det!AD43*S43</f>
        <v>0</v>
      </c>
      <c r="AB43" s="11">
        <f>[3]stanford_det!AE43*T43</f>
        <v>0</v>
      </c>
      <c r="AC43" s="11">
        <f>[3]stanford_det!AF43*U43</f>
        <v>0</v>
      </c>
      <c r="AD43" s="11">
        <f>[3]stanford_det!AG43*V43</f>
        <v>0</v>
      </c>
      <c r="AE43" s="11">
        <f>[3]stanford_det!AH43*W43</f>
        <v>0</v>
      </c>
      <c r="AF43" s="11">
        <f>[3]stanford_det!AI43*X43</f>
        <v>0</v>
      </c>
    </row>
    <row r="44" spans="1:32" x14ac:dyDescent="0.25">
      <c r="A44" s="2" t="s">
        <v>38</v>
      </c>
      <c r="B44" s="2" t="s">
        <v>39</v>
      </c>
      <c r="C44" s="2" t="s">
        <v>23</v>
      </c>
      <c r="D44" s="2" t="s">
        <v>517</v>
      </c>
      <c r="E44" s="2" t="s">
        <v>518</v>
      </c>
      <c r="F44" s="2" t="s">
        <v>448</v>
      </c>
      <c r="G44" s="2" t="s">
        <v>637</v>
      </c>
      <c r="H44" s="11">
        <f>'[4]Figure 5.5'!$E$23</f>
        <v>1842.692924470706</v>
      </c>
      <c r="I44" s="11">
        <f>$H44</f>
        <v>1842.692924470706</v>
      </c>
      <c r="J44" s="11">
        <f t="shared" ref="J44:O44" si="36">$H44</f>
        <v>1842.692924470706</v>
      </c>
      <c r="K44" s="11">
        <f t="shared" si="36"/>
        <v>1842.692924470706</v>
      </c>
      <c r="L44" s="11">
        <f t="shared" si="36"/>
        <v>1842.692924470706</v>
      </c>
      <c r="M44" s="11">
        <f t="shared" si="36"/>
        <v>1842.692924470706</v>
      </c>
      <c r="N44" s="11">
        <f t="shared" si="36"/>
        <v>1842.692924470706</v>
      </c>
      <c r="O44" s="11">
        <f t="shared" si="36"/>
        <v>1842.692924470706</v>
      </c>
      <c r="P44" s="12">
        <v>0.91</v>
      </c>
      <c r="Q44" s="11">
        <f t="shared" ref="Q44:X46" si="37">H44*$P44/1000</f>
        <v>1.6768505612683424</v>
      </c>
      <c r="R44" s="11">
        <f t="shared" si="37"/>
        <v>1.6768505612683424</v>
      </c>
      <c r="S44" s="11">
        <f t="shared" si="37"/>
        <v>1.6768505612683424</v>
      </c>
      <c r="T44" s="11">
        <f t="shared" si="37"/>
        <v>1.6768505612683424</v>
      </c>
      <c r="U44" s="11">
        <f t="shared" si="37"/>
        <v>1.6768505612683424</v>
      </c>
      <c r="V44" s="11">
        <f t="shared" si="37"/>
        <v>1.6768505612683424</v>
      </c>
      <c r="W44" s="11">
        <f t="shared" si="37"/>
        <v>1.6768505612683424</v>
      </c>
      <c r="X44" s="11">
        <f t="shared" si="37"/>
        <v>1.6768505612683424</v>
      </c>
      <c r="Y44" s="11">
        <f>[3]stanford_det!AB44*Q44</f>
        <v>0</v>
      </c>
      <c r="Z44" s="11">
        <f>[3]stanford_det!AC44*R44</f>
        <v>0</v>
      </c>
      <c r="AA44" s="11">
        <f>[3]stanford_det!AD44*S44</f>
        <v>0</v>
      </c>
      <c r="AB44" s="11">
        <f>[3]stanford_det!AE44*T44</f>
        <v>0</v>
      </c>
      <c r="AC44" s="11">
        <f>[3]stanford_det!AF44*U44</f>
        <v>0</v>
      </c>
      <c r="AD44" s="11">
        <f>[3]stanford_det!AG44*V44</f>
        <v>0</v>
      </c>
      <c r="AE44" s="11">
        <f>[3]stanford_det!AH44*W44</f>
        <v>0</v>
      </c>
      <c r="AF44" s="11">
        <f>[3]stanford_det!AI44*X44</f>
        <v>0</v>
      </c>
    </row>
    <row r="45" spans="1:32" x14ac:dyDescent="0.25">
      <c r="A45" s="2" t="s">
        <v>384</v>
      </c>
      <c r="B45" s="2" t="s">
        <v>378</v>
      </c>
      <c r="C45" s="2" t="s">
        <v>23</v>
      </c>
      <c r="D45" s="2" t="s">
        <v>517</v>
      </c>
      <c r="E45" s="2" t="s">
        <v>524</v>
      </c>
      <c r="F45" s="2" t="s">
        <v>448</v>
      </c>
      <c r="G45" s="2" t="s">
        <v>632</v>
      </c>
      <c r="H45" s="61">
        <f>SUM('[4]Figure 2.5'!$AD$12:$AL$12)/9</f>
        <v>2218.7777777777778</v>
      </c>
      <c r="I45" s="61">
        <f>H45*1350/(1400+2/7*(1350-1400))</f>
        <v>2161.5927835051543</v>
      </c>
      <c r="J45" s="61">
        <f t="shared" ref="J45:J53" si="38">(I45+K45)/2</f>
        <v>2121.5632875143183</v>
      </c>
      <c r="K45" s="61">
        <f>I45*1300/1350</f>
        <v>2081.5337915234818</v>
      </c>
      <c r="L45" s="61">
        <f t="shared" ref="L45:L53" si="39">(K45+M45)/2</f>
        <v>2001.4747995418095</v>
      </c>
      <c r="M45" s="61">
        <f>K45*1200/1300</f>
        <v>1921.4158075601372</v>
      </c>
      <c r="N45" s="61">
        <f t="shared" ref="N45:N53" si="40">(M45+O45)/2</f>
        <v>1841.3568155784646</v>
      </c>
      <c r="O45" s="61">
        <f>M45*1100/1200</f>
        <v>1761.2978235967923</v>
      </c>
      <c r="P45" s="12">
        <v>0.91</v>
      </c>
      <c r="Q45" s="11">
        <f t="shared" si="37"/>
        <v>2.019087777777778</v>
      </c>
      <c r="R45" s="11">
        <f t="shared" si="37"/>
        <v>1.9670494329896906</v>
      </c>
      <c r="S45" s="11">
        <f t="shared" si="37"/>
        <v>1.9306225916380297</v>
      </c>
      <c r="T45" s="11">
        <f t="shared" si="37"/>
        <v>1.8941957502863687</v>
      </c>
      <c r="U45" s="11">
        <f t="shared" si="37"/>
        <v>1.8213420675830467</v>
      </c>
      <c r="V45" s="11">
        <f t="shared" si="37"/>
        <v>1.7484883848797248</v>
      </c>
      <c r="W45" s="11">
        <f t="shared" si="37"/>
        <v>1.6756347021764029</v>
      </c>
      <c r="X45" s="11">
        <f t="shared" si="37"/>
        <v>1.6027810194730812</v>
      </c>
      <c r="Y45" s="11">
        <f>[3]stanford_det!AB45*Q45</f>
        <v>37.100737916666674</v>
      </c>
      <c r="Z45" s="11">
        <f>[3]stanford_det!AC45*R45</f>
        <v>61.918088219667638</v>
      </c>
      <c r="AA45" s="11">
        <f>[3]stanford_det!AD45*S45</f>
        <v>90.671236525356392</v>
      </c>
      <c r="AB45" s="11">
        <f>[3]stanford_det!AE45*T45</f>
        <v>98.260980246257247</v>
      </c>
      <c r="AC45" s="11">
        <f>[3]stanford_det!AF45*U45</f>
        <v>56.587094563530925</v>
      </c>
      <c r="AD45" s="11">
        <f>[3]stanford_det!AG45*V45</f>
        <v>56.922098818364489</v>
      </c>
      <c r="AE45" s="11">
        <f>[3]stanford_det!AH45*W45</f>
        <v>47.079691593479986</v>
      </c>
      <c r="AF45" s="11">
        <f>[3]stanford_det!AI45*X45</f>
        <v>45.826730936584532</v>
      </c>
    </row>
    <row r="46" spans="1:32" x14ac:dyDescent="0.25">
      <c r="A46" s="2" t="s">
        <v>385</v>
      </c>
      <c r="B46" s="2" t="s">
        <v>379</v>
      </c>
      <c r="C46" s="2" t="s">
        <v>23</v>
      </c>
      <c r="D46" s="2" t="s">
        <v>517</v>
      </c>
      <c r="E46" s="2" t="s">
        <v>527</v>
      </c>
      <c r="F46" s="2" t="s">
        <v>448</v>
      </c>
      <c r="G46" s="2" t="s">
        <v>633</v>
      </c>
      <c r="H46" s="12">
        <f>('[4]Table 4.1'!$D$11+'[4]Table 4.1'!$G$11)/2</f>
        <v>4376</v>
      </c>
      <c r="I46" s="12">
        <f>H46*2880/(3470+2/7*(2880-3470))</f>
        <v>3817.4019904803113</v>
      </c>
      <c r="J46" s="12">
        <f t="shared" si="38"/>
        <v>3618.5789701427948</v>
      </c>
      <c r="K46" s="12">
        <f>I46*2580/2880</f>
        <v>3419.7559498052788</v>
      </c>
      <c r="L46" s="12">
        <f t="shared" si="39"/>
        <v>3287.2072695802681</v>
      </c>
      <c r="M46" s="12">
        <f>K46*2380/2580</f>
        <v>3154.6585893552569</v>
      </c>
      <c r="N46" s="12">
        <f t="shared" si="40"/>
        <v>3032.3850006205571</v>
      </c>
      <c r="O46" s="12">
        <f>M46*2380/2580</f>
        <v>2910.1114118858573</v>
      </c>
      <c r="P46" s="12">
        <v>0.91</v>
      </c>
      <c r="Q46" s="11">
        <f t="shared" si="37"/>
        <v>3.9821600000000004</v>
      </c>
      <c r="R46" s="11">
        <f t="shared" si="37"/>
        <v>3.4738358113370831</v>
      </c>
      <c r="S46" s="11">
        <f t="shared" si="37"/>
        <v>3.2929068628299434</v>
      </c>
      <c r="T46" s="11">
        <f t="shared" si="37"/>
        <v>3.1119779143228037</v>
      </c>
      <c r="U46" s="11">
        <f t="shared" si="37"/>
        <v>2.991358615318044</v>
      </c>
      <c r="V46" s="11">
        <f t="shared" si="37"/>
        <v>2.8707393163132839</v>
      </c>
      <c r="W46" s="11">
        <f t="shared" si="37"/>
        <v>2.7594703505647074</v>
      </c>
      <c r="X46" s="11">
        <f t="shared" si="37"/>
        <v>2.6482013848161299</v>
      </c>
      <c r="Y46" s="11">
        <f>[3]stanford_det!AB46*Q46</f>
        <v>0</v>
      </c>
      <c r="Z46" s="11">
        <f>[3]stanford_det!AC46*R46</f>
        <v>223.84883006059573</v>
      </c>
      <c r="AA46" s="11">
        <f>[3]stanford_det!AD46*S46</f>
        <v>345.6125599854447</v>
      </c>
      <c r="AB46" s="11">
        <f>[3]stanford_det!AE46*T46</f>
        <v>362.07030093713263</v>
      </c>
      <c r="AC46" s="11">
        <f>[3]stanford_det!AF46*U46</f>
        <v>177.36478963616835</v>
      </c>
      <c r="AD46" s="11">
        <f>[3]stanford_det!AG46*V46</f>
        <v>179.8476807874963</v>
      </c>
      <c r="AE46" s="11">
        <f>[3]stanford_det!AH46*W46</f>
        <v>138.91888964482692</v>
      </c>
      <c r="AF46" s="11">
        <f>[3]stanford_det!AI46*X46</f>
        <v>136.27992865874251</v>
      </c>
    </row>
    <row r="47" spans="1:32" x14ac:dyDescent="0.25">
      <c r="A47" s="1" t="s">
        <v>40</v>
      </c>
      <c r="B47" s="1" t="s">
        <v>41</v>
      </c>
      <c r="C47" s="2" t="s">
        <v>23</v>
      </c>
      <c r="D47" s="2" t="s">
        <v>448</v>
      </c>
      <c r="E47" s="2" t="s">
        <v>516</v>
      </c>
      <c r="F47" s="2"/>
      <c r="G47" s="2"/>
      <c r="H47" s="12">
        <f>2500+2/7*(2300-2500)</f>
        <v>2442.8571428571427</v>
      </c>
      <c r="I47" s="12">
        <v>2300</v>
      </c>
      <c r="J47" s="12">
        <f t="shared" si="38"/>
        <v>2300</v>
      </c>
      <c r="K47" s="12">
        <v>2300</v>
      </c>
      <c r="L47" s="12">
        <f t="shared" si="39"/>
        <v>2300</v>
      </c>
      <c r="M47" s="12">
        <v>2300</v>
      </c>
      <c r="N47" s="12">
        <f t="shared" si="40"/>
        <v>2250</v>
      </c>
      <c r="O47" s="12">
        <v>2200</v>
      </c>
      <c r="P47" s="12"/>
      <c r="Q47" s="11">
        <f t="shared" ref="Q47:X48" si="41">H47/1000</f>
        <v>2.4428571428571426</v>
      </c>
      <c r="R47" s="11">
        <f t="shared" si="41"/>
        <v>2.2999999999999998</v>
      </c>
      <c r="S47" s="11">
        <f t="shared" si="41"/>
        <v>2.2999999999999998</v>
      </c>
      <c r="T47" s="11">
        <f t="shared" si="41"/>
        <v>2.2999999999999998</v>
      </c>
      <c r="U47" s="11">
        <f t="shared" si="41"/>
        <v>2.2999999999999998</v>
      </c>
      <c r="V47" s="11">
        <f t="shared" si="41"/>
        <v>2.2999999999999998</v>
      </c>
      <c r="W47" s="11">
        <f t="shared" si="41"/>
        <v>2.25</v>
      </c>
      <c r="X47" s="11">
        <f t="shared" si="41"/>
        <v>2.2000000000000002</v>
      </c>
      <c r="Y47" s="11">
        <f>[3]stanford_det!AB47*Q47</f>
        <v>316.2994621714285</v>
      </c>
      <c r="Z47" s="11">
        <f>[3]stanford_det!AC47*R47</f>
        <v>76.321934080000005</v>
      </c>
      <c r="AA47" s="11">
        <f>[3]stanford_det!AD47*S47</f>
        <v>47.701208799999996</v>
      </c>
      <c r="AB47" s="11">
        <f>[3]stanford_det!AE47*T47</f>
        <v>19.080483520000001</v>
      </c>
      <c r="AC47" s="11">
        <f>[3]stanford_det!AF47*U47</f>
        <v>11.925302199999999</v>
      </c>
      <c r="AD47" s="11">
        <f>[3]stanford_det!AG47*V47</f>
        <v>4.7701208800000003</v>
      </c>
      <c r="AE47" s="11">
        <f>[3]stanford_det!AH47*W47</f>
        <v>2.3332113000000003</v>
      </c>
      <c r="AF47" s="11">
        <f>[3]stanford_det!AI47*X47</f>
        <v>0</v>
      </c>
    </row>
    <row r="48" spans="1:32" x14ac:dyDescent="0.25">
      <c r="A48" s="2" t="s">
        <v>42</v>
      </c>
      <c r="B48" s="2" t="s">
        <v>43</v>
      </c>
      <c r="C48" s="2" t="s">
        <v>23</v>
      </c>
      <c r="D48" s="2" t="s">
        <v>448</v>
      </c>
      <c r="E48" s="2" t="s">
        <v>523</v>
      </c>
      <c r="F48" s="2"/>
      <c r="G48" s="2"/>
      <c r="H48" s="12">
        <f>2890+2/7*(2620-2890)</f>
        <v>2812.8571428571427</v>
      </c>
      <c r="I48" s="12">
        <v>2620</v>
      </c>
      <c r="J48" s="12">
        <f t="shared" si="38"/>
        <v>2495</v>
      </c>
      <c r="K48" s="12">
        <v>2370</v>
      </c>
      <c r="L48" s="12">
        <f t="shared" si="39"/>
        <v>2260</v>
      </c>
      <c r="M48" s="12">
        <v>2150</v>
      </c>
      <c r="N48" s="12">
        <f t="shared" si="40"/>
        <v>2050</v>
      </c>
      <c r="O48" s="12">
        <v>1950</v>
      </c>
      <c r="P48" s="12"/>
      <c r="Q48" s="11">
        <f t="shared" si="41"/>
        <v>2.8128571428571427</v>
      </c>
      <c r="R48" s="11">
        <f t="shared" si="41"/>
        <v>2.62</v>
      </c>
      <c r="S48" s="11">
        <f t="shared" si="41"/>
        <v>2.4950000000000001</v>
      </c>
      <c r="T48" s="11">
        <f t="shared" si="41"/>
        <v>2.37</v>
      </c>
      <c r="U48" s="11">
        <f t="shared" si="41"/>
        <v>2.2599999999999998</v>
      </c>
      <c r="V48" s="11">
        <f t="shared" si="41"/>
        <v>2.15</v>
      </c>
      <c r="W48" s="11">
        <f t="shared" si="41"/>
        <v>2.0499999999999998</v>
      </c>
      <c r="X48" s="11">
        <f t="shared" si="41"/>
        <v>1.95</v>
      </c>
      <c r="Y48" s="11">
        <f>[3]stanford_det!AB48*Q48</f>
        <v>1.1701485714285715</v>
      </c>
      <c r="Z48" s="11">
        <f>[3]stanford_det!AC48*R48</f>
        <v>0.87193600000000027</v>
      </c>
      <c r="AA48" s="11">
        <f>[3]stanford_det!AD48*S48</f>
        <v>0.51896000000000009</v>
      </c>
      <c r="AB48" s="11">
        <f>[3]stanford_det!AE48*T48</f>
        <v>0.197184</v>
      </c>
      <c r="AC48" s="11">
        <f>[3]stanford_det!AF48*U48</f>
        <v>0.11752000000000004</v>
      </c>
      <c r="AD48" s="11">
        <f>[3]stanford_det!AG48*V48</f>
        <v>4.4720000000000114E-2</v>
      </c>
      <c r="AE48" s="11">
        <f>[3]stanford_det!AH48*W48</f>
        <v>2.1320000000000054E-2</v>
      </c>
      <c r="AF48" s="11">
        <f>[3]stanford_det!AI48*X48</f>
        <v>0</v>
      </c>
    </row>
    <row r="49" spans="1:32" x14ac:dyDescent="0.25">
      <c r="A49" s="2" t="s">
        <v>382</v>
      </c>
      <c r="B49" s="2" t="s">
        <v>380</v>
      </c>
      <c r="C49" s="2" t="s">
        <v>23</v>
      </c>
      <c r="D49" s="2" t="s">
        <v>517</v>
      </c>
      <c r="E49" s="2" t="s">
        <v>525</v>
      </c>
      <c r="F49" s="2" t="s">
        <v>448</v>
      </c>
      <c r="G49" s="2" t="s">
        <v>630</v>
      </c>
      <c r="H49" s="61">
        <f>SUM('[4]Figure 3.4'!$F$14:$N$14)/7</f>
        <v>2018.1247142857142</v>
      </c>
      <c r="I49" s="61">
        <f>H49*800/(980+2/7*(800-980))</f>
        <v>1738.6920615384615</v>
      </c>
      <c r="J49" s="61">
        <f t="shared" si="38"/>
        <v>1564.8228553846154</v>
      </c>
      <c r="K49" s="61">
        <f>I49*640/800</f>
        <v>1390.9536492307693</v>
      </c>
      <c r="L49" s="61">
        <f t="shared" si="39"/>
        <v>1325.7526969230771</v>
      </c>
      <c r="M49" s="61">
        <f>K49*580/640</f>
        <v>1260.5517446153847</v>
      </c>
      <c r="N49" s="61">
        <f t="shared" si="40"/>
        <v>1195.3507923076922</v>
      </c>
      <c r="O49" s="61">
        <f>M49*520/580</f>
        <v>1130.14984</v>
      </c>
      <c r="P49" s="12">
        <v>0.91</v>
      </c>
      <c r="Q49" s="11">
        <f t="shared" ref="Q49:X51" si="42">H49*$P49/1000</f>
        <v>1.8364934899999998</v>
      </c>
      <c r="R49" s="11">
        <f t="shared" si="42"/>
        <v>1.5822097760000002</v>
      </c>
      <c r="S49" s="11">
        <f t="shared" si="42"/>
        <v>1.4239887984000001</v>
      </c>
      <c r="T49" s="11">
        <f t="shared" si="42"/>
        <v>1.2657678208000003</v>
      </c>
      <c r="U49" s="11">
        <f t="shared" si="42"/>
        <v>1.2064349542000001</v>
      </c>
      <c r="V49" s="11">
        <f t="shared" si="42"/>
        <v>1.1471020876</v>
      </c>
      <c r="W49" s="11">
        <f t="shared" si="42"/>
        <v>1.0877692210000001</v>
      </c>
      <c r="X49" s="11">
        <f t="shared" si="42"/>
        <v>1.0284363543999999</v>
      </c>
      <c r="Y49" s="11">
        <f>[3]stanford_det!AB49*Q49</f>
        <v>17.890610773480681</v>
      </c>
      <c r="Z49" s="11">
        <f>[3]stanford_det!AC49*R49</f>
        <v>101.12441441485905</v>
      </c>
      <c r="AA49" s="11">
        <f>[3]stanford_det!AD49*S49</f>
        <v>148.81800192492966</v>
      </c>
      <c r="AB49" s="11">
        <f>[3]stanford_det!AE49*T49</f>
        <v>151.55134469490076</v>
      </c>
      <c r="AC49" s="11">
        <f>[3]stanford_det!AF49*U49</f>
        <v>80.168275510466273</v>
      </c>
      <c r="AD49" s="11">
        <f>[3]stanford_det!AG49*V49</f>
        <v>80.591132914293311</v>
      </c>
      <c r="AE49" s="11">
        <f>[3]stanford_det!AH49*W49</f>
        <v>64.003362006855141</v>
      </c>
      <c r="AF49" s="11">
        <f>[3]stanford_det!AI49*X49</f>
        <v>61.816919492730051</v>
      </c>
    </row>
    <row r="50" spans="1:32" x14ac:dyDescent="0.25">
      <c r="A50" s="2" t="s">
        <v>383</v>
      </c>
      <c r="B50" s="2" t="s">
        <v>381</v>
      </c>
      <c r="C50" s="2" t="s">
        <v>23</v>
      </c>
      <c r="D50" s="2" t="s">
        <v>517</v>
      </c>
      <c r="E50" s="2" t="s">
        <v>526</v>
      </c>
      <c r="F50" s="2" t="s">
        <v>448</v>
      </c>
      <c r="G50" s="2" t="s">
        <v>631</v>
      </c>
      <c r="H50" s="61">
        <f>SUM('[4]Table 3.1'!$F$12:$N$12)/9</f>
        <v>2742.6666666666665</v>
      </c>
      <c r="I50" s="61">
        <f>H50*1100/(1310+2/7*(1100-1310))</f>
        <v>2413.5466666666666</v>
      </c>
      <c r="J50" s="61">
        <f t="shared" si="38"/>
        <v>2292.8693333333331</v>
      </c>
      <c r="K50" s="61">
        <f>I50*990/1100</f>
        <v>2172.192</v>
      </c>
      <c r="L50" s="61">
        <f t="shared" si="39"/>
        <v>2106.3679999999999</v>
      </c>
      <c r="M50" s="61">
        <f>K50*930/990</f>
        <v>2040.5440000000001</v>
      </c>
      <c r="N50" s="61">
        <f t="shared" si="40"/>
        <v>1985.6906666666669</v>
      </c>
      <c r="O50" s="61">
        <f>M50*880/930</f>
        <v>1930.8373333333334</v>
      </c>
      <c r="P50" s="12">
        <v>0.91</v>
      </c>
      <c r="Q50" s="11">
        <f t="shared" si="42"/>
        <v>2.4958266666666669</v>
      </c>
      <c r="R50" s="11">
        <f t="shared" si="42"/>
        <v>2.1963274666666668</v>
      </c>
      <c r="S50" s="11">
        <f t="shared" si="42"/>
        <v>2.0865110933333328</v>
      </c>
      <c r="T50" s="11">
        <f t="shared" si="42"/>
        <v>1.97669472</v>
      </c>
      <c r="U50" s="11">
        <f t="shared" si="42"/>
        <v>1.9167948799999999</v>
      </c>
      <c r="V50" s="11">
        <f t="shared" si="42"/>
        <v>1.8568950400000002</v>
      </c>
      <c r="W50" s="11">
        <f t="shared" si="42"/>
        <v>1.8069785066666668</v>
      </c>
      <c r="X50" s="11">
        <f t="shared" si="42"/>
        <v>1.7570619733333335</v>
      </c>
      <c r="Y50" s="11">
        <f>[3]stanford_det!AB50*Q50</f>
        <v>19.103719386303961</v>
      </c>
      <c r="Z50" s="11">
        <f>[3]stanford_det!AC50*R50</f>
        <v>279.33940463421868</v>
      </c>
      <c r="AA50" s="11">
        <f>[3]stanford_det!AD50*S50</f>
        <v>438.98479933950915</v>
      </c>
      <c r="AB50" s="11">
        <f>[3]stanford_det!AE50*T50</f>
        <v>477.55841323346982</v>
      </c>
      <c r="AC50" s="11">
        <f>[3]stanford_det!AF50*U50</f>
        <v>253.7552908350502</v>
      </c>
      <c r="AD50" s="11">
        <f>[3]stanford_det!AG50*V50</f>
        <v>260.31044093228729</v>
      </c>
      <c r="AE50" s="11">
        <f>[3]stanford_det!AH50*W50</f>
        <v>211.02598502466148</v>
      </c>
      <c r="AF50" s="11">
        <f>[3]stanford_det!AI50*X50</f>
        <v>209.76528437024331</v>
      </c>
    </row>
    <row r="51" spans="1:32" x14ac:dyDescent="0.25">
      <c r="A51" s="2" t="s">
        <v>44</v>
      </c>
      <c r="B51" s="2" t="s">
        <v>45</v>
      </c>
      <c r="C51" s="2" t="s">
        <v>23</v>
      </c>
      <c r="D51" s="2" t="s">
        <v>448</v>
      </c>
      <c r="E51" s="2" t="s">
        <v>616</v>
      </c>
      <c r="F51" s="2"/>
      <c r="G51" s="2"/>
      <c r="H51" s="12">
        <f>5600+2/7*(4500-5600)</f>
        <v>5285.7142857142853</v>
      </c>
      <c r="I51" s="11">
        <v>4500</v>
      </c>
      <c r="J51" s="12">
        <f t="shared" si="38"/>
        <v>4150</v>
      </c>
      <c r="K51" s="12">
        <v>3800</v>
      </c>
      <c r="L51" s="12">
        <f t="shared" si="39"/>
        <v>3650</v>
      </c>
      <c r="M51" s="12">
        <v>3500</v>
      </c>
      <c r="N51" s="12">
        <f t="shared" si="40"/>
        <v>3450</v>
      </c>
      <c r="O51" s="11">
        <v>3400</v>
      </c>
      <c r="P51" s="12">
        <v>0.91</v>
      </c>
      <c r="Q51" s="11">
        <f t="shared" si="42"/>
        <v>4.8099999999999996</v>
      </c>
      <c r="R51" s="11">
        <f t="shared" si="42"/>
        <v>4.0949999999999998</v>
      </c>
      <c r="S51" s="11">
        <f t="shared" si="42"/>
        <v>3.7765</v>
      </c>
      <c r="T51" s="11">
        <f t="shared" si="42"/>
        <v>3.4580000000000002</v>
      </c>
      <c r="U51" s="11">
        <f t="shared" si="42"/>
        <v>3.3214999999999999</v>
      </c>
      <c r="V51" s="11">
        <f t="shared" si="42"/>
        <v>3.1850000000000001</v>
      </c>
      <c r="W51" s="11">
        <f t="shared" si="42"/>
        <v>3.1395</v>
      </c>
      <c r="X51" s="11">
        <f t="shared" si="42"/>
        <v>3.0939999999999999</v>
      </c>
      <c r="Y51" s="11">
        <f>[3]stanford_det!AB51*Q51</f>
        <v>0</v>
      </c>
      <c r="Z51" s="11">
        <f>[3]stanford_det!AC51*R51</f>
        <v>27.834241553996211</v>
      </c>
      <c r="AA51" s="11">
        <f>[3]stanford_det!AD51*S51</f>
        <v>42.171085021094257</v>
      </c>
      <c r="AB51" s="11">
        <f>[3]stanford_det!AE51*T51</f>
        <v>43.651159770394067</v>
      </c>
      <c r="AC51" s="11">
        <f>[3]stanford_det!AF51*U51</f>
        <v>21.367198526272084</v>
      </c>
      <c r="AD51" s="11">
        <f>[3]stanford_det!AG51*V51</f>
        <v>21.648854541997054</v>
      </c>
      <c r="AE51" s="11">
        <f>[3]stanford_det!AH51*W51</f>
        <v>17.147880957372667</v>
      </c>
      <c r="AF51" s="11">
        <f>[3]stanford_det!AI51*X51</f>
        <v>17.274902297797649</v>
      </c>
    </row>
    <row r="52" spans="1:32" x14ac:dyDescent="0.25">
      <c r="A52" s="2" t="s">
        <v>46</v>
      </c>
      <c r="B52" s="2" t="s">
        <v>47</v>
      </c>
      <c r="C52" s="2" t="s">
        <v>23</v>
      </c>
      <c r="D52" s="2" t="s">
        <v>448</v>
      </c>
      <c r="E52" s="2" t="s">
        <v>510</v>
      </c>
      <c r="F52" s="2"/>
      <c r="G52" s="2"/>
      <c r="H52" s="12">
        <f>9080+2/7*(5790-9080)</f>
        <v>8140</v>
      </c>
      <c r="I52" s="12">
        <v>5790</v>
      </c>
      <c r="J52" s="12">
        <f t="shared" si="38"/>
        <v>5135</v>
      </c>
      <c r="K52" s="12">
        <v>4480</v>
      </c>
      <c r="L52" s="12">
        <f t="shared" si="39"/>
        <v>3565</v>
      </c>
      <c r="M52" s="12">
        <v>2650</v>
      </c>
      <c r="N52" s="12">
        <f t="shared" si="40"/>
        <v>2475</v>
      </c>
      <c r="O52" s="12">
        <v>2300</v>
      </c>
      <c r="P52" s="12"/>
      <c r="Q52" s="11">
        <f t="shared" ref="Q52:X52" si="43">H52/1000</f>
        <v>8.14</v>
      </c>
      <c r="R52" s="11">
        <f t="shared" si="43"/>
        <v>5.79</v>
      </c>
      <c r="S52" s="11">
        <f t="shared" si="43"/>
        <v>5.1349999999999998</v>
      </c>
      <c r="T52" s="11">
        <f t="shared" si="43"/>
        <v>4.4800000000000004</v>
      </c>
      <c r="U52" s="11">
        <f t="shared" si="43"/>
        <v>3.5649999999999999</v>
      </c>
      <c r="V52" s="11">
        <f t="shared" si="43"/>
        <v>2.65</v>
      </c>
      <c r="W52" s="11">
        <f t="shared" si="43"/>
        <v>2.4750000000000001</v>
      </c>
      <c r="X52" s="11">
        <f t="shared" si="43"/>
        <v>2.2999999999999998</v>
      </c>
      <c r="Y52" s="11">
        <f>[3]stanford_det!AB52*Q52</f>
        <v>0</v>
      </c>
      <c r="Z52" s="11">
        <f>[3]stanford_det!AC52*R52</f>
        <v>43.773745032218066</v>
      </c>
      <c r="AA52" s="11">
        <f>[3]stanford_det!AD52*S52</f>
        <v>65.997047885794061</v>
      </c>
      <c r="AB52" s="11">
        <f>[3]stanford_det!AE52*T52</f>
        <v>67.739681431549897</v>
      </c>
      <c r="AC52" s="11">
        <f>[3]stanford_det!AF52*U52</f>
        <v>31.668868086672276</v>
      </c>
      <c r="AD52" s="11">
        <f>[3]stanford_det!AG52*V52</f>
        <v>25.043269502456347</v>
      </c>
      <c r="AE52" s="11">
        <f>[3]stanford_det!AH52*W52</f>
        <v>20.114943070180512</v>
      </c>
      <c r="AF52" s="11">
        <f>[3]stanford_det!AI52*X52</f>
        <v>19.127387725649697</v>
      </c>
    </row>
    <row r="53" spans="1:32" x14ac:dyDescent="0.25">
      <c r="A53" s="2" t="s">
        <v>48</v>
      </c>
      <c r="B53" s="2" t="s">
        <v>49</v>
      </c>
      <c r="C53" s="2" t="s">
        <v>23</v>
      </c>
      <c r="D53" s="2" t="s">
        <v>448</v>
      </c>
      <c r="E53" s="2" t="s">
        <v>617</v>
      </c>
      <c r="F53" s="2"/>
      <c r="G53" s="2"/>
      <c r="H53" s="12">
        <f>5530+2/7*(4970-5530)</f>
        <v>5370</v>
      </c>
      <c r="I53" s="11">
        <v>4970</v>
      </c>
      <c r="J53" s="12">
        <f t="shared" si="38"/>
        <v>4720</v>
      </c>
      <c r="K53" s="12">
        <v>4470</v>
      </c>
      <c r="L53" s="12">
        <f t="shared" si="39"/>
        <v>4245</v>
      </c>
      <c r="M53" s="12">
        <v>4020</v>
      </c>
      <c r="N53" s="12">
        <f t="shared" si="40"/>
        <v>3815</v>
      </c>
      <c r="O53" s="11">
        <v>3610</v>
      </c>
      <c r="P53" s="12">
        <v>0.91</v>
      </c>
      <c r="Q53" s="11">
        <f t="shared" ref="Q53:X53" si="44">H53*$P53/1000</f>
        <v>4.8866999999999994</v>
      </c>
      <c r="R53" s="11">
        <f t="shared" si="44"/>
        <v>4.5226999999999995</v>
      </c>
      <c r="S53" s="11">
        <f t="shared" si="44"/>
        <v>4.2951999999999995</v>
      </c>
      <c r="T53" s="11">
        <f t="shared" si="44"/>
        <v>4.0677000000000003</v>
      </c>
      <c r="U53" s="11">
        <f t="shared" si="44"/>
        <v>3.8629500000000001</v>
      </c>
      <c r="V53" s="11">
        <f t="shared" si="44"/>
        <v>3.6582000000000003</v>
      </c>
      <c r="W53" s="11">
        <f t="shared" si="44"/>
        <v>3.4716499999999999</v>
      </c>
      <c r="X53" s="11">
        <f t="shared" si="44"/>
        <v>3.2850999999999999</v>
      </c>
      <c r="Y53" s="11">
        <f>[3]stanford_det!AB53*Q53</f>
        <v>0</v>
      </c>
      <c r="Z53" s="11">
        <f>[3]stanford_det!AC53*R53</f>
        <v>0</v>
      </c>
      <c r="AA53" s="11">
        <f>[3]stanford_det!AD53*S53</f>
        <v>0</v>
      </c>
      <c r="AB53" s="11">
        <f>[3]stanford_det!AE53*T53</f>
        <v>0</v>
      </c>
      <c r="AC53" s="11">
        <f>[3]stanford_det!AF53*U53</f>
        <v>0</v>
      </c>
      <c r="AD53" s="11">
        <f>[3]stanford_det!AG53*V53</f>
        <v>0</v>
      </c>
      <c r="AE53" s="11">
        <f>[3]stanford_det!AH53*W53</f>
        <v>0</v>
      </c>
      <c r="AF53" s="11">
        <f>[3]stanford_det!AI53*X53</f>
        <v>0</v>
      </c>
    </row>
    <row r="54" spans="1:32" x14ac:dyDescent="0.25">
      <c r="A54" s="2" t="s">
        <v>32</v>
      </c>
      <c r="B54" s="2" t="s">
        <v>33</v>
      </c>
      <c r="C54" s="2" t="s">
        <v>22</v>
      </c>
      <c r="D54" s="2" t="s">
        <v>448</v>
      </c>
      <c r="E54" s="2" t="s">
        <v>558</v>
      </c>
      <c r="F54" s="2"/>
      <c r="G54" s="2"/>
      <c r="H54" s="12">
        <f>[2]CZ!$B$8/([2]CZ!$B$8+[2]CZ!$B$11)*(2000+2/7*(2000-2000))+[2]CZ!$B$11/([2]CZ!$B$8+[2]CZ!$B$11)*(1600+2/7*(1600-1600))</f>
        <v>1961.7021276595747</v>
      </c>
      <c r="I54" s="12">
        <f>$H54</f>
        <v>1961.7021276595747</v>
      </c>
      <c r="J54" s="12">
        <f t="shared" ref="J54:O55" si="45">$H54</f>
        <v>1961.7021276595747</v>
      </c>
      <c r="K54" s="12">
        <f t="shared" si="45"/>
        <v>1961.7021276595747</v>
      </c>
      <c r="L54" s="12">
        <f t="shared" si="45"/>
        <v>1961.7021276595747</v>
      </c>
      <c r="M54" s="12">
        <f t="shared" si="45"/>
        <v>1961.7021276595747</v>
      </c>
      <c r="N54" s="12">
        <f t="shared" si="45"/>
        <v>1961.7021276595747</v>
      </c>
      <c r="O54" s="12">
        <f t="shared" si="45"/>
        <v>1961.7021276595747</v>
      </c>
      <c r="P54" s="12"/>
      <c r="Q54" s="11">
        <f t="shared" ref="Q54:X56" si="46">H54/1000</f>
        <v>1.9617021276595747</v>
      </c>
      <c r="R54" s="11">
        <f t="shared" si="46"/>
        <v>1.9617021276595747</v>
      </c>
      <c r="S54" s="11">
        <f t="shared" si="46"/>
        <v>1.9617021276595747</v>
      </c>
      <c r="T54" s="11">
        <f t="shared" si="46"/>
        <v>1.9617021276595747</v>
      </c>
      <c r="U54" s="11">
        <f t="shared" si="46"/>
        <v>1.9617021276595747</v>
      </c>
      <c r="V54" s="11">
        <f t="shared" si="46"/>
        <v>1.9617021276595747</v>
      </c>
      <c r="W54" s="11">
        <f t="shared" si="46"/>
        <v>1.9617021276595747</v>
      </c>
      <c r="X54" s="11">
        <f t="shared" si="46"/>
        <v>1.9617021276595747</v>
      </c>
      <c r="Y54" s="11">
        <f>[3]stanford_det!AB54*Q54</f>
        <v>473.57458665425543</v>
      </c>
      <c r="Z54" s="11">
        <f>[3]stanford_det!AC54*R54</f>
        <v>378.85966932340438</v>
      </c>
      <c r="AA54" s="11">
        <f>[3]stanford_det!AD54*S54</f>
        <v>236.78729332712771</v>
      </c>
      <c r="AB54" s="11">
        <f>[3]stanford_det!AE54*T54</f>
        <v>94.714917330851094</v>
      </c>
      <c r="AC54" s="11">
        <f>[3]stanford_det!AF54*U54</f>
        <v>59.196823331781943</v>
      </c>
      <c r="AD54" s="11">
        <f>[3]stanford_det!AG54*V54</f>
        <v>23.678729332712791</v>
      </c>
      <c r="AE54" s="11">
        <f>[3]stanford_det!AH54*W54</f>
        <v>11.839364666356396</v>
      </c>
      <c r="AF54" s="11">
        <f>[3]stanford_det!AI54*X54</f>
        <v>0</v>
      </c>
    </row>
    <row r="55" spans="1:32" x14ac:dyDescent="0.25">
      <c r="A55" s="2" t="s">
        <v>34</v>
      </c>
      <c r="B55" s="2" t="s">
        <v>35</v>
      </c>
      <c r="C55" s="2" t="s">
        <v>22</v>
      </c>
      <c r="D55" s="2" t="s">
        <v>448</v>
      </c>
      <c r="E55" s="2" t="s">
        <v>515</v>
      </c>
      <c r="F55" s="2"/>
      <c r="G55" s="2"/>
      <c r="H55" s="12">
        <f>850+2/7*(850-850)</f>
        <v>850</v>
      </c>
      <c r="I55" s="12">
        <f>$H55</f>
        <v>850</v>
      </c>
      <c r="J55" s="12">
        <f t="shared" si="45"/>
        <v>850</v>
      </c>
      <c r="K55" s="12">
        <f t="shared" si="45"/>
        <v>850</v>
      </c>
      <c r="L55" s="12">
        <f t="shared" si="45"/>
        <v>850</v>
      </c>
      <c r="M55" s="12">
        <f t="shared" si="45"/>
        <v>850</v>
      </c>
      <c r="N55" s="12">
        <f t="shared" si="45"/>
        <v>850</v>
      </c>
      <c r="O55" s="12">
        <f t="shared" si="45"/>
        <v>850</v>
      </c>
      <c r="P55" s="12"/>
      <c r="Q55" s="11">
        <f t="shared" si="46"/>
        <v>0.85</v>
      </c>
      <c r="R55" s="11">
        <f t="shared" si="46"/>
        <v>0.85</v>
      </c>
      <c r="S55" s="11">
        <f t="shared" si="46"/>
        <v>0.85</v>
      </c>
      <c r="T55" s="11">
        <f t="shared" si="46"/>
        <v>0.85</v>
      </c>
      <c r="U55" s="11">
        <f t="shared" si="46"/>
        <v>0.85</v>
      </c>
      <c r="V55" s="11">
        <f t="shared" si="46"/>
        <v>0.85</v>
      </c>
      <c r="W55" s="11">
        <f t="shared" si="46"/>
        <v>0.85</v>
      </c>
      <c r="X55" s="11">
        <f t="shared" si="46"/>
        <v>0.85</v>
      </c>
      <c r="Y55" s="11">
        <f>[3]stanford_det!AB55*Q55</f>
        <v>485.08027970000001</v>
      </c>
      <c r="Z55" s="11">
        <f>[3]stanford_det!AC55*R55</f>
        <v>27.664223760000002</v>
      </c>
      <c r="AA55" s="11">
        <f>[3]stanford_det!AD55*S55</f>
        <v>17.290139849999999</v>
      </c>
      <c r="AB55" s="11">
        <f>[3]stanford_det!AE55*T55</f>
        <v>6.9160559400000006</v>
      </c>
      <c r="AC55" s="11">
        <f>[3]stanford_det!AF55*U55</f>
        <v>4.3225349624999989</v>
      </c>
      <c r="AD55" s="11">
        <f>[3]stanford_det!AG55*V55</f>
        <v>1.7290139849999981</v>
      </c>
      <c r="AE55" s="11">
        <f>[3]stanford_det!AH55*W55</f>
        <v>0.86450699249999907</v>
      </c>
      <c r="AF55" s="11">
        <f>[3]stanford_det!AI55*X55</f>
        <v>0</v>
      </c>
    </row>
    <row r="56" spans="1:32" x14ac:dyDescent="0.25">
      <c r="A56" s="2" t="s">
        <v>36</v>
      </c>
      <c r="B56" s="2" t="s">
        <v>37</v>
      </c>
      <c r="C56" s="2" t="s">
        <v>22</v>
      </c>
      <c r="D56" s="2" t="s">
        <v>448</v>
      </c>
      <c r="E56" s="2" t="s">
        <v>503</v>
      </c>
      <c r="F56" s="2"/>
      <c r="G56" s="2"/>
      <c r="H56" s="12">
        <f>4500+2/7*(4350-4500)</f>
        <v>4457.1428571428569</v>
      </c>
      <c r="I56" s="12">
        <f>4350</f>
        <v>4350</v>
      </c>
      <c r="J56" s="12">
        <f>(I56+K56)/2</f>
        <v>4225</v>
      </c>
      <c r="K56" s="12">
        <v>4100</v>
      </c>
      <c r="L56" s="12">
        <f>(K56+M56)/2</f>
        <v>3950</v>
      </c>
      <c r="M56" s="12">
        <v>3800</v>
      </c>
      <c r="N56" s="12">
        <f>(M56+O56)/2</f>
        <v>3775</v>
      </c>
      <c r="O56" s="12">
        <v>3750</v>
      </c>
      <c r="P56" s="12"/>
      <c r="Q56" s="11">
        <f t="shared" si="46"/>
        <v>4.4571428571428573</v>
      </c>
      <c r="R56" s="11">
        <f t="shared" si="46"/>
        <v>4.3499999999999996</v>
      </c>
      <c r="S56" s="11">
        <f t="shared" si="46"/>
        <v>4.2249999999999996</v>
      </c>
      <c r="T56" s="11">
        <f t="shared" si="46"/>
        <v>4.0999999999999996</v>
      </c>
      <c r="U56" s="11">
        <f t="shared" si="46"/>
        <v>3.95</v>
      </c>
      <c r="V56" s="11">
        <f t="shared" si="46"/>
        <v>3.8</v>
      </c>
      <c r="W56" s="11">
        <f t="shared" si="46"/>
        <v>3.7749999999999999</v>
      </c>
      <c r="X56" s="11">
        <f t="shared" si="46"/>
        <v>3.75</v>
      </c>
      <c r="Y56" s="11">
        <f>[3]stanford_det!AB56*Q56</f>
        <v>297.5945142857143</v>
      </c>
      <c r="Z56" s="11">
        <f>[3]stanford_det!AC56*R56</f>
        <v>232.35263999999998</v>
      </c>
      <c r="AA56" s="11">
        <f>[3]stanford_det!AD56*S56</f>
        <v>141.04739999999998</v>
      </c>
      <c r="AB56" s="11">
        <f>[3]stanford_det!AE56*T56</f>
        <v>54.749759999999988</v>
      </c>
      <c r="AC56" s="11">
        <f>[3]stanford_det!AF56*U56</f>
        <v>32.966700000000003</v>
      </c>
      <c r="AD56" s="11">
        <f>[3]stanford_det!AG56*V56</f>
        <v>12.685920000000005</v>
      </c>
      <c r="AE56" s="11">
        <f>[3]stanford_det!AH56*W56</f>
        <v>6.3012300000000021</v>
      </c>
      <c r="AF56" s="11">
        <f>[3]stanford_det!AI56*X56</f>
        <v>0</v>
      </c>
    </row>
    <row r="57" spans="1:32" x14ac:dyDescent="0.25">
      <c r="A57" s="2" t="s">
        <v>38</v>
      </c>
      <c r="B57" s="2" t="s">
        <v>39</v>
      </c>
      <c r="C57" s="2" t="s">
        <v>22</v>
      </c>
      <c r="D57" s="2" t="s">
        <v>517</v>
      </c>
      <c r="E57" s="2" t="s">
        <v>518</v>
      </c>
      <c r="F57" s="2" t="s">
        <v>448</v>
      </c>
      <c r="G57" s="2" t="s">
        <v>637</v>
      </c>
      <c r="H57" s="11">
        <f>'[4]Figure 5.5'!$E$23</f>
        <v>1842.692924470706</v>
      </c>
      <c r="I57" s="11">
        <f>$H57</f>
        <v>1842.692924470706</v>
      </c>
      <c r="J57" s="11">
        <f t="shared" ref="J57:O57" si="47">$H57</f>
        <v>1842.692924470706</v>
      </c>
      <c r="K57" s="11">
        <f t="shared" si="47"/>
        <v>1842.692924470706</v>
      </c>
      <c r="L57" s="11">
        <f t="shared" si="47"/>
        <v>1842.692924470706</v>
      </c>
      <c r="M57" s="11">
        <f t="shared" si="47"/>
        <v>1842.692924470706</v>
      </c>
      <c r="N57" s="11">
        <f t="shared" si="47"/>
        <v>1842.692924470706</v>
      </c>
      <c r="O57" s="11">
        <f t="shared" si="47"/>
        <v>1842.692924470706</v>
      </c>
      <c r="P57" s="12">
        <v>0.91</v>
      </c>
      <c r="Q57" s="11">
        <f t="shared" ref="Q57:X59" si="48">H57*$P57/1000</f>
        <v>1.6768505612683424</v>
      </c>
      <c r="R57" s="11">
        <f t="shared" si="48"/>
        <v>1.6768505612683424</v>
      </c>
      <c r="S57" s="11">
        <f t="shared" si="48"/>
        <v>1.6768505612683424</v>
      </c>
      <c r="T57" s="11">
        <f t="shared" si="48"/>
        <v>1.6768505612683424</v>
      </c>
      <c r="U57" s="11">
        <f t="shared" si="48"/>
        <v>1.6768505612683424</v>
      </c>
      <c r="V57" s="11">
        <f t="shared" si="48"/>
        <v>1.6768505612683424</v>
      </c>
      <c r="W57" s="11">
        <f t="shared" si="48"/>
        <v>1.6768505612683424</v>
      </c>
      <c r="X57" s="11">
        <f t="shared" si="48"/>
        <v>1.6768505612683424</v>
      </c>
      <c r="Y57" s="11">
        <f>[3]stanford_det!AB57*Q57</f>
        <v>43.598114592976906</v>
      </c>
      <c r="Z57" s="11">
        <f>[3]stanford_det!AC57*R57</f>
        <v>30.099467574766745</v>
      </c>
      <c r="AA57" s="11">
        <f>[3]stanford_det!AD57*S57</f>
        <v>29.97370378267162</v>
      </c>
      <c r="AB57" s="11">
        <f>[3]stanford_det!AE57*T57</f>
        <v>29.847939990576496</v>
      </c>
      <c r="AC57" s="11">
        <f>[3]stanford_det!AF57*U57</f>
        <v>29.816499042552714</v>
      </c>
      <c r="AD57" s="11">
        <f>[3]stanford_det!AG57*V57</f>
        <v>29.785058094528932</v>
      </c>
      <c r="AE57" s="11">
        <f>[3]stanford_det!AH57*W57</f>
        <v>29.774577778521007</v>
      </c>
      <c r="AF57" s="11">
        <f>[3]stanford_det!AI57*X57</f>
        <v>29.764097462513078</v>
      </c>
    </row>
    <row r="58" spans="1:32" x14ac:dyDescent="0.25">
      <c r="A58" s="2" t="s">
        <v>384</v>
      </c>
      <c r="B58" s="2" t="s">
        <v>378</v>
      </c>
      <c r="C58" s="2" t="s">
        <v>22</v>
      </c>
      <c r="D58" s="2" t="s">
        <v>517</v>
      </c>
      <c r="E58" s="2" t="s">
        <v>519</v>
      </c>
      <c r="F58" s="2" t="s">
        <v>448</v>
      </c>
      <c r="G58" s="2" t="s">
        <v>632</v>
      </c>
      <c r="H58" s="61">
        <f>SUM('[4]Figure 2.5'!$AD$10:$AL$10)/9</f>
        <v>1988.1111111111111</v>
      </c>
      <c r="I58" s="61">
        <f>H58*1350/(1400+2/7*(1350-1400))</f>
        <v>1936.8711340206185</v>
      </c>
      <c r="J58" s="61">
        <f t="shared" ref="J58:J66" si="49">(I58+K58)/2</f>
        <v>1901.0031500572736</v>
      </c>
      <c r="K58" s="61">
        <f>I58*1300/1350</f>
        <v>1865.1351660939288</v>
      </c>
      <c r="L58" s="61">
        <f t="shared" ref="L58:L66" si="50">(K58+M58)/2</f>
        <v>1793.3991981672393</v>
      </c>
      <c r="M58" s="61">
        <f>K58*1200/1300</f>
        <v>1721.6632302405496</v>
      </c>
      <c r="N58" s="61">
        <f t="shared" ref="N58:N66" si="51">(M58+O58)/2</f>
        <v>1649.92726231386</v>
      </c>
      <c r="O58" s="61">
        <f>M58*1100/1200</f>
        <v>1578.1912943871705</v>
      </c>
      <c r="P58" s="12">
        <v>0.91</v>
      </c>
      <c r="Q58" s="11">
        <f t="shared" si="48"/>
        <v>1.8091811111111114</v>
      </c>
      <c r="R58" s="11">
        <f t="shared" si="48"/>
        <v>1.7625527319587628</v>
      </c>
      <c r="S58" s="11">
        <f t="shared" si="48"/>
        <v>1.7299128665521191</v>
      </c>
      <c r="T58" s="11">
        <f t="shared" si="48"/>
        <v>1.6972730011454753</v>
      </c>
      <c r="U58" s="11">
        <f t="shared" si="48"/>
        <v>1.6319932703321878</v>
      </c>
      <c r="V58" s="11">
        <f t="shared" si="48"/>
        <v>1.5667135395189002</v>
      </c>
      <c r="W58" s="11">
        <f t="shared" si="48"/>
        <v>1.5014338087056125</v>
      </c>
      <c r="X58" s="11">
        <f t="shared" si="48"/>
        <v>1.4361540778923252</v>
      </c>
      <c r="Y58" s="11">
        <f>[3]stanford_det!AB58*Q58</f>
        <v>30.891767472222224</v>
      </c>
      <c r="Z58" s="11">
        <f>[3]stanford_det!AC58*R58</f>
        <v>2418.4713578601409</v>
      </c>
      <c r="AA58" s="11">
        <f>[3]stanford_det!AD58*S58</f>
        <v>3914.0288399176247</v>
      </c>
      <c r="AB58" s="11">
        <f>[3]stanford_det!AE58*T58</f>
        <v>4342.9393248253082</v>
      </c>
      <c r="AC58" s="11">
        <f>[3]stanford_det!AF58*U58</f>
        <v>2277.9017620084351</v>
      </c>
      <c r="AD58" s="11">
        <f>[3]stanford_det!AG58*V58</f>
        <v>2316.9343613524843</v>
      </c>
      <c r="AE58" s="11">
        <f>[3]stanford_det!AH58*W58</f>
        <v>1846.2180038843517</v>
      </c>
      <c r="AF58" s="11">
        <f>[3]stanford_det!AI58*X58</f>
        <v>1805.7153050023874</v>
      </c>
    </row>
    <row r="59" spans="1:32" x14ac:dyDescent="0.25">
      <c r="A59" s="2" t="s">
        <v>385</v>
      </c>
      <c r="B59" s="2" t="s">
        <v>379</v>
      </c>
      <c r="C59" s="2" t="s">
        <v>22</v>
      </c>
      <c r="D59" s="2" t="s">
        <v>517</v>
      </c>
      <c r="E59" s="2" t="s">
        <v>527</v>
      </c>
      <c r="F59" s="2" t="s">
        <v>448</v>
      </c>
      <c r="G59" s="2" t="s">
        <v>633</v>
      </c>
      <c r="H59" s="12">
        <f>('[4]Table 4.1'!$D$11+'[4]Table 4.1'!$G$11)/2</f>
        <v>4376</v>
      </c>
      <c r="I59" s="12">
        <f>H59*2880/(3470+2/7*(2880-3470))</f>
        <v>3817.4019904803113</v>
      </c>
      <c r="J59" s="12">
        <f t="shared" si="49"/>
        <v>3618.5789701427948</v>
      </c>
      <c r="K59" s="12">
        <f>I59*2580/2880</f>
        <v>3419.7559498052788</v>
      </c>
      <c r="L59" s="12">
        <f t="shared" si="50"/>
        <v>3287.2072695802681</v>
      </c>
      <c r="M59" s="12">
        <f>K59*2380/2580</f>
        <v>3154.6585893552569</v>
      </c>
      <c r="N59" s="12">
        <f t="shared" si="51"/>
        <v>3032.3850006205571</v>
      </c>
      <c r="O59" s="12">
        <f>M59*2380/2580</f>
        <v>2910.1114118858573</v>
      </c>
      <c r="P59" s="12">
        <v>0.91</v>
      </c>
      <c r="Q59" s="11">
        <f t="shared" si="48"/>
        <v>3.9821600000000004</v>
      </c>
      <c r="R59" s="11">
        <f t="shared" si="48"/>
        <v>3.4738358113370831</v>
      </c>
      <c r="S59" s="11">
        <f t="shared" si="48"/>
        <v>3.2929068628299434</v>
      </c>
      <c r="T59" s="11">
        <f t="shared" si="48"/>
        <v>3.1119779143228037</v>
      </c>
      <c r="U59" s="11">
        <f t="shared" si="48"/>
        <v>2.991358615318044</v>
      </c>
      <c r="V59" s="11">
        <f t="shared" si="48"/>
        <v>2.8707393163132839</v>
      </c>
      <c r="W59" s="11">
        <f t="shared" si="48"/>
        <v>2.7594703505647074</v>
      </c>
      <c r="X59" s="11">
        <f t="shared" si="48"/>
        <v>2.6482013848161299</v>
      </c>
      <c r="Y59" s="11">
        <f>[3]stanford_det!AB59*Q59</f>
        <v>0</v>
      </c>
      <c r="Z59" s="11">
        <f>[3]stanford_det!AC59*R59</f>
        <v>0</v>
      </c>
      <c r="AA59" s="11">
        <f>[3]stanford_det!AD59*S59</f>
        <v>0</v>
      </c>
      <c r="AB59" s="11">
        <f>[3]stanford_det!AE59*T59</f>
        <v>0</v>
      </c>
      <c r="AC59" s="11">
        <f>[3]stanford_det!AF59*U59</f>
        <v>0</v>
      </c>
      <c r="AD59" s="11">
        <f>[3]stanford_det!AG59*V59</f>
        <v>0</v>
      </c>
      <c r="AE59" s="11">
        <f>[3]stanford_det!AH59*W59</f>
        <v>0</v>
      </c>
      <c r="AF59" s="11">
        <f>[3]stanford_det!AI59*X59</f>
        <v>0</v>
      </c>
    </row>
    <row r="60" spans="1:32" x14ac:dyDescent="0.25">
      <c r="A60" s="1" t="s">
        <v>40</v>
      </c>
      <c r="B60" s="1" t="s">
        <v>41</v>
      </c>
      <c r="C60" s="2" t="s">
        <v>22</v>
      </c>
      <c r="D60" s="2" t="s">
        <v>448</v>
      </c>
      <c r="E60" s="2" t="s">
        <v>516</v>
      </c>
      <c r="F60" s="2"/>
      <c r="G60" s="2"/>
      <c r="H60" s="12">
        <f>2500+2/7*(2300-2500)</f>
        <v>2442.8571428571427</v>
      </c>
      <c r="I60" s="12">
        <v>2300</v>
      </c>
      <c r="J60" s="12">
        <f t="shared" si="49"/>
        <v>2300</v>
      </c>
      <c r="K60" s="12">
        <v>2300</v>
      </c>
      <c r="L60" s="12">
        <f t="shared" si="50"/>
        <v>2300</v>
      </c>
      <c r="M60" s="12">
        <v>2300</v>
      </c>
      <c r="N60" s="12">
        <f t="shared" si="51"/>
        <v>2250</v>
      </c>
      <c r="O60" s="12">
        <v>2200</v>
      </c>
      <c r="P60" s="12"/>
      <c r="Q60" s="11">
        <f t="shared" ref="Q60:X61" si="52">H60/1000</f>
        <v>2.4428571428571426</v>
      </c>
      <c r="R60" s="11">
        <f t="shared" si="52"/>
        <v>2.2999999999999998</v>
      </c>
      <c r="S60" s="11">
        <f t="shared" si="52"/>
        <v>2.2999999999999998</v>
      </c>
      <c r="T60" s="11">
        <f t="shared" si="52"/>
        <v>2.2999999999999998</v>
      </c>
      <c r="U60" s="11">
        <f t="shared" si="52"/>
        <v>2.2999999999999998</v>
      </c>
      <c r="V60" s="11">
        <f t="shared" si="52"/>
        <v>2.2999999999999998</v>
      </c>
      <c r="W60" s="11">
        <f t="shared" si="52"/>
        <v>2.25</v>
      </c>
      <c r="X60" s="11">
        <f t="shared" si="52"/>
        <v>2.2000000000000002</v>
      </c>
      <c r="Y60" s="11">
        <f>[3]stanford_det!AB60*Q60</f>
        <v>9.3477757224489775</v>
      </c>
      <c r="Z60" s="11">
        <f>[3]stanford_det!AC60*R60</f>
        <v>7.0408977371428563</v>
      </c>
      <c r="AA60" s="11">
        <f>[3]stanford_det!AD60*S60</f>
        <v>4.4005610857142852</v>
      </c>
      <c r="AB60" s="11">
        <f>[3]stanford_det!AE60*T60</f>
        <v>1.7602244342857141</v>
      </c>
      <c r="AC60" s="11">
        <f>[3]stanford_det!AF60*U60</f>
        <v>1.1001402714285713</v>
      </c>
      <c r="AD60" s="11">
        <f>[3]stanford_det!AG60*V60</f>
        <v>0.44005610857142852</v>
      </c>
      <c r="AE60" s="11">
        <f>[3]stanford_det!AH60*W60</f>
        <v>0.21524483571428571</v>
      </c>
      <c r="AF60" s="11">
        <f>[3]stanford_det!AI60*X60</f>
        <v>0</v>
      </c>
    </row>
    <row r="61" spans="1:32" x14ac:dyDescent="0.25">
      <c r="A61" s="2" t="s">
        <v>42</v>
      </c>
      <c r="B61" s="2" t="s">
        <v>43</v>
      </c>
      <c r="C61" s="2" t="s">
        <v>22</v>
      </c>
      <c r="D61" s="2" t="s">
        <v>448</v>
      </c>
      <c r="E61" s="2" t="s">
        <v>523</v>
      </c>
      <c r="F61" s="2"/>
      <c r="G61" s="2"/>
      <c r="H61" s="12">
        <f>2890+2/7*(2620-2890)</f>
        <v>2812.8571428571427</v>
      </c>
      <c r="I61" s="12">
        <v>2620</v>
      </c>
      <c r="J61" s="12">
        <f t="shared" si="49"/>
        <v>2495</v>
      </c>
      <c r="K61" s="12">
        <v>2370</v>
      </c>
      <c r="L61" s="12">
        <f t="shared" si="50"/>
        <v>2260</v>
      </c>
      <c r="M61" s="12">
        <v>2150</v>
      </c>
      <c r="N61" s="12">
        <f t="shared" si="51"/>
        <v>2050</v>
      </c>
      <c r="O61" s="12">
        <v>1950</v>
      </c>
      <c r="P61" s="12"/>
      <c r="Q61" s="11">
        <f t="shared" si="52"/>
        <v>2.8128571428571427</v>
      </c>
      <c r="R61" s="11">
        <f t="shared" si="52"/>
        <v>2.62</v>
      </c>
      <c r="S61" s="11">
        <f t="shared" si="52"/>
        <v>2.4950000000000001</v>
      </c>
      <c r="T61" s="11">
        <f t="shared" si="52"/>
        <v>2.37</v>
      </c>
      <c r="U61" s="11">
        <f t="shared" si="52"/>
        <v>2.2599999999999998</v>
      </c>
      <c r="V61" s="11">
        <f t="shared" si="52"/>
        <v>2.15</v>
      </c>
      <c r="W61" s="11">
        <f t="shared" si="52"/>
        <v>2.0499999999999998</v>
      </c>
      <c r="X61" s="11">
        <f t="shared" si="52"/>
        <v>1.95</v>
      </c>
      <c r="Y61" s="11">
        <f>[3]stanford_det!AB61*Q61</f>
        <v>95.239185454285717</v>
      </c>
      <c r="Z61" s="11">
        <f>[3]stanford_det!AC61*R61</f>
        <v>14.375462112000006</v>
      </c>
      <c r="AA61" s="11">
        <f>[3]stanford_det!AD61*S61</f>
        <v>8.5560061950000019</v>
      </c>
      <c r="AB61" s="11">
        <f>[3]stanford_det!AE61*T61</f>
        <v>3.2509394279999997</v>
      </c>
      <c r="AC61" s="11">
        <f>[3]stanford_det!AF61*U61</f>
        <v>1.9375324650000005</v>
      </c>
      <c r="AD61" s="11">
        <f>[3]stanford_det!AG61*V61</f>
        <v>0.73729111500000166</v>
      </c>
      <c r="AE61" s="11">
        <f>[3]stanford_det!AH61*W61</f>
        <v>0.3514992525000008</v>
      </c>
      <c r="AF61" s="11">
        <f>[3]stanford_det!AI61*X61</f>
        <v>0</v>
      </c>
    </row>
    <row r="62" spans="1:32" x14ac:dyDescent="0.25">
      <c r="A62" s="2" t="s">
        <v>382</v>
      </c>
      <c r="B62" s="2" t="s">
        <v>380</v>
      </c>
      <c r="C62" s="2" t="s">
        <v>22</v>
      </c>
      <c r="D62" s="2" t="s">
        <v>517</v>
      </c>
      <c r="E62" s="2" t="s">
        <v>521</v>
      </c>
      <c r="F62" s="2" t="s">
        <v>448</v>
      </c>
      <c r="G62" s="2" t="s">
        <v>630</v>
      </c>
      <c r="H62" s="61">
        <f>SUM('[4]Figure 3.4'!$F$10:$N$10)/9</f>
        <v>1608.2725555555553</v>
      </c>
      <c r="I62" s="61">
        <f>H62*800/(980+2/7*(800-980))</f>
        <v>1385.588663247863</v>
      </c>
      <c r="J62" s="61">
        <f t="shared" si="49"/>
        <v>1247.0297969230767</v>
      </c>
      <c r="K62" s="61">
        <f>I62*640/800</f>
        <v>1108.4709305982904</v>
      </c>
      <c r="L62" s="61">
        <f t="shared" si="50"/>
        <v>1056.5113557264956</v>
      </c>
      <c r="M62" s="61">
        <f>K62*580/640</f>
        <v>1004.5517808547007</v>
      </c>
      <c r="N62" s="61">
        <f t="shared" si="51"/>
        <v>952.59220598290585</v>
      </c>
      <c r="O62" s="61">
        <f>M62*520/580</f>
        <v>900.63263111111098</v>
      </c>
      <c r="P62" s="12">
        <v>0.91</v>
      </c>
      <c r="Q62" s="11">
        <f t="shared" ref="Q62:X64" si="53">H62*$P62/1000</f>
        <v>1.4635280255555554</v>
      </c>
      <c r="R62" s="11">
        <f t="shared" si="53"/>
        <v>1.2608856835555553</v>
      </c>
      <c r="S62" s="11">
        <f t="shared" si="53"/>
        <v>1.1347971151999998</v>
      </c>
      <c r="T62" s="11">
        <f t="shared" si="53"/>
        <v>1.0087085468444443</v>
      </c>
      <c r="U62" s="11">
        <f t="shared" si="53"/>
        <v>0.96142533371111105</v>
      </c>
      <c r="V62" s="11">
        <f t="shared" si="53"/>
        <v>0.91414212057777777</v>
      </c>
      <c r="W62" s="11">
        <f t="shared" si="53"/>
        <v>0.86685890744444438</v>
      </c>
      <c r="X62" s="11">
        <f t="shared" si="53"/>
        <v>0.81957569431111099</v>
      </c>
      <c r="Y62" s="11">
        <f>[3]stanford_det!AB62*Q62</f>
        <v>92.04298397470059</v>
      </c>
      <c r="Z62" s="11">
        <f>[3]stanford_det!AC62*R62</f>
        <v>1540.2398542956259</v>
      </c>
      <c r="AA62" s="11">
        <f>[3]stanford_det!AD62*S62</f>
        <v>2266.4167054818004</v>
      </c>
      <c r="AB62" s="11">
        <f>[3]stanford_det!AE62*T62</f>
        <v>2307.9929059668466</v>
      </c>
      <c r="AC62" s="11">
        <f>[3]stanford_det!AF62*U62</f>
        <v>1221.0407457003796</v>
      </c>
      <c r="AD62" s="11">
        <f>[3]stanford_det!AG62*V62</f>
        <v>1227.4630621675253</v>
      </c>
      <c r="AE62" s="11">
        <f>[3]stanford_det!AH62*W62</f>
        <v>974.86794494305923</v>
      </c>
      <c r="AF62" s="11">
        <f>[3]stanford_det!AI62*X62</f>
        <v>941.55897364629982</v>
      </c>
    </row>
    <row r="63" spans="1:32" x14ac:dyDescent="0.25">
      <c r="A63" s="2" t="s">
        <v>383</v>
      </c>
      <c r="B63" s="2" t="s">
        <v>381</v>
      </c>
      <c r="C63" s="2" t="s">
        <v>22</v>
      </c>
      <c r="D63" s="2" t="s">
        <v>517</v>
      </c>
      <c r="E63" s="2" t="s">
        <v>522</v>
      </c>
      <c r="F63" s="2" t="s">
        <v>448</v>
      </c>
      <c r="G63" s="2" t="s">
        <v>631</v>
      </c>
      <c r="H63" s="61">
        <f>SUM('[4]Table 3.1'!$F$10:$N$10)/9</f>
        <v>2164.4444444444443</v>
      </c>
      <c r="I63" s="61">
        <f>H63*1100/(1310+2/7*(1100-1310))</f>
        <v>1904.7111111111112</v>
      </c>
      <c r="J63" s="61">
        <f t="shared" si="49"/>
        <v>1809.4755555555557</v>
      </c>
      <c r="K63" s="61">
        <f>I63*990/1100</f>
        <v>1714.24</v>
      </c>
      <c r="L63" s="61">
        <f t="shared" si="50"/>
        <v>1662.2933333333333</v>
      </c>
      <c r="M63" s="61">
        <f>K63*930/990</f>
        <v>1610.3466666666666</v>
      </c>
      <c r="N63" s="61">
        <f t="shared" si="51"/>
        <v>1567.0577777777776</v>
      </c>
      <c r="O63" s="61">
        <f>M63*880/930</f>
        <v>1523.7688888888888</v>
      </c>
      <c r="P63" s="12">
        <v>0.91</v>
      </c>
      <c r="Q63" s="11">
        <f t="shared" si="53"/>
        <v>1.9696444444444443</v>
      </c>
      <c r="R63" s="11">
        <f t="shared" si="53"/>
        <v>1.7332871111111112</v>
      </c>
      <c r="S63" s="11">
        <f t="shared" si="53"/>
        <v>1.6466227555555559</v>
      </c>
      <c r="T63" s="11">
        <f t="shared" si="53"/>
        <v>1.5599584</v>
      </c>
      <c r="U63" s="11">
        <f t="shared" si="53"/>
        <v>1.5126869333333335</v>
      </c>
      <c r="V63" s="11">
        <f t="shared" si="53"/>
        <v>1.4654154666666666</v>
      </c>
      <c r="W63" s="11">
        <f t="shared" si="53"/>
        <v>1.4260225777777775</v>
      </c>
      <c r="X63" s="11">
        <f t="shared" si="53"/>
        <v>1.3866296888888889</v>
      </c>
      <c r="Y63" s="11">
        <f>[3]stanford_det!AB63*Q63</f>
        <v>69.427670096459309</v>
      </c>
      <c r="Z63" s="11">
        <f>[3]stanford_det!AC63*R63</f>
        <v>1326.027735083225</v>
      </c>
      <c r="AA63" s="11">
        <f>[3]stanford_det!AD63*S63</f>
        <v>2063.806637347122</v>
      </c>
      <c r="AB63" s="11">
        <f>[3]stanford_det!AE63*T63</f>
        <v>2240.8453380589513</v>
      </c>
      <c r="AC63" s="11">
        <f>[3]stanford_det!AF63*U63</f>
        <v>1203.4278581215165</v>
      </c>
      <c r="AD63" s="11">
        <f>[3]stanford_det!AG63*V63</f>
        <v>1232.9075798506847</v>
      </c>
      <c r="AE63" s="11">
        <f>[3]stanford_det!AH63*W63</f>
        <v>1003.9146053039565</v>
      </c>
      <c r="AF63" s="11">
        <f>[3]stanford_det!AI63*X63</f>
        <v>997.34216524936494</v>
      </c>
    </row>
    <row r="64" spans="1:32" x14ac:dyDescent="0.25">
      <c r="A64" s="2" t="s">
        <v>44</v>
      </c>
      <c r="B64" s="2" t="s">
        <v>45</v>
      </c>
      <c r="C64" s="2" t="s">
        <v>22</v>
      </c>
      <c r="D64" s="2" t="s">
        <v>448</v>
      </c>
      <c r="E64" s="2" t="s">
        <v>616</v>
      </c>
      <c r="F64" s="2"/>
      <c r="G64" s="2"/>
      <c r="H64" s="12">
        <f>5600+2/7*(4500-5600)</f>
        <v>5285.7142857142853</v>
      </c>
      <c r="I64" s="11">
        <v>4500</v>
      </c>
      <c r="J64" s="12">
        <f t="shared" si="49"/>
        <v>4150</v>
      </c>
      <c r="K64" s="12">
        <v>3800</v>
      </c>
      <c r="L64" s="12">
        <f t="shared" si="50"/>
        <v>3650</v>
      </c>
      <c r="M64" s="12">
        <v>3500</v>
      </c>
      <c r="N64" s="12">
        <f t="shared" si="51"/>
        <v>3450</v>
      </c>
      <c r="O64" s="11">
        <v>3400</v>
      </c>
      <c r="P64" s="12">
        <v>0.91</v>
      </c>
      <c r="Q64" s="11">
        <f t="shared" si="53"/>
        <v>4.8099999999999996</v>
      </c>
      <c r="R64" s="11">
        <f t="shared" si="53"/>
        <v>4.0949999999999998</v>
      </c>
      <c r="S64" s="11">
        <f t="shared" si="53"/>
        <v>3.7765</v>
      </c>
      <c r="T64" s="11">
        <f t="shared" si="53"/>
        <v>3.4580000000000002</v>
      </c>
      <c r="U64" s="11">
        <f t="shared" si="53"/>
        <v>3.3214999999999999</v>
      </c>
      <c r="V64" s="11">
        <f t="shared" si="53"/>
        <v>3.1850000000000001</v>
      </c>
      <c r="W64" s="11">
        <f t="shared" si="53"/>
        <v>3.1395</v>
      </c>
      <c r="X64" s="11">
        <f t="shared" si="53"/>
        <v>3.0939999999999999</v>
      </c>
      <c r="Y64" s="11">
        <f>[3]stanford_det!AB64*Q64</f>
        <v>0</v>
      </c>
      <c r="Z64" s="11">
        <f>[3]stanford_det!AC64*R64</f>
        <v>0</v>
      </c>
      <c r="AA64" s="11">
        <f>[3]stanford_det!AD64*S64</f>
        <v>0</v>
      </c>
      <c r="AB64" s="11">
        <f>[3]stanford_det!AE64*T64</f>
        <v>0</v>
      </c>
      <c r="AC64" s="11">
        <f>[3]stanford_det!AF64*U64</f>
        <v>0</v>
      </c>
      <c r="AD64" s="11">
        <f>[3]stanford_det!AG64*V64</f>
        <v>0</v>
      </c>
      <c r="AE64" s="11">
        <f>[3]stanford_det!AH64*W64</f>
        <v>0</v>
      </c>
      <c r="AF64" s="11">
        <f>[3]stanford_det!AI64*X64</f>
        <v>0</v>
      </c>
    </row>
    <row r="65" spans="1:32" x14ac:dyDescent="0.25">
      <c r="A65" s="2" t="s">
        <v>46</v>
      </c>
      <c r="B65" s="2" t="s">
        <v>47</v>
      </c>
      <c r="C65" s="2" t="s">
        <v>22</v>
      </c>
      <c r="D65" s="2" t="s">
        <v>448</v>
      </c>
      <c r="E65" s="2" t="s">
        <v>510</v>
      </c>
      <c r="F65" s="2"/>
      <c r="G65" s="2"/>
      <c r="H65" s="12">
        <f>9080+2/7*(5790-9080)</f>
        <v>8140</v>
      </c>
      <c r="I65" s="12">
        <v>5790</v>
      </c>
      <c r="J65" s="12">
        <f t="shared" si="49"/>
        <v>5135</v>
      </c>
      <c r="K65" s="12">
        <v>4480</v>
      </c>
      <c r="L65" s="12">
        <f t="shared" si="50"/>
        <v>3565</v>
      </c>
      <c r="M65" s="12">
        <v>2650</v>
      </c>
      <c r="N65" s="12">
        <f t="shared" si="51"/>
        <v>2475</v>
      </c>
      <c r="O65" s="12">
        <v>2300</v>
      </c>
      <c r="P65" s="12"/>
      <c r="Q65" s="11">
        <f t="shared" ref="Q65:X65" si="54">H65/1000</f>
        <v>8.14</v>
      </c>
      <c r="R65" s="11">
        <f t="shared" si="54"/>
        <v>5.79</v>
      </c>
      <c r="S65" s="11">
        <f t="shared" si="54"/>
        <v>5.1349999999999998</v>
      </c>
      <c r="T65" s="11">
        <f t="shared" si="54"/>
        <v>4.4800000000000004</v>
      </c>
      <c r="U65" s="11">
        <f t="shared" si="54"/>
        <v>3.5649999999999999</v>
      </c>
      <c r="V65" s="11">
        <f t="shared" si="54"/>
        <v>2.65</v>
      </c>
      <c r="W65" s="11">
        <f t="shared" si="54"/>
        <v>2.4750000000000001</v>
      </c>
      <c r="X65" s="11">
        <f t="shared" si="54"/>
        <v>2.2999999999999998</v>
      </c>
      <c r="Y65" s="11">
        <f>[3]stanford_det!AB65*Q65</f>
        <v>0</v>
      </c>
      <c r="Z65" s="11">
        <f>[3]stanford_det!AC65*R65</f>
        <v>0</v>
      </c>
      <c r="AA65" s="11">
        <f>[3]stanford_det!AD65*S65</f>
        <v>0</v>
      </c>
      <c r="AB65" s="11">
        <f>[3]stanford_det!AE65*T65</f>
        <v>0</v>
      </c>
      <c r="AC65" s="11">
        <f>[3]stanford_det!AF65*U65</f>
        <v>0</v>
      </c>
      <c r="AD65" s="11">
        <f>[3]stanford_det!AG65*V65</f>
        <v>0</v>
      </c>
      <c r="AE65" s="11">
        <f>[3]stanford_det!AH65*W65</f>
        <v>0</v>
      </c>
      <c r="AF65" s="11">
        <f>[3]stanford_det!AI65*X65</f>
        <v>0</v>
      </c>
    </row>
    <row r="66" spans="1:32" x14ac:dyDescent="0.25">
      <c r="A66" s="2" t="s">
        <v>48</v>
      </c>
      <c r="B66" s="2" t="s">
        <v>49</v>
      </c>
      <c r="C66" s="2" t="s">
        <v>22</v>
      </c>
      <c r="D66" s="2" t="s">
        <v>448</v>
      </c>
      <c r="E66" s="2" t="s">
        <v>617</v>
      </c>
      <c r="F66" s="2"/>
      <c r="G66" s="2"/>
      <c r="H66" s="12">
        <f>5530+2/7*(4970-5530)</f>
        <v>5370</v>
      </c>
      <c r="I66" s="11">
        <v>4970</v>
      </c>
      <c r="J66" s="12">
        <f t="shared" si="49"/>
        <v>4720</v>
      </c>
      <c r="K66" s="12">
        <v>4470</v>
      </c>
      <c r="L66" s="12">
        <f t="shared" si="50"/>
        <v>4245</v>
      </c>
      <c r="M66" s="12">
        <v>4020</v>
      </c>
      <c r="N66" s="12">
        <f t="shared" si="51"/>
        <v>3815</v>
      </c>
      <c r="O66" s="11">
        <v>3610</v>
      </c>
      <c r="P66" s="12">
        <v>0.91</v>
      </c>
      <c r="Q66" s="11">
        <f t="shared" ref="Q66:X66" si="55">H66*$P66/1000</f>
        <v>4.8866999999999994</v>
      </c>
      <c r="R66" s="11">
        <f t="shared" si="55"/>
        <v>4.5226999999999995</v>
      </c>
      <c r="S66" s="11">
        <f t="shared" si="55"/>
        <v>4.2951999999999995</v>
      </c>
      <c r="T66" s="11">
        <f t="shared" si="55"/>
        <v>4.0677000000000003</v>
      </c>
      <c r="U66" s="11">
        <f t="shared" si="55"/>
        <v>3.8629500000000001</v>
      </c>
      <c r="V66" s="11">
        <f t="shared" si="55"/>
        <v>3.6582000000000003</v>
      </c>
      <c r="W66" s="11">
        <f t="shared" si="55"/>
        <v>3.4716499999999999</v>
      </c>
      <c r="X66" s="11">
        <f t="shared" si="55"/>
        <v>3.2850999999999999</v>
      </c>
      <c r="Y66" s="11">
        <f>[3]stanford_det!AB66*Q66</f>
        <v>0</v>
      </c>
      <c r="Z66" s="11">
        <f>[3]stanford_det!AC66*R66</f>
        <v>0</v>
      </c>
      <c r="AA66" s="11">
        <f>[3]stanford_det!AD66*S66</f>
        <v>0</v>
      </c>
      <c r="AB66" s="11">
        <f>[3]stanford_det!AE66*T66</f>
        <v>0</v>
      </c>
      <c r="AC66" s="11">
        <f>[3]stanford_det!AF66*U66</f>
        <v>0</v>
      </c>
      <c r="AD66" s="11">
        <f>[3]stanford_det!AG66*V66</f>
        <v>0</v>
      </c>
      <c r="AE66" s="11">
        <f>[3]stanford_det!AH66*W66</f>
        <v>0</v>
      </c>
      <c r="AF66" s="11">
        <f>[3]stanford_det!AI66*X66</f>
        <v>0</v>
      </c>
    </row>
    <row r="67" spans="1:32" x14ac:dyDescent="0.25">
      <c r="A67" s="2" t="s">
        <v>32</v>
      </c>
      <c r="B67" s="2" t="s">
        <v>33</v>
      </c>
      <c r="C67" s="2" t="s">
        <v>21</v>
      </c>
      <c r="D67" s="2" t="s">
        <v>448</v>
      </c>
      <c r="E67" s="2" t="s">
        <v>558</v>
      </c>
      <c r="F67" s="2"/>
      <c r="G67" s="2"/>
      <c r="H67" s="12">
        <f>[2]DE!$B$8/([2]DE!$B$8+[2]DE!$B$11)*(2000+2/7*(2000-2000))+[2]DE!$B$11/([2]DE!$B$8+[2]DE!$B$11)*(1600+2/7*(1600-1600))</f>
        <v>1778.7539598732842</v>
      </c>
      <c r="I67" s="12">
        <f>$H67</f>
        <v>1778.7539598732842</v>
      </c>
      <c r="J67" s="12">
        <f t="shared" ref="J67:O68" si="56">$H67</f>
        <v>1778.7539598732842</v>
      </c>
      <c r="K67" s="12">
        <f t="shared" si="56"/>
        <v>1778.7539598732842</v>
      </c>
      <c r="L67" s="12">
        <f t="shared" si="56"/>
        <v>1778.7539598732842</v>
      </c>
      <c r="M67" s="12">
        <f t="shared" si="56"/>
        <v>1778.7539598732842</v>
      </c>
      <c r="N67" s="12">
        <f t="shared" si="56"/>
        <v>1778.7539598732842</v>
      </c>
      <c r="O67" s="12">
        <f t="shared" si="56"/>
        <v>1778.7539598732842</v>
      </c>
      <c r="P67" s="12"/>
      <c r="Q67" s="11">
        <f t="shared" ref="Q67:X69" si="57">H67/1000</f>
        <v>1.7787539598732842</v>
      </c>
      <c r="R67" s="11">
        <f t="shared" si="57"/>
        <v>1.7787539598732842</v>
      </c>
      <c r="S67" s="11">
        <f t="shared" si="57"/>
        <v>1.7787539598732842</v>
      </c>
      <c r="T67" s="11">
        <f t="shared" si="57"/>
        <v>1.7787539598732842</v>
      </c>
      <c r="U67" s="11">
        <f t="shared" si="57"/>
        <v>1.7787539598732842</v>
      </c>
      <c r="V67" s="11">
        <f t="shared" si="57"/>
        <v>1.7787539598732842</v>
      </c>
      <c r="W67" s="11">
        <f t="shared" si="57"/>
        <v>1.7787539598732842</v>
      </c>
      <c r="X67" s="11">
        <f t="shared" si="57"/>
        <v>1.7787539598732842</v>
      </c>
      <c r="Y67" s="11">
        <f>[3]stanford_det!AB67*Q67</f>
        <v>2348.8187600517008</v>
      </c>
      <c r="Z67" s="11">
        <f>[3]stanford_det!AC67*R67</f>
        <v>1879.0550080413609</v>
      </c>
      <c r="AA67" s="11">
        <f>[3]stanford_det!AD67*S67</f>
        <v>1174.4093800258504</v>
      </c>
      <c r="AB67" s="11">
        <f>[3]stanford_det!AE67*T67</f>
        <v>469.76375201034</v>
      </c>
      <c r="AC67" s="11">
        <f>[3]stanford_det!AF67*U67</f>
        <v>293.6023450064626</v>
      </c>
      <c r="AD67" s="11">
        <f>[3]stanford_det!AG67*V67</f>
        <v>117.44093800258516</v>
      </c>
      <c r="AE67" s="11">
        <f>[3]stanford_det!AH67*W67</f>
        <v>58.720469001292578</v>
      </c>
      <c r="AF67" s="11">
        <f>[3]stanford_det!AI67*X67</f>
        <v>0</v>
      </c>
    </row>
    <row r="68" spans="1:32" x14ac:dyDescent="0.25">
      <c r="A68" s="2" t="s">
        <v>34</v>
      </c>
      <c r="B68" s="2" t="s">
        <v>35</v>
      </c>
      <c r="C68" s="2" t="s">
        <v>21</v>
      </c>
      <c r="D68" s="2" t="s">
        <v>448</v>
      </c>
      <c r="E68" s="2" t="s">
        <v>515</v>
      </c>
      <c r="F68" s="2"/>
      <c r="G68" s="2"/>
      <c r="H68" s="12">
        <f>850+2/7*(850-850)</f>
        <v>850</v>
      </c>
      <c r="I68" s="12">
        <f>$H68</f>
        <v>850</v>
      </c>
      <c r="J68" s="12">
        <f t="shared" si="56"/>
        <v>850</v>
      </c>
      <c r="K68" s="12">
        <f t="shared" si="56"/>
        <v>850</v>
      </c>
      <c r="L68" s="12">
        <f t="shared" si="56"/>
        <v>850</v>
      </c>
      <c r="M68" s="12">
        <f t="shared" si="56"/>
        <v>850</v>
      </c>
      <c r="N68" s="12">
        <f t="shared" si="56"/>
        <v>850</v>
      </c>
      <c r="O68" s="12">
        <f t="shared" si="56"/>
        <v>850</v>
      </c>
      <c r="P68" s="12"/>
      <c r="Q68" s="11">
        <f t="shared" si="57"/>
        <v>0.85</v>
      </c>
      <c r="R68" s="11">
        <f t="shared" si="57"/>
        <v>0.85</v>
      </c>
      <c r="S68" s="11">
        <f t="shared" si="57"/>
        <v>0.85</v>
      </c>
      <c r="T68" s="11">
        <f t="shared" si="57"/>
        <v>0.85</v>
      </c>
      <c r="U68" s="11">
        <f t="shared" si="57"/>
        <v>0.85</v>
      </c>
      <c r="V68" s="11">
        <f t="shared" si="57"/>
        <v>0.85</v>
      </c>
      <c r="W68" s="11">
        <f t="shared" si="57"/>
        <v>0.85</v>
      </c>
      <c r="X68" s="11">
        <f t="shared" si="57"/>
        <v>0.85</v>
      </c>
      <c r="Y68" s="11">
        <f>[3]stanford_det!AB68*Q68</f>
        <v>3496.2700853999995</v>
      </c>
      <c r="Z68" s="11">
        <f>[3]stanford_det!AC68*R68</f>
        <v>570.69606831999999</v>
      </c>
      <c r="AA68" s="11">
        <f>[3]stanford_det!AD68*S68</f>
        <v>356.68504270000005</v>
      </c>
      <c r="AB68" s="11">
        <f>[3]stanford_det!AE68*T68</f>
        <v>142.67401707999997</v>
      </c>
      <c r="AC68" s="11">
        <f>[3]stanford_det!AF68*U68</f>
        <v>89.171260675000013</v>
      </c>
      <c r="AD68" s="11">
        <f>[3]stanford_det!AG68*V68</f>
        <v>35.668504270000064</v>
      </c>
      <c r="AE68" s="11">
        <f>[3]stanford_det!AH68*W68</f>
        <v>17.834252135000032</v>
      </c>
      <c r="AF68" s="11">
        <f>[3]stanford_det!AI68*X68</f>
        <v>0</v>
      </c>
    </row>
    <row r="69" spans="1:32" x14ac:dyDescent="0.25">
      <c r="A69" s="2" t="s">
        <v>36</v>
      </c>
      <c r="B69" s="2" t="s">
        <v>37</v>
      </c>
      <c r="C69" s="2" t="s">
        <v>21</v>
      </c>
      <c r="D69" s="2" t="s">
        <v>448</v>
      </c>
      <c r="E69" s="2" t="s">
        <v>503</v>
      </c>
      <c r="F69" s="2"/>
      <c r="G69" s="2"/>
      <c r="H69" s="12">
        <f>4500+2/7*(4350-4500)</f>
        <v>4457.1428571428569</v>
      </c>
      <c r="I69" s="12">
        <f>4350</f>
        <v>4350</v>
      </c>
      <c r="J69" s="12">
        <f>(I69+K69)/2</f>
        <v>4225</v>
      </c>
      <c r="K69" s="12">
        <v>4100</v>
      </c>
      <c r="L69" s="12">
        <f>(K69+M69)/2</f>
        <v>3950</v>
      </c>
      <c r="M69" s="12">
        <v>3800</v>
      </c>
      <c r="N69" s="12">
        <f>(M69+O69)/2</f>
        <v>3775</v>
      </c>
      <c r="O69" s="12">
        <v>3750</v>
      </c>
      <c r="P69" s="12"/>
      <c r="Q69" s="11">
        <f t="shared" si="57"/>
        <v>4.4571428571428573</v>
      </c>
      <c r="R69" s="11">
        <f t="shared" si="57"/>
        <v>4.3499999999999996</v>
      </c>
      <c r="S69" s="11">
        <f t="shared" si="57"/>
        <v>4.2249999999999996</v>
      </c>
      <c r="T69" s="11">
        <f t="shared" si="57"/>
        <v>4.0999999999999996</v>
      </c>
      <c r="U69" s="11">
        <f t="shared" si="57"/>
        <v>3.95</v>
      </c>
      <c r="V69" s="11">
        <f t="shared" si="57"/>
        <v>3.8</v>
      </c>
      <c r="W69" s="11">
        <f t="shared" si="57"/>
        <v>3.7749999999999999</v>
      </c>
      <c r="X69" s="11">
        <f t="shared" si="57"/>
        <v>3.75</v>
      </c>
      <c r="Y69" s="11">
        <f>[3]stanford_det!AB69*Q69</f>
        <v>905.4061714285715</v>
      </c>
      <c r="Z69" s="11">
        <f>[3]stanford_det!AC69*R69</f>
        <v>706.91327999999999</v>
      </c>
      <c r="AA69" s="11">
        <f>[3]stanford_det!AD69*S69</f>
        <v>429.12479999999994</v>
      </c>
      <c r="AB69" s="11">
        <f>[3]stanford_det!AE69*T69</f>
        <v>166.57151999999996</v>
      </c>
      <c r="AC69" s="11">
        <f>[3]stanford_det!AF69*U69</f>
        <v>100.29840000000003</v>
      </c>
      <c r="AD69" s="11">
        <f>[3]stanford_det!AG69*V69</f>
        <v>38.595840000000081</v>
      </c>
      <c r="AE69" s="11">
        <f>[3]stanford_det!AH69*W69</f>
        <v>19.17096000000004</v>
      </c>
      <c r="AF69" s="11">
        <f>[3]stanford_det!AI69*X69</f>
        <v>0</v>
      </c>
    </row>
    <row r="70" spans="1:32" x14ac:dyDescent="0.25">
      <c r="A70" s="2" t="s">
        <v>38</v>
      </c>
      <c r="B70" s="2" t="s">
        <v>39</v>
      </c>
      <c r="C70" s="2" t="s">
        <v>21</v>
      </c>
      <c r="D70" s="2" t="s">
        <v>517</v>
      </c>
      <c r="E70" s="2" t="s">
        <v>518</v>
      </c>
      <c r="F70" s="2" t="s">
        <v>448</v>
      </c>
      <c r="G70" s="2" t="s">
        <v>637</v>
      </c>
      <c r="H70" s="11">
        <f>'[4]Figure 5.5'!$E$23</f>
        <v>1842.692924470706</v>
      </c>
      <c r="I70" s="11">
        <f>$H70</f>
        <v>1842.692924470706</v>
      </c>
      <c r="J70" s="11">
        <f t="shared" ref="J70:O70" si="58">$H70</f>
        <v>1842.692924470706</v>
      </c>
      <c r="K70" s="11">
        <f t="shared" si="58"/>
        <v>1842.692924470706</v>
      </c>
      <c r="L70" s="11">
        <f t="shared" si="58"/>
        <v>1842.692924470706</v>
      </c>
      <c r="M70" s="11">
        <f t="shared" si="58"/>
        <v>1842.692924470706</v>
      </c>
      <c r="N70" s="11">
        <f t="shared" si="58"/>
        <v>1842.692924470706</v>
      </c>
      <c r="O70" s="11">
        <f t="shared" si="58"/>
        <v>1842.692924470706</v>
      </c>
      <c r="P70" s="12">
        <v>0.91</v>
      </c>
      <c r="Q70" s="11">
        <f t="shared" ref="Q70:X72" si="59">H70*$P70/1000</f>
        <v>1.6768505612683424</v>
      </c>
      <c r="R70" s="11">
        <f t="shared" si="59"/>
        <v>1.6768505612683424</v>
      </c>
      <c r="S70" s="11">
        <f t="shared" si="59"/>
        <v>1.6768505612683424</v>
      </c>
      <c r="T70" s="11">
        <f t="shared" si="59"/>
        <v>1.6768505612683424</v>
      </c>
      <c r="U70" s="11">
        <f t="shared" si="59"/>
        <v>1.6768505612683424</v>
      </c>
      <c r="V70" s="11">
        <f t="shared" si="59"/>
        <v>1.6768505612683424</v>
      </c>
      <c r="W70" s="11">
        <f t="shared" si="59"/>
        <v>1.6768505612683424</v>
      </c>
      <c r="X70" s="11">
        <f t="shared" si="59"/>
        <v>1.6768505612683424</v>
      </c>
      <c r="Y70" s="11">
        <f>[3]stanford_det!AB70*Q70</f>
        <v>191.44043907813577</v>
      </c>
      <c r="Z70" s="11">
        <f>[3]stanford_det!AC70*R70</f>
        <v>149.86572416242262</v>
      </c>
      <c r="AA70" s="11">
        <f>[3]stanford_det!AD70*S70</f>
        <v>140.32444446880581</v>
      </c>
      <c r="AB70" s="11">
        <f>[3]stanford_det!AE70*T70</f>
        <v>130.78316477518894</v>
      </c>
      <c r="AC70" s="11">
        <f>[3]stanford_det!AF70*U70</f>
        <v>128.39784485178473</v>
      </c>
      <c r="AD70" s="11">
        <f>[3]stanford_det!AG70*V70</f>
        <v>126.01252492838047</v>
      </c>
      <c r="AE70" s="11">
        <f>[3]stanford_det!AH70*W70</f>
        <v>125.21741828724575</v>
      </c>
      <c r="AF70" s="11">
        <f>[3]stanford_det!AI70*X70</f>
        <v>124.42231164611101</v>
      </c>
    </row>
    <row r="71" spans="1:32" x14ac:dyDescent="0.25">
      <c r="A71" s="2" t="s">
        <v>384</v>
      </c>
      <c r="B71" s="2" t="s">
        <v>378</v>
      </c>
      <c r="C71" s="2" t="s">
        <v>21</v>
      </c>
      <c r="D71" s="2" t="s">
        <v>517</v>
      </c>
      <c r="E71" s="2" t="s">
        <v>519</v>
      </c>
      <c r="F71" s="2" t="s">
        <v>448</v>
      </c>
      <c r="G71" s="2" t="s">
        <v>632</v>
      </c>
      <c r="H71" s="12">
        <f>SUM('[4]Figure 2.5'!$AD$10:$AL$10)/9</f>
        <v>1988.1111111111111</v>
      </c>
      <c r="I71" s="12">
        <f>H71*1350/(1400+2/7*(1350-1400))</f>
        <v>1936.8711340206185</v>
      </c>
      <c r="J71" s="12">
        <f t="shared" ref="J71:J79" si="60">(I71+K71)/2</f>
        <v>1901.0031500572736</v>
      </c>
      <c r="K71" s="12">
        <f>I71*1300/1350</f>
        <v>1865.1351660939288</v>
      </c>
      <c r="L71" s="12">
        <f t="shared" ref="L71:L79" si="61">(K71+M71)/2</f>
        <v>1793.3991981672393</v>
      </c>
      <c r="M71" s="12">
        <f>K71*1200/1300</f>
        <v>1721.6632302405496</v>
      </c>
      <c r="N71" s="12">
        <f t="shared" ref="N71:N79" si="62">(M71+O71)/2</f>
        <v>1649.92726231386</v>
      </c>
      <c r="O71" s="12">
        <f>M71*1100/1200</f>
        <v>1578.1912943871705</v>
      </c>
      <c r="P71" s="12">
        <v>0.91</v>
      </c>
      <c r="Q71" s="11">
        <f t="shared" si="59"/>
        <v>1.8091811111111114</v>
      </c>
      <c r="R71" s="11">
        <f t="shared" si="59"/>
        <v>1.7625527319587628</v>
      </c>
      <c r="S71" s="11">
        <f t="shared" si="59"/>
        <v>1.7299128665521191</v>
      </c>
      <c r="T71" s="11">
        <f t="shared" si="59"/>
        <v>1.6972730011454753</v>
      </c>
      <c r="U71" s="11">
        <f t="shared" si="59"/>
        <v>1.6319932703321878</v>
      </c>
      <c r="V71" s="11">
        <f t="shared" si="59"/>
        <v>1.5667135395189002</v>
      </c>
      <c r="W71" s="11">
        <f t="shared" si="59"/>
        <v>1.5014338087056125</v>
      </c>
      <c r="X71" s="11">
        <f t="shared" si="59"/>
        <v>1.4361540778923252</v>
      </c>
      <c r="Y71" s="11">
        <f>[3]stanford_det!AB71*Q71</f>
        <v>10418.733166813754</v>
      </c>
      <c r="Z71" s="11">
        <f>[3]stanford_det!AC71*R71</f>
        <v>18722.108590305364</v>
      </c>
      <c r="AA71" s="11">
        <f>[3]stanford_det!AD71*S71</f>
        <v>28067.453684327498</v>
      </c>
      <c r="AB71" s="11">
        <f>[3]stanford_det!AE71*T71</f>
        <v>30593.964904509077</v>
      </c>
      <c r="AC71" s="11">
        <f>[3]stanford_det!AF71*U71</f>
        <v>17228.475891048776</v>
      </c>
      <c r="AD71" s="11">
        <f>[3]stanford_det!AG71*V71</f>
        <v>17375.140150647585</v>
      </c>
      <c r="AE71" s="11">
        <f>[3]stanford_det!AH71*W71</f>
        <v>14248.241503886733</v>
      </c>
      <c r="AF71" s="11">
        <f>[3]stanford_det!AI71*X71</f>
        <v>13884.137083060641</v>
      </c>
    </row>
    <row r="72" spans="1:32" x14ac:dyDescent="0.25">
      <c r="A72" s="2" t="s">
        <v>385</v>
      </c>
      <c r="B72" s="2" t="s">
        <v>379</v>
      </c>
      <c r="C72" s="2" t="s">
        <v>21</v>
      </c>
      <c r="D72" s="2" t="s">
        <v>517</v>
      </c>
      <c r="E72" s="2" t="s">
        <v>520</v>
      </c>
      <c r="F72" s="2" t="s">
        <v>448</v>
      </c>
      <c r="G72" s="2" t="s">
        <v>633</v>
      </c>
      <c r="H72" s="12">
        <f>('[4]Table 4.1'!$D$14+'[4]Table 4.1'!$G$14)/2</f>
        <v>5252.5</v>
      </c>
      <c r="I72" s="12">
        <f>H72*2880/(3470+2/7*(2880-3470))</f>
        <v>4582.0164430982259</v>
      </c>
      <c r="J72" s="12">
        <f t="shared" si="60"/>
        <v>4343.3697533535269</v>
      </c>
      <c r="K72" s="12">
        <f>I72*2580/2880</f>
        <v>4104.723063608827</v>
      </c>
      <c r="L72" s="12">
        <f t="shared" si="61"/>
        <v>3945.6252704456942</v>
      </c>
      <c r="M72" s="12">
        <f>K72*2380/2580</f>
        <v>3786.5274772825614</v>
      </c>
      <c r="N72" s="12">
        <f t="shared" si="62"/>
        <v>3639.7628463801366</v>
      </c>
      <c r="O72" s="12">
        <f>M72*2380/2580</f>
        <v>3492.9982154777113</v>
      </c>
      <c r="P72" s="12">
        <v>0.91</v>
      </c>
      <c r="Q72" s="11">
        <f t="shared" si="59"/>
        <v>4.7797750000000008</v>
      </c>
      <c r="R72" s="11">
        <f t="shared" si="59"/>
        <v>4.1696349632193863</v>
      </c>
      <c r="S72" s="11">
        <f t="shared" si="59"/>
        <v>3.9524664755517098</v>
      </c>
      <c r="T72" s="11">
        <f t="shared" si="59"/>
        <v>3.7352979878840329</v>
      </c>
      <c r="U72" s="11">
        <f t="shared" si="59"/>
        <v>3.5905189961055815</v>
      </c>
      <c r="V72" s="11">
        <f t="shared" si="59"/>
        <v>3.4457400043271309</v>
      </c>
      <c r="W72" s="11">
        <f t="shared" si="59"/>
        <v>3.3121841902059246</v>
      </c>
      <c r="X72" s="11">
        <f t="shared" si="59"/>
        <v>3.1786283760847174</v>
      </c>
      <c r="Y72" s="11">
        <f>[3]stanford_det!AB72*Q72</f>
        <v>11731.950096078641</v>
      </c>
      <c r="Z72" s="11">
        <f>[3]stanford_det!AC72*R72</f>
        <v>15044.53454879381</v>
      </c>
      <c r="AA72" s="11">
        <f>[3]stanford_det!AD72*S72</f>
        <v>22851.468490334155</v>
      </c>
      <c r="AB72" s="11">
        <f>[3]stanford_det!AE72*T72</f>
        <v>23853.375166487829</v>
      </c>
      <c r="AC72" s="11">
        <f>[3]stanford_det!AF72*U72</f>
        <v>11879.148264629592</v>
      </c>
      <c r="AD72" s="11">
        <f>[3]stanford_det!AG72*V72</f>
        <v>12023.922466359074</v>
      </c>
      <c r="AE72" s="11">
        <f>[3]stanford_det!AH72*W72</f>
        <v>9359.3643198241298</v>
      </c>
      <c r="AF72" s="11">
        <f>[3]stanford_det!AI72*X72</f>
        <v>9173.7764932698792</v>
      </c>
    </row>
    <row r="73" spans="1:32" x14ac:dyDescent="0.25">
      <c r="A73" s="1" t="s">
        <v>40</v>
      </c>
      <c r="B73" s="1" t="s">
        <v>41</v>
      </c>
      <c r="C73" s="2" t="s">
        <v>21</v>
      </c>
      <c r="D73" s="2" t="s">
        <v>448</v>
      </c>
      <c r="E73" s="2" t="s">
        <v>516</v>
      </c>
      <c r="F73" s="2"/>
      <c r="G73" s="2"/>
      <c r="H73" s="12">
        <f>2500+2/7*(2300-2500)</f>
        <v>2442.8571428571427</v>
      </c>
      <c r="I73" s="12">
        <v>2300</v>
      </c>
      <c r="J73" s="12">
        <f t="shared" si="60"/>
        <v>2300</v>
      </c>
      <c r="K73" s="12">
        <v>2300</v>
      </c>
      <c r="L73" s="12">
        <f t="shared" si="61"/>
        <v>2300</v>
      </c>
      <c r="M73" s="12">
        <v>2300</v>
      </c>
      <c r="N73" s="12">
        <f t="shared" si="62"/>
        <v>2250</v>
      </c>
      <c r="O73" s="12">
        <v>2200</v>
      </c>
      <c r="P73" s="12"/>
      <c r="Q73" s="11">
        <f t="shared" ref="Q73:X74" si="63">H73/1000</f>
        <v>2.4428571428571426</v>
      </c>
      <c r="R73" s="11">
        <f t="shared" si="63"/>
        <v>2.2999999999999998</v>
      </c>
      <c r="S73" s="11">
        <f t="shared" si="63"/>
        <v>2.2999999999999998</v>
      </c>
      <c r="T73" s="11">
        <f t="shared" si="63"/>
        <v>2.2999999999999998</v>
      </c>
      <c r="U73" s="11">
        <f t="shared" si="63"/>
        <v>2.2999999999999998</v>
      </c>
      <c r="V73" s="11">
        <f t="shared" si="63"/>
        <v>2.2999999999999998</v>
      </c>
      <c r="W73" s="11">
        <f t="shared" si="63"/>
        <v>2.25</v>
      </c>
      <c r="X73" s="11">
        <f t="shared" si="63"/>
        <v>2.2000000000000002</v>
      </c>
      <c r="Y73" s="11">
        <f>[3]stanford_det!AB73*Q73</f>
        <v>2994.1318997632652</v>
      </c>
      <c r="Z73" s="11">
        <f>[3]stanford_det!AC73*R73</f>
        <v>264.34917362285717</v>
      </c>
      <c r="AA73" s="11">
        <f>[3]stanford_det!AD73*S73</f>
        <v>165.21823351428571</v>
      </c>
      <c r="AB73" s="11">
        <f>[3]stanford_det!AE73*T73</f>
        <v>66.087293405714263</v>
      </c>
      <c r="AC73" s="11">
        <f>[3]stanford_det!AF73*U73</f>
        <v>41.304558378571414</v>
      </c>
      <c r="AD73" s="11">
        <f>[3]stanford_det!AG73*V73</f>
        <v>16.521823351428562</v>
      </c>
      <c r="AE73" s="11">
        <f>[3]stanford_det!AH73*W73</f>
        <v>8.0813266392857095</v>
      </c>
      <c r="AF73" s="11">
        <f>[3]stanford_det!AI73*X73</f>
        <v>0</v>
      </c>
    </row>
    <row r="74" spans="1:32" x14ac:dyDescent="0.25">
      <c r="A74" s="2" t="s">
        <v>42</v>
      </c>
      <c r="B74" s="2" t="s">
        <v>43</v>
      </c>
      <c r="C74" s="2" t="s">
        <v>21</v>
      </c>
      <c r="D74" s="2" t="s">
        <v>448</v>
      </c>
      <c r="E74" s="2" t="s">
        <v>523</v>
      </c>
      <c r="F74" s="2"/>
      <c r="G74" s="2"/>
      <c r="H74" s="12">
        <f>2890+2/7*(2620-2890)</f>
        <v>2812.8571428571427</v>
      </c>
      <c r="I74" s="12">
        <v>2620</v>
      </c>
      <c r="J74" s="12">
        <f t="shared" si="60"/>
        <v>2495</v>
      </c>
      <c r="K74" s="12">
        <v>2370</v>
      </c>
      <c r="L74" s="12">
        <f t="shared" si="61"/>
        <v>2260</v>
      </c>
      <c r="M74" s="12">
        <v>2150</v>
      </c>
      <c r="N74" s="12">
        <f t="shared" si="62"/>
        <v>2050</v>
      </c>
      <c r="O74" s="12">
        <v>1950</v>
      </c>
      <c r="P74" s="12"/>
      <c r="Q74" s="11">
        <f t="shared" si="63"/>
        <v>2.8128571428571427</v>
      </c>
      <c r="R74" s="11">
        <f t="shared" si="63"/>
        <v>2.62</v>
      </c>
      <c r="S74" s="11">
        <f t="shared" si="63"/>
        <v>2.4950000000000001</v>
      </c>
      <c r="T74" s="11">
        <f t="shared" si="63"/>
        <v>2.37</v>
      </c>
      <c r="U74" s="11">
        <f t="shared" si="63"/>
        <v>2.2599999999999998</v>
      </c>
      <c r="V74" s="11">
        <f t="shared" si="63"/>
        <v>2.15</v>
      </c>
      <c r="W74" s="11">
        <f t="shared" si="63"/>
        <v>2.0499999999999998</v>
      </c>
      <c r="X74" s="11">
        <f t="shared" si="63"/>
        <v>1.95</v>
      </c>
      <c r="Y74" s="11">
        <f>[3]stanford_det!AB74*Q74</f>
        <v>1083.0086233182856</v>
      </c>
      <c r="Z74" s="11">
        <f>[3]stanford_det!AC74*R74</f>
        <v>293.48368315519997</v>
      </c>
      <c r="AA74" s="11">
        <f>[3]stanford_det!AD74*S74</f>
        <v>174.67599939700003</v>
      </c>
      <c r="AB74" s="11">
        <f>[3]stanford_det!AE74*T74</f>
        <v>66.369878728800003</v>
      </c>
      <c r="AC74" s="11">
        <f>[3]stanford_det!AF74*U74</f>
        <v>39.555887638999998</v>
      </c>
      <c r="AD74" s="11">
        <f>[3]stanford_det!AG74*V74</f>
        <v>15.052240428999999</v>
      </c>
      <c r="AE74" s="11">
        <f>[3]stanford_det!AH74*W74</f>
        <v>7.1760681114999993</v>
      </c>
      <c r="AF74" s="11">
        <f>[3]stanford_det!AI74*X74</f>
        <v>0</v>
      </c>
    </row>
    <row r="75" spans="1:32" x14ac:dyDescent="0.25">
      <c r="A75" s="2" t="s">
        <v>382</v>
      </c>
      <c r="B75" s="2" t="s">
        <v>380</v>
      </c>
      <c r="C75" s="2" t="s">
        <v>21</v>
      </c>
      <c r="D75" s="2" t="s">
        <v>517</v>
      </c>
      <c r="E75" s="2" t="s">
        <v>521</v>
      </c>
      <c r="F75" s="2" t="s">
        <v>448</v>
      </c>
      <c r="G75" s="2" t="s">
        <v>630</v>
      </c>
      <c r="H75" s="12">
        <f>SUM('[4]Figure 3.4'!$F$10:$N$10)/9</f>
        <v>1608.2725555555553</v>
      </c>
      <c r="I75" s="12">
        <f>H75*800/(980+2/7*(800-980))</f>
        <v>1385.588663247863</v>
      </c>
      <c r="J75" s="12">
        <f t="shared" si="60"/>
        <v>1247.0297969230767</v>
      </c>
      <c r="K75" s="12">
        <f>I75*640/800</f>
        <v>1108.4709305982904</v>
      </c>
      <c r="L75" s="12">
        <f t="shared" si="61"/>
        <v>1056.5113557264956</v>
      </c>
      <c r="M75" s="12">
        <f>K75*580/640</f>
        <v>1004.5517808547007</v>
      </c>
      <c r="N75" s="12">
        <f t="shared" si="62"/>
        <v>952.59220598290585</v>
      </c>
      <c r="O75" s="12">
        <f>M75*520/580</f>
        <v>900.63263111111098</v>
      </c>
      <c r="P75" s="12">
        <v>0.91</v>
      </c>
      <c r="Q75" s="11">
        <f t="shared" ref="Q75:X77" si="64">H75*$P75/1000</f>
        <v>1.4635280255555554</v>
      </c>
      <c r="R75" s="11">
        <f t="shared" si="64"/>
        <v>1.2608856835555553</v>
      </c>
      <c r="S75" s="11">
        <f t="shared" si="64"/>
        <v>1.1347971151999998</v>
      </c>
      <c r="T75" s="11">
        <f t="shared" si="64"/>
        <v>1.0087085468444443</v>
      </c>
      <c r="U75" s="11">
        <f t="shared" si="64"/>
        <v>0.96142533371111105</v>
      </c>
      <c r="V75" s="11">
        <f t="shared" si="64"/>
        <v>0.91414212057777777</v>
      </c>
      <c r="W75" s="11">
        <f t="shared" si="64"/>
        <v>0.86685890744444438</v>
      </c>
      <c r="X75" s="11">
        <f t="shared" si="64"/>
        <v>0.81957569431111099</v>
      </c>
      <c r="Y75" s="11">
        <f>[3]stanford_det!AB75*Q75</f>
        <v>1497.1228913613566</v>
      </c>
      <c r="Z75" s="11">
        <f>[3]stanford_det!AC75*R75</f>
        <v>8239.4931664551314</v>
      </c>
      <c r="AA75" s="11">
        <f>[3]stanford_det!AD75*S75</f>
        <v>12037.748161407944</v>
      </c>
      <c r="AB75" s="11">
        <f>[3]stanford_det!AE75*T75</f>
        <v>12240.955358450952</v>
      </c>
      <c r="AC75" s="11">
        <f>[3]stanford_det!AF75*U75</f>
        <v>6527.3656774493784</v>
      </c>
      <c r="AD75" s="11">
        <f>[3]stanford_det!AG75*V75</f>
        <v>6555.4204147613555</v>
      </c>
      <c r="AE75" s="11">
        <f>[3]stanford_det!AH75*W75</f>
        <v>5223.2952374623692</v>
      </c>
      <c r="AF75" s="11">
        <f>[3]stanford_det!AI75*X75</f>
        <v>5042.7088079313662</v>
      </c>
    </row>
    <row r="76" spans="1:32" x14ac:dyDescent="0.25">
      <c r="A76" s="2" t="s">
        <v>383</v>
      </c>
      <c r="B76" s="2" t="s">
        <v>381</v>
      </c>
      <c r="C76" s="2" t="s">
        <v>21</v>
      </c>
      <c r="D76" s="2" t="s">
        <v>517</v>
      </c>
      <c r="E76" s="2" t="s">
        <v>522</v>
      </c>
      <c r="F76" s="2" t="s">
        <v>448</v>
      </c>
      <c r="G76" s="2" t="s">
        <v>631</v>
      </c>
      <c r="H76" s="12">
        <f>SUM('[4]Table 3.1'!$F$10:$N$10)/9</f>
        <v>2164.4444444444443</v>
      </c>
      <c r="I76" s="12">
        <f>H76*1100/(1310+2/7*(1100-1310))</f>
        <v>1904.7111111111112</v>
      </c>
      <c r="J76" s="12">
        <f t="shared" si="60"/>
        <v>1809.4755555555557</v>
      </c>
      <c r="K76" s="12">
        <f>I76*990/1100</f>
        <v>1714.24</v>
      </c>
      <c r="L76" s="12">
        <f t="shared" si="61"/>
        <v>1662.2933333333333</v>
      </c>
      <c r="M76" s="12">
        <f>K76*930/990</f>
        <v>1610.3466666666666</v>
      </c>
      <c r="N76" s="12">
        <f t="shared" si="62"/>
        <v>1567.0577777777776</v>
      </c>
      <c r="O76" s="12">
        <f>M76*880/930</f>
        <v>1523.7688888888888</v>
      </c>
      <c r="P76" s="12">
        <v>0.91</v>
      </c>
      <c r="Q76" s="11">
        <f t="shared" si="64"/>
        <v>1.9696444444444443</v>
      </c>
      <c r="R76" s="11">
        <f t="shared" si="64"/>
        <v>1.7332871111111112</v>
      </c>
      <c r="S76" s="11">
        <f t="shared" si="64"/>
        <v>1.6466227555555559</v>
      </c>
      <c r="T76" s="11">
        <f t="shared" si="64"/>
        <v>1.5599584</v>
      </c>
      <c r="U76" s="11">
        <f t="shared" si="64"/>
        <v>1.5126869333333335</v>
      </c>
      <c r="V76" s="11">
        <f t="shared" si="64"/>
        <v>1.4654154666666666</v>
      </c>
      <c r="W76" s="11">
        <f t="shared" si="64"/>
        <v>1.4260225777777775</v>
      </c>
      <c r="X76" s="11">
        <f t="shared" si="64"/>
        <v>1.3866296888888889</v>
      </c>
      <c r="Y76" s="11">
        <f>[3]stanford_det!AB76*Q76</f>
        <v>3725.2099812810761</v>
      </c>
      <c r="Z76" s="11">
        <f>[3]stanford_det!AC76*R76</f>
        <v>10634.258474586028</v>
      </c>
      <c r="AA76" s="11">
        <f>[3]stanford_det!AD76*S76</f>
        <v>15558.35763554945</v>
      </c>
      <c r="AB76" s="11">
        <f>[3]stanford_det!AE76*T76</f>
        <v>16677.74573745083</v>
      </c>
      <c r="AC76" s="11">
        <f>[3]stanford_det!AF76*U76</f>
        <v>9594.059764501455</v>
      </c>
      <c r="AD76" s="11">
        <f>[3]stanford_det!AG76*V76</f>
        <v>9749.4402448360415</v>
      </c>
      <c r="AE76" s="11">
        <f>[3]stanford_det!AH76*W76</f>
        <v>8158.48323583203</v>
      </c>
      <c r="AF76" s="11">
        <f>[3]stanford_det!AI76*X76</f>
        <v>8076.6847729825549</v>
      </c>
    </row>
    <row r="77" spans="1:32" x14ac:dyDescent="0.25">
      <c r="A77" s="2" t="s">
        <v>44</v>
      </c>
      <c r="B77" s="2" t="s">
        <v>45</v>
      </c>
      <c r="C77" s="2" t="s">
        <v>21</v>
      </c>
      <c r="D77" s="2" t="s">
        <v>448</v>
      </c>
      <c r="E77" s="2" t="s">
        <v>616</v>
      </c>
      <c r="F77" s="2"/>
      <c r="G77" s="2"/>
      <c r="H77" s="12">
        <f>5600+2/7*(4500-5600)</f>
        <v>5285.7142857142853</v>
      </c>
      <c r="I77" s="11">
        <v>4500</v>
      </c>
      <c r="J77" s="12">
        <f t="shared" si="60"/>
        <v>4150</v>
      </c>
      <c r="K77" s="12">
        <v>3800</v>
      </c>
      <c r="L77" s="12">
        <f t="shared" si="61"/>
        <v>3650</v>
      </c>
      <c r="M77" s="12">
        <v>3500</v>
      </c>
      <c r="N77" s="12">
        <f t="shared" si="62"/>
        <v>3450</v>
      </c>
      <c r="O77" s="11">
        <v>3400</v>
      </c>
      <c r="P77" s="12">
        <v>0.91</v>
      </c>
      <c r="Q77" s="11">
        <f t="shared" si="64"/>
        <v>4.8099999999999996</v>
      </c>
      <c r="R77" s="11">
        <f t="shared" si="64"/>
        <v>4.0949999999999998</v>
      </c>
      <c r="S77" s="11">
        <f t="shared" si="64"/>
        <v>3.7765</v>
      </c>
      <c r="T77" s="11">
        <f t="shared" si="64"/>
        <v>3.4580000000000002</v>
      </c>
      <c r="U77" s="11">
        <f t="shared" si="64"/>
        <v>3.3214999999999999</v>
      </c>
      <c r="V77" s="11">
        <f t="shared" si="64"/>
        <v>3.1850000000000001</v>
      </c>
      <c r="W77" s="11">
        <f t="shared" si="64"/>
        <v>3.1395</v>
      </c>
      <c r="X77" s="11">
        <f t="shared" si="64"/>
        <v>3.0939999999999999</v>
      </c>
      <c r="Y77" s="11">
        <f>[3]stanford_det!AB77*Q77</f>
        <v>0</v>
      </c>
      <c r="Z77" s="11">
        <f>[3]stanford_det!AC77*R77</f>
        <v>0</v>
      </c>
      <c r="AA77" s="11">
        <f>[3]stanford_det!AD77*S77</f>
        <v>0</v>
      </c>
      <c r="AB77" s="11">
        <f>[3]stanford_det!AE77*T77</f>
        <v>0</v>
      </c>
      <c r="AC77" s="11">
        <f>[3]stanford_det!AF77*U77</f>
        <v>0</v>
      </c>
      <c r="AD77" s="11">
        <f>[3]stanford_det!AG77*V77</f>
        <v>0</v>
      </c>
      <c r="AE77" s="11">
        <f>[3]stanford_det!AH77*W77</f>
        <v>0</v>
      </c>
      <c r="AF77" s="11">
        <f>[3]stanford_det!AI77*X77</f>
        <v>0</v>
      </c>
    </row>
    <row r="78" spans="1:32" x14ac:dyDescent="0.25">
      <c r="A78" s="2" t="s">
        <v>46</v>
      </c>
      <c r="B78" s="2" t="s">
        <v>47</v>
      </c>
      <c r="C78" s="2" t="s">
        <v>21</v>
      </c>
      <c r="D78" s="2" t="s">
        <v>448</v>
      </c>
      <c r="E78" s="2" t="s">
        <v>510</v>
      </c>
      <c r="F78" s="2"/>
      <c r="G78" s="2"/>
      <c r="H78" s="12">
        <f>9080+2/7*(5790-9080)</f>
        <v>8140</v>
      </c>
      <c r="I78" s="12">
        <v>5790</v>
      </c>
      <c r="J78" s="12">
        <f t="shared" si="60"/>
        <v>5135</v>
      </c>
      <c r="K78" s="12">
        <v>4480</v>
      </c>
      <c r="L78" s="12">
        <f t="shared" si="61"/>
        <v>3565</v>
      </c>
      <c r="M78" s="12">
        <v>2650</v>
      </c>
      <c r="N78" s="12">
        <f t="shared" si="62"/>
        <v>2475</v>
      </c>
      <c r="O78" s="12">
        <v>2300</v>
      </c>
      <c r="P78" s="12"/>
      <c r="Q78" s="11">
        <f t="shared" ref="Q78:X78" si="65">H78/1000</f>
        <v>8.14</v>
      </c>
      <c r="R78" s="11">
        <f t="shared" si="65"/>
        <v>5.79</v>
      </c>
      <c r="S78" s="11">
        <f t="shared" si="65"/>
        <v>5.1349999999999998</v>
      </c>
      <c r="T78" s="11">
        <f t="shared" si="65"/>
        <v>4.4800000000000004</v>
      </c>
      <c r="U78" s="11">
        <f t="shared" si="65"/>
        <v>3.5649999999999999</v>
      </c>
      <c r="V78" s="11">
        <f t="shared" si="65"/>
        <v>2.65</v>
      </c>
      <c r="W78" s="11">
        <f t="shared" si="65"/>
        <v>2.4750000000000001</v>
      </c>
      <c r="X78" s="11">
        <f t="shared" si="65"/>
        <v>2.2999999999999998</v>
      </c>
      <c r="Y78" s="11">
        <f>[3]stanford_det!AB78*Q78</f>
        <v>0</v>
      </c>
      <c r="Z78" s="11">
        <f>[3]stanford_det!AC78*R78</f>
        <v>337.13322569506636</v>
      </c>
      <c r="AA78" s="11">
        <f>[3]stanford_det!AD78*S78</f>
        <v>508.29093155528176</v>
      </c>
      <c r="AB78" s="11">
        <f>[3]stanford_det!AE78*T78</f>
        <v>521.71221109288342</v>
      </c>
      <c r="AC78" s="11">
        <f>[3]stanford_det!AF78*U78</f>
        <v>243.90482569661847</v>
      </c>
      <c r="AD78" s="11">
        <f>[3]stanford_det!AG78*V78</f>
        <v>192.87630571932766</v>
      </c>
      <c r="AE78" s="11">
        <f>[3]stanford_det!AH78*W78</f>
        <v>154.91970442399574</v>
      </c>
      <c r="AF78" s="11">
        <f>[3]stanford_det!AI78*X78</f>
        <v>147.31382746261104</v>
      </c>
    </row>
    <row r="79" spans="1:32" x14ac:dyDescent="0.25">
      <c r="A79" s="2" t="s">
        <v>48</v>
      </c>
      <c r="B79" s="2" t="s">
        <v>49</v>
      </c>
      <c r="C79" s="2" t="s">
        <v>21</v>
      </c>
      <c r="D79" s="2" t="s">
        <v>448</v>
      </c>
      <c r="E79" s="2" t="s">
        <v>617</v>
      </c>
      <c r="F79" s="2"/>
      <c r="G79" s="2"/>
      <c r="H79" s="12">
        <f>5530+2/7*(4970-5530)</f>
        <v>5370</v>
      </c>
      <c r="I79" s="11">
        <v>4970</v>
      </c>
      <c r="J79" s="12">
        <f t="shared" si="60"/>
        <v>4720</v>
      </c>
      <c r="K79" s="12">
        <v>4470</v>
      </c>
      <c r="L79" s="12">
        <f t="shared" si="61"/>
        <v>4245</v>
      </c>
      <c r="M79" s="12">
        <v>4020</v>
      </c>
      <c r="N79" s="12">
        <f t="shared" si="62"/>
        <v>3815</v>
      </c>
      <c r="O79" s="11">
        <v>3610</v>
      </c>
      <c r="P79" s="12">
        <v>0.91</v>
      </c>
      <c r="Q79" s="11">
        <f t="shared" ref="Q79:X79" si="66">H79*$P79/1000</f>
        <v>4.8866999999999994</v>
      </c>
      <c r="R79" s="11">
        <f t="shared" si="66"/>
        <v>4.5226999999999995</v>
      </c>
      <c r="S79" s="11">
        <f t="shared" si="66"/>
        <v>4.2951999999999995</v>
      </c>
      <c r="T79" s="11">
        <f t="shared" si="66"/>
        <v>4.0677000000000003</v>
      </c>
      <c r="U79" s="11">
        <f t="shared" si="66"/>
        <v>3.8629500000000001</v>
      </c>
      <c r="V79" s="11">
        <f t="shared" si="66"/>
        <v>3.6582000000000003</v>
      </c>
      <c r="W79" s="11">
        <f t="shared" si="66"/>
        <v>3.4716499999999999</v>
      </c>
      <c r="X79" s="11">
        <f t="shared" si="66"/>
        <v>3.2850999999999999</v>
      </c>
      <c r="Y79" s="11">
        <f>[3]stanford_det!AB79*Q79</f>
        <v>3.9093599999999995</v>
      </c>
      <c r="Z79" s="11">
        <f>[3]stanford_det!AC79*R79</f>
        <v>5.3066346666666684</v>
      </c>
      <c r="AA79" s="11">
        <f>[3]stanford_det!AD79*S79</f>
        <v>6.0705493333333314</v>
      </c>
      <c r="AB79" s="11">
        <f>[3]stanford_det!AE79*T79</f>
        <v>6.0744319999999989</v>
      </c>
      <c r="AC79" s="11">
        <f>[3]stanford_det!AF79*U79</f>
        <v>4.4552690000000021</v>
      </c>
      <c r="AD79" s="11">
        <f>[3]stanford_det!AG79*V79</f>
        <v>4.2922880000000019</v>
      </c>
      <c r="AE79" s="11">
        <f>[3]stanford_det!AH79*W79</f>
        <v>3.8188149999999994</v>
      </c>
      <c r="AF79" s="11">
        <f>[3]stanford_det!AI79*X79</f>
        <v>3.6355106666666659</v>
      </c>
    </row>
    <row r="80" spans="1:32" x14ac:dyDescent="0.25">
      <c r="A80" s="2" t="s">
        <v>32</v>
      </c>
      <c r="B80" s="2" t="s">
        <v>33</v>
      </c>
      <c r="C80" s="2" t="s">
        <v>20</v>
      </c>
      <c r="D80" s="2" t="s">
        <v>448</v>
      </c>
      <c r="E80" s="2" t="s">
        <v>558</v>
      </c>
      <c r="F80" s="2"/>
      <c r="G80" s="2"/>
      <c r="H80" s="12">
        <f>[2]DK!$B$8/([2]DK!$B$8+[2]DK!$B$11)*(2000+2/7*(2000-2000))+[2]DK!$B$11/([2]DK!$B$8+[2]DK!$B$11)*(1600+2/7*(1600-1600))</f>
        <v>1600</v>
      </c>
      <c r="I80" s="12">
        <f>$H80</f>
        <v>1600</v>
      </c>
      <c r="J80" s="12">
        <f t="shared" ref="J80:O81" si="67">$H80</f>
        <v>1600</v>
      </c>
      <c r="K80" s="12">
        <f t="shared" si="67"/>
        <v>1600</v>
      </c>
      <c r="L80" s="12">
        <f t="shared" si="67"/>
        <v>1600</v>
      </c>
      <c r="M80" s="12">
        <f t="shared" si="67"/>
        <v>1600</v>
      </c>
      <c r="N80" s="12">
        <f t="shared" si="67"/>
        <v>1600</v>
      </c>
      <c r="O80" s="12">
        <f t="shared" si="67"/>
        <v>1600</v>
      </c>
      <c r="P80" s="12"/>
      <c r="Q80" s="11">
        <f t="shared" ref="Q80:X82" si="68">H80/1000</f>
        <v>1.6</v>
      </c>
      <c r="R80" s="11">
        <f t="shared" si="68"/>
        <v>1.6</v>
      </c>
      <c r="S80" s="11">
        <f t="shared" si="68"/>
        <v>1.6</v>
      </c>
      <c r="T80" s="11">
        <f t="shared" si="68"/>
        <v>1.6</v>
      </c>
      <c r="U80" s="11">
        <f t="shared" si="68"/>
        <v>1.6</v>
      </c>
      <c r="V80" s="11">
        <f t="shared" si="68"/>
        <v>1.6</v>
      </c>
      <c r="W80" s="11">
        <f t="shared" si="68"/>
        <v>1.6</v>
      </c>
      <c r="X80" s="11">
        <f t="shared" si="68"/>
        <v>1.6</v>
      </c>
      <c r="Y80" s="11">
        <f>[3]stanford_det!AB80*Q80</f>
        <v>169.01160000000002</v>
      </c>
      <c r="Z80" s="11">
        <f>[3]stanford_det!AC80*R80</f>
        <v>135.20928000000001</v>
      </c>
      <c r="AA80" s="11">
        <f>[3]stanford_det!AD80*S80</f>
        <v>84.505800000000008</v>
      </c>
      <c r="AB80" s="11">
        <f>[3]stanford_det!AE80*T80</f>
        <v>33.802320000000002</v>
      </c>
      <c r="AC80" s="11">
        <f>[3]stanford_det!AF80*U80</f>
        <v>21.126450000000006</v>
      </c>
      <c r="AD80" s="11">
        <f>[3]stanford_det!AG80*V80</f>
        <v>8.4505800000000093</v>
      </c>
      <c r="AE80" s="11">
        <f>[3]stanford_det!AH80*W80</f>
        <v>4.2252900000000047</v>
      </c>
      <c r="AF80" s="11">
        <f>[3]stanford_det!AI80*X80</f>
        <v>0</v>
      </c>
    </row>
    <row r="81" spans="1:32" x14ac:dyDescent="0.25">
      <c r="A81" s="2" t="s">
        <v>34</v>
      </c>
      <c r="B81" s="2" t="s">
        <v>35</v>
      </c>
      <c r="C81" s="2" t="s">
        <v>20</v>
      </c>
      <c r="D81" s="2" t="s">
        <v>448</v>
      </c>
      <c r="E81" s="2" t="s">
        <v>515</v>
      </c>
      <c r="F81" s="2"/>
      <c r="G81" s="2"/>
      <c r="H81" s="12">
        <f>850+2/7*(850-850)</f>
        <v>850</v>
      </c>
      <c r="I81" s="12">
        <f>$H81</f>
        <v>850</v>
      </c>
      <c r="J81" s="12">
        <f t="shared" si="67"/>
        <v>850</v>
      </c>
      <c r="K81" s="12">
        <f t="shared" si="67"/>
        <v>850</v>
      </c>
      <c r="L81" s="12">
        <f t="shared" si="67"/>
        <v>850</v>
      </c>
      <c r="M81" s="12">
        <f t="shared" si="67"/>
        <v>850</v>
      </c>
      <c r="N81" s="12">
        <f t="shared" si="67"/>
        <v>850</v>
      </c>
      <c r="O81" s="12">
        <f t="shared" si="67"/>
        <v>850</v>
      </c>
      <c r="P81" s="12"/>
      <c r="Q81" s="11">
        <f t="shared" si="68"/>
        <v>0.85</v>
      </c>
      <c r="R81" s="11">
        <f t="shared" si="68"/>
        <v>0.85</v>
      </c>
      <c r="S81" s="11">
        <f t="shared" si="68"/>
        <v>0.85</v>
      </c>
      <c r="T81" s="11">
        <f t="shared" si="68"/>
        <v>0.85</v>
      </c>
      <c r="U81" s="11">
        <f t="shared" si="68"/>
        <v>0.85</v>
      </c>
      <c r="V81" s="11">
        <f t="shared" si="68"/>
        <v>0.85</v>
      </c>
      <c r="W81" s="11">
        <f t="shared" si="68"/>
        <v>0.85</v>
      </c>
      <c r="X81" s="11">
        <f t="shared" si="68"/>
        <v>0.85</v>
      </c>
      <c r="Y81" s="11">
        <f>[3]stanford_det!AB81*Q81</f>
        <v>64.425583683333329</v>
      </c>
      <c r="Z81" s="11">
        <f>[3]stanford_det!AC81*R81</f>
        <v>51.540466946666662</v>
      </c>
      <c r="AA81" s="11">
        <f>[3]stanford_det!AD81*S81</f>
        <v>32.212791841666665</v>
      </c>
      <c r="AB81" s="11">
        <f>[3]stanford_det!AE81*T81</f>
        <v>12.885116736666665</v>
      </c>
      <c r="AC81" s="11">
        <f>[3]stanford_det!AF81*U81</f>
        <v>8.0531979604166644</v>
      </c>
      <c r="AD81" s="11">
        <f>[3]stanford_det!AG81*V81</f>
        <v>3.2212791841666633</v>
      </c>
      <c r="AE81" s="11">
        <f>[3]stanford_det!AH81*W81</f>
        <v>1.6106395920833316</v>
      </c>
      <c r="AF81" s="11">
        <f>[3]stanford_det!AI81*X81</f>
        <v>0</v>
      </c>
    </row>
    <row r="82" spans="1:32" x14ac:dyDescent="0.25">
      <c r="A82" s="2" t="s">
        <v>36</v>
      </c>
      <c r="B82" s="2" t="s">
        <v>37</v>
      </c>
      <c r="C82" s="2" t="s">
        <v>20</v>
      </c>
      <c r="D82" s="2" t="s">
        <v>448</v>
      </c>
      <c r="E82" s="2" t="s">
        <v>503</v>
      </c>
      <c r="F82" s="2"/>
      <c r="G82" s="2"/>
      <c r="H82" s="12">
        <f>4500+2/7*(4350-4500)</f>
        <v>4457.1428571428569</v>
      </c>
      <c r="I82" s="12">
        <f>4350</f>
        <v>4350</v>
      </c>
      <c r="J82" s="12">
        <f>(I82+K82)/2</f>
        <v>4225</v>
      </c>
      <c r="K82" s="12">
        <v>4100</v>
      </c>
      <c r="L82" s="12">
        <f>(K82+M82)/2</f>
        <v>3950</v>
      </c>
      <c r="M82" s="12">
        <v>3800</v>
      </c>
      <c r="N82" s="12">
        <f>(M82+O82)/2</f>
        <v>3775</v>
      </c>
      <c r="O82" s="12">
        <v>3750</v>
      </c>
      <c r="P82" s="12"/>
      <c r="Q82" s="11">
        <f t="shared" si="68"/>
        <v>4.4571428571428573</v>
      </c>
      <c r="R82" s="11">
        <f t="shared" si="68"/>
        <v>4.3499999999999996</v>
      </c>
      <c r="S82" s="11">
        <f t="shared" si="68"/>
        <v>4.2249999999999996</v>
      </c>
      <c r="T82" s="11">
        <f t="shared" si="68"/>
        <v>4.0999999999999996</v>
      </c>
      <c r="U82" s="11">
        <f t="shared" si="68"/>
        <v>3.95</v>
      </c>
      <c r="V82" s="11">
        <f t="shared" si="68"/>
        <v>3.8</v>
      </c>
      <c r="W82" s="11">
        <f t="shared" si="68"/>
        <v>3.7749999999999999</v>
      </c>
      <c r="X82" s="11">
        <f t="shared" si="68"/>
        <v>3.75</v>
      </c>
      <c r="Y82" s="11">
        <f>[3]stanford_det!AB82*Q82</f>
        <v>0</v>
      </c>
      <c r="Z82" s="11">
        <f>[3]stanford_det!AC82*R82</f>
        <v>0</v>
      </c>
      <c r="AA82" s="11">
        <f>[3]stanford_det!AD82*S82</f>
        <v>0</v>
      </c>
      <c r="AB82" s="11">
        <f>[3]stanford_det!AE82*T82</f>
        <v>0</v>
      </c>
      <c r="AC82" s="11">
        <f>[3]stanford_det!AF82*U82</f>
        <v>0</v>
      </c>
      <c r="AD82" s="11">
        <f>[3]stanford_det!AG82*V82</f>
        <v>0</v>
      </c>
      <c r="AE82" s="11">
        <f>[3]stanford_det!AH82*W82</f>
        <v>0</v>
      </c>
      <c r="AF82" s="11">
        <f>[3]stanford_det!AI82*X82</f>
        <v>0</v>
      </c>
    </row>
    <row r="83" spans="1:32" x14ac:dyDescent="0.25">
      <c r="A83" s="2" t="s">
        <v>38</v>
      </c>
      <c r="B83" s="2" t="s">
        <v>39</v>
      </c>
      <c r="C83" s="2" t="s">
        <v>20</v>
      </c>
      <c r="D83" s="2" t="s">
        <v>517</v>
      </c>
      <c r="E83" s="2" t="s">
        <v>518</v>
      </c>
      <c r="F83" s="2" t="s">
        <v>448</v>
      </c>
      <c r="G83" s="2" t="s">
        <v>637</v>
      </c>
      <c r="H83" s="11">
        <f>'[4]Figure 5.5'!$E$23</f>
        <v>1842.692924470706</v>
      </c>
      <c r="I83" s="11">
        <f>$H83</f>
        <v>1842.692924470706</v>
      </c>
      <c r="J83" s="11">
        <f t="shared" ref="J83:O83" si="69">$H83</f>
        <v>1842.692924470706</v>
      </c>
      <c r="K83" s="11">
        <f t="shared" si="69"/>
        <v>1842.692924470706</v>
      </c>
      <c r="L83" s="11">
        <f t="shared" si="69"/>
        <v>1842.692924470706</v>
      </c>
      <c r="M83" s="11">
        <f t="shared" si="69"/>
        <v>1842.692924470706</v>
      </c>
      <c r="N83" s="11">
        <f t="shared" si="69"/>
        <v>1842.692924470706</v>
      </c>
      <c r="O83" s="11">
        <f t="shared" si="69"/>
        <v>1842.692924470706</v>
      </c>
      <c r="P83" s="12">
        <v>0.91</v>
      </c>
      <c r="Q83" s="11">
        <f t="shared" ref="Q83:X85" si="70">H83*$P83/1000</f>
        <v>1.6768505612683424</v>
      </c>
      <c r="R83" s="11">
        <f t="shared" si="70"/>
        <v>1.6768505612683424</v>
      </c>
      <c r="S83" s="11">
        <f t="shared" si="70"/>
        <v>1.6768505612683424</v>
      </c>
      <c r="T83" s="11">
        <f t="shared" si="70"/>
        <v>1.6768505612683424</v>
      </c>
      <c r="U83" s="11">
        <f t="shared" si="70"/>
        <v>1.6768505612683424</v>
      </c>
      <c r="V83" s="11">
        <f t="shared" si="70"/>
        <v>1.6768505612683424</v>
      </c>
      <c r="W83" s="11">
        <f t="shared" si="70"/>
        <v>1.6768505612683424</v>
      </c>
      <c r="X83" s="11">
        <f t="shared" si="70"/>
        <v>1.6768505612683424</v>
      </c>
      <c r="Y83" s="11">
        <f>[3]stanford_det!AB83*Q83</f>
        <v>0.2515275841902514</v>
      </c>
      <c r="Z83" s="11">
        <f>[3]stanford_det!AC83*R83</f>
        <v>0.2515275841902514</v>
      </c>
      <c r="AA83" s="11">
        <f>[3]stanford_det!AD83*S83</f>
        <v>0.25152758419025134</v>
      </c>
      <c r="AB83" s="11">
        <f>[3]stanford_det!AE83*T83</f>
        <v>0.25152758419025134</v>
      </c>
      <c r="AC83" s="11">
        <f>[3]stanford_det!AF83*U83</f>
        <v>0.25152758419025134</v>
      </c>
      <c r="AD83" s="11">
        <f>[3]stanford_det!AG83*V83</f>
        <v>0.25152758419025134</v>
      </c>
      <c r="AE83" s="11">
        <f>[3]stanford_det!AH83*W83</f>
        <v>0.25152758419025134</v>
      </c>
      <c r="AF83" s="11">
        <f>[3]stanford_det!AI83*X83</f>
        <v>0.25152758419025134</v>
      </c>
    </row>
    <row r="84" spans="1:32" x14ac:dyDescent="0.25">
      <c r="A84" s="2" t="s">
        <v>384</v>
      </c>
      <c r="B84" s="2" t="s">
        <v>378</v>
      </c>
      <c r="C84" s="2" t="s">
        <v>20</v>
      </c>
      <c r="D84" s="2" t="s">
        <v>517</v>
      </c>
      <c r="E84" s="2" t="s">
        <v>529</v>
      </c>
      <c r="F84" s="2" t="s">
        <v>448</v>
      </c>
      <c r="G84" s="2" t="s">
        <v>632</v>
      </c>
      <c r="H84" s="12">
        <f>SUM('[4]Figure 2.5'!$AD$8:$AL$8)/9</f>
        <v>1801.3333333333333</v>
      </c>
      <c r="I84" s="12">
        <f>H84*1350/(1400+2/7*(1350-1400))</f>
        <v>1754.9072164948452</v>
      </c>
      <c r="J84" s="12">
        <f t="shared" ref="J84:J92" si="71">(I84+K84)/2</f>
        <v>1722.4089347079037</v>
      </c>
      <c r="K84" s="12">
        <f>I84*1300/1350</f>
        <v>1689.9106529209621</v>
      </c>
      <c r="L84" s="12">
        <f t="shared" ref="L84:L92" si="72">(K84+M84)/2</f>
        <v>1624.914089347079</v>
      </c>
      <c r="M84" s="12">
        <f>K84*1200/1300</f>
        <v>1559.9175257731958</v>
      </c>
      <c r="N84" s="12">
        <f t="shared" ref="N84:N92" si="73">(M84+O84)/2</f>
        <v>1494.9209621993127</v>
      </c>
      <c r="O84" s="12">
        <f>M84*1100/1200</f>
        <v>1429.9243986254296</v>
      </c>
      <c r="P84" s="12">
        <v>0.91</v>
      </c>
      <c r="Q84" s="11">
        <f t="shared" si="70"/>
        <v>1.6392133333333334</v>
      </c>
      <c r="R84" s="11">
        <f t="shared" si="70"/>
        <v>1.5969655670103093</v>
      </c>
      <c r="S84" s="11">
        <f t="shared" si="70"/>
        <v>1.5673921305841922</v>
      </c>
      <c r="T84" s="11">
        <f t="shared" si="70"/>
        <v>1.5378186941580754</v>
      </c>
      <c r="U84" s="11">
        <f t="shared" si="70"/>
        <v>1.4786718213058418</v>
      </c>
      <c r="V84" s="11">
        <f t="shared" si="70"/>
        <v>1.4195249484536081</v>
      </c>
      <c r="W84" s="11">
        <f t="shared" si="70"/>
        <v>1.3603780756013746</v>
      </c>
      <c r="X84" s="11">
        <f t="shared" si="70"/>
        <v>1.3012312027491411</v>
      </c>
      <c r="Y84" s="11">
        <f>[3]stanford_det!AB84*Q84</f>
        <v>623.50295893088241</v>
      </c>
      <c r="Z84" s="11">
        <f>[3]stanford_det!AC84*R84</f>
        <v>1160.8181774024533</v>
      </c>
      <c r="AA84" s="11">
        <f>[3]stanford_det!AD84*S84</f>
        <v>1691.7191256630249</v>
      </c>
      <c r="AB84" s="11">
        <f>[3]stanford_det!AE84*T84</f>
        <v>1831.1096531165065</v>
      </c>
      <c r="AC84" s="11">
        <f>[3]stanford_det!AF84*U84</f>
        <v>1059.3938046366734</v>
      </c>
      <c r="AD84" s="11">
        <f>[3]stanford_det!AG84*V84</f>
        <v>1065.1064104486372</v>
      </c>
      <c r="AE84" s="11">
        <f>[3]stanford_det!AH84*W84</f>
        <v>882.47294743733084</v>
      </c>
      <c r="AF84" s="11">
        <f>[3]stanford_det!AI84*X84</f>
        <v>858.79822336197594</v>
      </c>
    </row>
    <row r="85" spans="1:32" x14ac:dyDescent="0.25">
      <c r="A85" s="2" t="s">
        <v>385</v>
      </c>
      <c r="B85" s="2" t="s">
        <v>379</v>
      </c>
      <c r="C85" s="2" t="s">
        <v>20</v>
      </c>
      <c r="D85" s="2" t="s">
        <v>517</v>
      </c>
      <c r="E85" s="2" t="s">
        <v>528</v>
      </c>
      <c r="F85" s="2" t="s">
        <v>448</v>
      </c>
      <c r="G85" s="2" t="s">
        <v>633</v>
      </c>
      <c r="H85" s="12">
        <f>('[4]Table 4.1'!$D$13+'[4]Table 4.1'!$G$13)/2</f>
        <v>3096.5</v>
      </c>
      <c r="I85" s="12">
        <f>H85*2880/(3470+2/7*(2880-3470))</f>
        <v>2701.2306360882735</v>
      </c>
      <c r="J85" s="12">
        <f t="shared" si="71"/>
        <v>2560.5415404586756</v>
      </c>
      <c r="K85" s="12">
        <f>I85*2580/2880</f>
        <v>2419.8524448290782</v>
      </c>
      <c r="L85" s="12">
        <f t="shared" si="72"/>
        <v>2326.0597144093463</v>
      </c>
      <c r="M85" s="12">
        <f>K85*2380/2580</f>
        <v>2232.2669839896148</v>
      </c>
      <c r="N85" s="12">
        <f t="shared" si="73"/>
        <v>2145.7450078659863</v>
      </c>
      <c r="O85" s="12">
        <f>M85*2380/2580</f>
        <v>2059.2230317423578</v>
      </c>
      <c r="P85" s="12">
        <v>0.91</v>
      </c>
      <c r="Q85" s="11">
        <f t="shared" si="70"/>
        <v>2.817815</v>
      </c>
      <c r="R85" s="11">
        <f t="shared" si="70"/>
        <v>2.4581198788403289</v>
      </c>
      <c r="S85" s="11">
        <f t="shared" si="70"/>
        <v>2.3300928018173948</v>
      </c>
      <c r="T85" s="11">
        <f t="shared" si="70"/>
        <v>2.2020657247944615</v>
      </c>
      <c r="U85" s="11">
        <f t="shared" si="70"/>
        <v>2.1167143401125053</v>
      </c>
      <c r="V85" s="11">
        <f t="shared" si="70"/>
        <v>2.0313629554305495</v>
      </c>
      <c r="W85" s="11">
        <f t="shared" si="70"/>
        <v>1.9526279571580476</v>
      </c>
      <c r="X85" s="11">
        <f t="shared" si="70"/>
        <v>1.8738929588855455</v>
      </c>
      <c r="Y85" s="11">
        <f>[3]stanford_det!AB85*Q85</f>
        <v>178.6165487572168</v>
      </c>
      <c r="Z85" s="11">
        <f>[3]stanford_det!AC85*R85</f>
        <v>574.28575905862203</v>
      </c>
      <c r="AA85" s="11">
        <f>[3]stanford_det!AD85*S85</f>
        <v>801.63169684885531</v>
      </c>
      <c r="AB85" s="11">
        <f>[3]stanford_det!AE85*T85</f>
        <v>820.32762471752721</v>
      </c>
      <c r="AC85" s="11">
        <f>[3]stanford_det!AF85*U85</f>
        <v>445.71291866194849</v>
      </c>
      <c r="AD85" s="11">
        <f>[3]stanford_det!AG85*V85</f>
        <v>447.09331252079517</v>
      </c>
      <c r="AE85" s="11">
        <f>[3]stanford_det!AH85*W85</f>
        <v>361.5546369712178</v>
      </c>
      <c r="AF85" s="11">
        <f>[3]stanford_det!AI85*X85</f>
        <v>352.9266478040451</v>
      </c>
    </row>
    <row r="86" spans="1:32" x14ac:dyDescent="0.25">
      <c r="A86" s="1" t="s">
        <v>40</v>
      </c>
      <c r="B86" s="1" t="s">
        <v>41</v>
      </c>
      <c r="C86" s="2" t="s">
        <v>20</v>
      </c>
      <c r="D86" s="2" t="s">
        <v>448</v>
      </c>
      <c r="E86" s="2" t="s">
        <v>516</v>
      </c>
      <c r="F86" s="2"/>
      <c r="G86" s="2"/>
      <c r="H86" s="12">
        <f>2500+2/7*(2300-2500)</f>
        <v>2442.8571428571427</v>
      </c>
      <c r="I86" s="12">
        <v>2300</v>
      </c>
      <c r="J86" s="12">
        <f t="shared" si="71"/>
        <v>2300</v>
      </c>
      <c r="K86" s="12">
        <v>2300</v>
      </c>
      <c r="L86" s="12">
        <f t="shared" si="72"/>
        <v>2300</v>
      </c>
      <c r="M86" s="12">
        <v>2300</v>
      </c>
      <c r="N86" s="12">
        <f t="shared" si="73"/>
        <v>2250</v>
      </c>
      <c r="O86" s="12">
        <v>2200</v>
      </c>
      <c r="P86" s="12"/>
      <c r="Q86" s="11">
        <f t="shared" ref="Q86:X87" si="74">H86/1000</f>
        <v>2.4428571428571426</v>
      </c>
      <c r="R86" s="11">
        <f t="shared" si="74"/>
        <v>2.2999999999999998</v>
      </c>
      <c r="S86" s="11">
        <f t="shared" si="74"/>
        <v>2.2999999999999998</v>
      </c>
      <c r="T86" s="11">
        <f t="shared" si="74"/>
        <v>2.2999999999999998</v>
      </c>
      <c r="U86" s="11">
        <f t="shared" si="74"/>
        <v>2.2999999999999998</v>
      </c>
      <c r="V86" s="11">
        <f t="shared" si="74"/>
        <v>2.2999999999999998</v>
      </c>
      <c r="W86" s="11">
        <f t="shared" si="74"/>
        <v>2.25</v>
      </c>
      <c r="X86" s="11">
        <f t="shared" si="74"/>
        <v>2.2000000000000002</v>
      </c>
      <c r="Y86" s="11">
        <f>[3]stanford_det!AB86*Q86</f>
        <v>1589.222411742857</v>
      </c>
      <c r="Z86" s="11">
        <f>[3]stanford_det!AC86*R86</f>
        <v>53.468342879999987</v>
      </c>
      <c r="AA86" s="11">
        <f>[3]stanford_det!AD86*S86</f>
        <v>33.417714299999993</v>
      </c>
      <c r="AB86" s="11">
        <f>[3]stanford_det!AE86*T86</f>
        <v>13.367085719999995</v>
      </c>
      <c r="AC86" s="11">
        <f>[3]stanford_det!AF86*U86</f>
        <v>8.3544285749999982</v>
      </c>
      <c r="AD86" s="11">
        <f>[3]stanford_det!AG86*V86</f>
        <v>3.3417714300000005</v>
      </c>
      <c r="AE86" s="11">
        <f>[3]stanford_det!AH86*W86</f>
        <v>1.6345621125000003</v>
      </c>
      <c r="AF86" s="11">
        <f>[3]stanford_det!AI86*X86</f>
        <v>0</v>
      </c>
    </row>
    <row r="87" spans="1:32" x14ac:dyDescent="0.25">
      <c r="A87" s="2" t="s">
        <v>42</v>
      </c>
      <c r="B87" s="2" t="s">
        <v>43</v>
      </c>
      <c r="C87" s="2" t="s">
        <v>20</v>
      </c>
      <c r="D87" s="2" t="s">
        <v>448</v>
      </c>
      <c r="E87" s="2" t="s">
        <v>523</v>
      </c>
      <c r="F87" s="2"/>
      <c r="G87" s="2"/>
      <c r="H87" s="12">
        <f>2890+2/7*(2620-2890)</f>
        <v>2812.8571428571427</v>
      </c>
      <c r="I87" s="12">
        <v>2620</v>
      </c>
      <c r="J87" s="12">
        <f t="shared" si="71"/>
        <v>2495</v>
      </c>
      <c r="K87" s="12">
        <v>2370</v>
      </c>
      <c r="L87" s="12">
        <f t="shared" si="72"/>
        <v>2260</v>
      </c>
      <c r="M87" s="12">
        <v>2150</v>
      </c>
      <c r="N87" s="12">
        <f t="shared" si="73"/>
        <v>2050</v>
      </c>
      <c r="O87" s="12">
        <v>1950</v>
      </c>
      <c r="P87" s="12"/>
      <c r="Q87" s="11">
        <f t="shared" si="74"/>
        <v>2.8128571428571427</v>
      </c>
      <c r="R87" s="11">
        <f t="shared" si="74"/>
        <v>2.62</v>
      </c>
      <c r="S87" s="11">
        <f t="shared" si="74"/>
        <v>2.4950000000000001</v>
      </c>
      <c r="T87" s="11">
        <f t="shared" si="74"/>
        <v>2.37</v>
      </c>
      <c r="U87" s="11">
        <f t="shared" si="74"/>
        <v>2.2599999999999998</v>
      </c>
      <c r="V87" s="11">
        <f t="shared" si="74"/>
        <v>2.15</v>
      </c>
      <c r="W87" s="11">
        <f t="shared" si="74"/>
        <v>2.0499999999999998</v>
      </c>
      <c r="X87" s="11">
        <f t="shared" si="74"/>
        <v>1.95</v>
      </c>
      <c r="Y87" s="11">
        <f>[3]stanford_det!AB87*Q87</f>
        <v>200.41996217257145</v>
      </c>
      <c r="Z87" s="11">
        <f>[3]stanford_det!AC87*R87</f>
        <v>149.3428991872</v>
      </c>
      <c r="AA87" s="11">
        <f>[3]stanford_det!AD87*S87</f>
        <v>88.886100542000008</v>
      </c>
      <c r="AB87" s="11">
        <f>[3]stanford_det!AE87*T87</f>
        <v>33.773155636799984</v>
      </c>
      <c r="AC87" s="11">
        <f>[3]stanford_det!AF87*U87</f>
        <v>20.128515753999991</v>
      </c>
      <c r="AD87" s="11">
        <f>[3]stanford_det!AG87*V87</f>
        <v>7.659523694000006</v>
      </c>
      <c r="AE87" s="11">
        <f>[3]stanford_det!AH87*W87</f>
        <v>3.6516333890000028</v>
      </c>
      <c r="AF87" s="11">
        <f>[3]stanford_det!AI87*X87</f>
        <v>0</v>
      </c>
    </row>
    <row r="88" spans="1:32" x14ac:dyDescent="0.25">
      <c r="A88" s="2" t="s">
        <v>382</v>
      </c>
      <c r="B88" s="2" t="s">
        <v>380</v>
      </c>
      <c r="C88" s="2" t="s">
        <v>20</v>
      </c>
      <c r="D88" s="2" t="s">
        <v>517</v>
      </c>
      <c r="E88" s="2" t="s">
        <v>521</v>
      </c>
      <c r="F88" s="2" t="s">
        <v>448</v>
      </c>
      <c r="G88" s="2" t="s">
        <v>630</v>
      </c>
      <c r="H88" s="61">
        <f>SUM('[4]Figure 3.4'!$F$10:$N$10)/9</f>
        <v>1608.2725555555553</v>
      </c>
      <c r="I88" s="61">
        <f>H88*800/(980+2/7*(800-980))</f>
        <v>1385.588663247863</v>
      </c>
      <c r="J88" s="61">
        <f t="shared" si="71"/>
        <v>1247.0297969230767</v>
      </c>
      <c r="K88" s="61">
        <f>I88*640/800</f>
        <v>1108.4709305982904</v>
      </c>
      <c r="L88" s="61">
        <f t="shared" si="72"/>
        <v>1056.5113557264956</v>
      </c>
      <c r="M88" s="61">
        <f>K88*580/640</f>
        <v>1004.5517808547007</v>
      </c>
      <c r="N88" s="61">
        <f t="shared" si="73"/>
        <v>952.59220598290585</v>
      </c>
      <c r="O88" s="61">
        <f>M88*520/580</f>
        <v>900.63263111111098</v>
      </c>
      <c r="P88" s="12">
        <v>0.91</v>
      </c>
      <c r="Q88" s="11">
        <f t="shared" ref="Q88:X90" si="75">H88*$P88/1000</f>
        <v>1.4635280255555554</v>
      </c>
      <c r="R88" s="11">
        <f t="shared" si="75"/>
        <v>1.2608856835555553</v>
      </c>
      <c r="S88" s="11">
        <f t="shared" si="75"/>
        <v>1.1347971151999998</v>
      </c>
      <c r="T88" s="11">
        <f t="shared" si="75"/>
        <v>1.0087085468444443</v>
      </c>
      <c r="U88" s="11">
        <f t="shared" si="75"/>
        <v>0.96142533371111105</v>
      </c>
      <c r="V88" s="11">
        <f t="shared" si="75"/>
        <v>0.91414212057777777</v>
      </c>
      <c r="W88" s="11">
        <f t="shared" si="75"/>
        <v>0.86685890744444438</v>
      </c>
      <c r="X88" s="11">
        <f t="shared" si="75"/>
        <v>0.81957569431111099</v>
      </c>
      <c r="Y88" s="11">
        <f>[3]stanford_det!AB88*Q88</f>
        <v>1.9777307859346553</v>
      </c>
      <c r="Z88" s="11">
        <f>[3]stanford_det!AC88*R88</f>
        <v>583.69799864959634</v>
      </c>
      <c r="AA88" s="11">
        <f>[3]stanford_det!AD88*S88</f>
        <v>875.3829052883666</v>
      </c>
      <c r="AB88" s="11">
        <f>[3]stanford_det!AE88*T88</f>
        <v>894.80304020201345</v>
      </c>
      <c r="AC88" s="11">
        <f>[3]stanford_det!AF88*U88</f>
        <v>463.60560686678224</v>
      </c>
      <c r="AD88" s="11">
        <f>[3]stanford_det!AG88*V88</f>
        <v>467.24175426665272</v>
      </c>
      <c r="AE88" s="11">
        <f>[3]stanford_det!AH88*W88</f>
        <v>367.86701147141525</v>
      </c>
      <c r="AF88" s="11">
        <f>[3]stanford_det!AI88*X88</f>
        <v>355.70207836938073</v>
      </c>
    </row>
    <row r="89" spans="1:32" x14ac:dyDescent="0.25">
      <c r="A89" s="2" t="s">
        <v>383</v>
      </c>
      <c r="B89" s="2" t="s">
        <v>381</v>
      </c>
      <c r="C89" s="2" t="s">
        <v>20</v>
      </c>
      <c r="D89" s="2" t="s">
        <v>517</v>
      </c>
      <c r="E89" s="2" t="s">
        <v>522</v>
      </c>
      <c r="F89" s="2" t="s">
        <v>448</v>
      </c>
      <c r="G89" s="2" t="s">
        <v>631</v>
      </c>
      <c r="H89" s="61">
        <f>SUM('[4]Table 3.1'!$F$10:$N$10)/9</f>
        <v>2164.4444444444443</v>
      </c>
      <c r="I89" s="61">
        <f>H89*1100/(1310+2/7*(1100-1310))</f>
        <v>1904.7111111111112</v>
      </c>
      <c r="J89" s="61">
        <f t="shared" si="71"/>
        <v>1809.4755555555557</v>
      </c>
      <c r="K89" s="61">
        <f>I89*990/1100</f>
        <v>1714.24</v>
      </c>
      <c r="L89" s="61">
        <f t="shared" si="72"/>
        <v>1662.2933333333333</v>
      </c>
      <c r="M89" s="61">
        <f>K89*930/990</f>
        <v>1610.3466666666666</v>
      </c>
      <c r="N89" s="61">
        <f t="shared" si="73"/>
        <v>1567.0577777777776</v>
      </c>
      <c r="O89" s="61">
        <f>M89*880/930</f>
        <v>1523.7688888888888</v>
      </c>
      <c r="P89" s="12">
        <v>0.91</v>
      </c>
      <c r="Q89" s="11">
        <f t="shared" si="75"/>
        <v>1.9696444444444443</v>
      </c>
      <c r="R89" s="11">
        <f t="shared" si="75"/>
        <v>1.7332871111111112</v>
      </c>
      <c r="S89" s="11">
        <f t="shared" si="75"/>
        <v>1.6466227555555559</v>
      </c>
      <c r="T89" s="11">
        <f t="shared" si="75"/>
        <v>1.5599584</v>
      </c>
      <c r="U89" s="11">
        <f t="shared" si="75"/>
        <v>1.5126869333333335</v>
      </c>
      <c r="V89" s="11">
        <f t="shared" si="75"/>
        <v>1.4654154666666666</v>
      </c>
      <c r="W89" s="11">
        <f t="shared" si="75"/>
        <v>1.4260225777777775</v>
      </c>
      <c r="X89" s="11">
        <f t="shared" si="75"/>
        <v>1.3866296888888889</v>
      </c>
      <c r="Y89" s="11">
        <f>[3]stanford_det!AB89*Q89</f>
        <v>408.1825268705112</v>
      </c>
      <c r="Z89" s="11">
        <f>[3]stanford_det!AC89*R89</f>
        <v>394.98865656156318</v>
      </c>
      <c r="AA89" s="11">
        <f>[3]stanford_det!AD89*S89</f>
        <v>588.88418945357716</v>
      </c>
      <c r="AB89" s="11">
        <f>[3]stanford_det!AE89*T89</f>
        <v>633.79046993552708</v>
      </c>
      <c r="AC89" s="11">
        <f>[3]stanford_det!AF89*U89</f>
        <v>356.98406959555115</v>
      </c>
      <c r="AD89" s="11">
        <f>[3]stanford_det!AG89*V89</f>
        <v>363.65336091228886</v>
      </c>
      <c r="AE89" s="11">
        <f>[3]stanford_det!AH89*W89</f>
        <v>301.84010596336691</v>
      </c>
      <c r="AF89" s="11">
        <f>[3]stanford_det!AI89*X89</f>
        <v>299.12421742924323</v>
      </c>
    </row>
    <row r="90" spans="1:32" x14ac:dyDescent="0.25">
      <c r="A90" s="2" t="s">
        <v>44</v>
      </c>
      <c r="B90" s="2" t="s">
        <v>45</v>
      </c>
      <c r="C90" s="2" t="s">
        <v>20</v>
      </c>
      <c r="D90" s="2" t="s">
        <v>448</v>
      </c>
      <c r="E90" s="2" t="s">
        <v>616</v>
      </c>
      <c r="F90" s="2"/>
      <c r="G90" s="2"/>
      <c r="H90" s="12">
        <f>5600+2/7*(4500-5600)</f>
        <v>5285.7142857142853</v>
      </c>
      <c r="I90" s="11">
        <v>4500</v>
      </c>
      <c r="J90" s="12">
        <f t="shared" si="71"/>
        <v>4150</v>
      </c>
      <c r="K90" s="12">
        <v>3800</v>
      </c>
      <c r="L90" s="12">
        <f t="shared" si="72"/>
        <v>3650</v>
      </c>
      <c r="M90" s="12">
        <v>3500</v>
      </c>
      <c r="N90" s="12">
        <f t="shared" si="73"/>
        <v>3450</v>
      </c>
      <c r="O90" s="11">
        <v>3400</v>
      </c>
      <c r="P90" s="12">
        <v>0.91</v>
      </c>
      <c r="Q90" s="11">
        <f t="shared" si="75"/>
        <v>4.8099999999999996</v>
      </c>
      <c r="R90" s="11">
        <f t="shared" si="75"/>
        <v>4.0949999999999998</v>
      </c>
      <c r="S90" s="11">
        <f t="shared" si="75"/>
        <v>3.7765</v>
      </c>
      <c r="T90" s="11">
        <f t="shared" si="75"/>
        <v>3.4580000000000002</v>
      </c>
      <c r="U90" s="11">
        <f t="shared" si="75"/>
        <v>3.3214999999999999</v>
      </c>
      <c r="V90" s="11">
        <f t="shared" si="75"/>
        <v>3.1850000000000001</v>
      </c>
      <c r="W90" s="11">
        <f t="shared" si="75"/>
        <v>3.1395</v>
      </c>
      <c r="X90" s="11">
        <f t="shared" si="75"/>
        <v>3.0939999999999999</v>
      </c>
      <c r="Y90" s="11">
        <f>[3]stanford_det!AB90*Q90</f>
        <v>0</v>
      </c>
      <c r="Z90" s="11">
        <f>[3]stanford_det!AC90*R90</f>
        <v>0</v>
      </c>
      <c r="AA90" s="11">
        <f>[3]stanford_det!AD90*S90</f>
        <v>0</v>
      </c>
      <c r="AB90" s="11">
        <f>[3]stanford_det!AE90*T90</f>
        <v>0</v>
      </c>
      <c r="AC90" s="11">
        <f>[3]stanford_det!AF90*U90</f>
        <v>0</v>
      </c>
      <c r="AD90" s="11">
        <f>[3]stanford_det!AG90*V90</f>
        <v>0</v>
      </c>
      <c r="AE90" s="11">
        <f>[3]stanford_det!AH90*W90</f>
        <v>0</v>
      </c>
      <c r="AF90" s="11">
        <f>[3]stanford_det!AI90*X90</f>
        <v>0</v>
      </c>
    </row>
    <row r="91" spans="1:32" x14ac:dyDescent="0.25">
      <c r="A91" s="2" t="s">
        <v>46</v>
      </c>
      <c r="B91" s="2" t="s">
        <v>47</v>
      </c>
      <c r="C91" s="2" t="s">
        <v>20</v>
      </c>
      <c r="D91" s="2" t="s">
        <v>448</v>
      </c>
      <c r="E91" s="2" t="s">
        <v>510</v>
      </c>
      <c r="F91" s="2"/>
      <c r="G91" s="2"/>
      <c r="H91" s="12">
        <f>9080+2/7*(5790-9080)</f>
        <v>8140</v>
      </c>
      <c r="I91" s="12">
        <v>5790</v>
      </c>
      <c r="J91" s="12">
        <f t="shared" si="71"/>
        <v>5135</v>
      </c>
      <c r="K91" s="12">
        <v>4480</v>
      </c>
      <c r="L91" s="12">
        <f t="shared" si="72"/>
        <v>3565</v>
      </c>
      <c r="M91" s="12">
        <v>2650</v>
      </c>
      <c r="N91" s="12">
        <f t="shared" si="73"/>
        <v>2475</v>
      </c>
      <c r="O91" s="12">
        <v>2300</v>
      </c>
      <c r="P91" s="12"/>
      <c r="Q91" s="11">
        <f t="shared" ref="Q91:X91" si="76">H91/1000</f>
        <v>8.14</v>
      </c>
      <c r="R91" s="11">
        <f t="shared" si="76"/>
        <v>5.79</v>
      </c>
      <c r="S91" s="11">
        <f t="shared" si="76"/>
        <v>5.1349999999999998</v>
      </c>
      <c r="T91" s="11">
        <f t="shared" si="76"/>
        <v>4.4800000000000004</v>
      </c>
      <c r="U91" s="11">
        <f t="shared" si="76"/>
        <v>3.5649999999999999</v>
      </c>
      <c r="V91" s="11">
        <f t="shared" si="76"/>
        <v>2.65</v>
      </c>
      <c r="W91" s="11">
        <f t="shared" si="76"/>
        <v>2.4750000000000001</v>
      </c>
      <c r="X91" s="11">
        <f t="shared" si="76"/>
        <v>2.2999999999999998</v>
      </c>
      <c r="Y91" s="11">
        <f>[3]stanford_det!AB91*Q91</f>
        <v>0</v>
      </c>
      <c r="Z91" s="11">
        <f>[3]stanford_det!AC91*R91</f>
        <v>238.48231112574462</v>
      </c>
      <c r="AA91" s="11">
        <f>[3]stanford_det!AD91*S91</f>
        <v>359.55636182593912</v>
      </c>
      <c r="AB91" s="11">
        <f>[3]stanford_det!AE91*T91</f>
        <v>369.05034675072051</v>
      </c>
      <c r="AC91" s="11">
        <f>[3]stanford_det!AF91*U91</f>
        <v>172.53412625506971</v>
      </c>
      <c r="AD91" s="11">
        <f>[3]stanford_det!AG91*V91</f>
        <v>136.43741892988407</v>
      </c>
      <c r="AE91" s="11">
        <f>[3]stanford_det!AH91*W91</f>
        <v>109.58756460085223</v>
      </c>
      <c r="AF91" s="11">
        <f>[3]stanford_det!AI91*X91</f>
        <v>104.20729657135296</v>
      </c>
    </row>
    <row r="92" spans="1:32" x14ac:dyDescent="0.25">
      <c r="A92" s="2" t="s">
        <v>48</v>
      </c>
      <c r="B92" s="2" t="s">
        <v>49</v>
      </c>
      <c r="C92" s="2" t="s">
        <v>20</v>
      </c>
      <c r="D92" s="2" t="s">
        <v>448</v>
      </c>
      <c r="E92" s="2" t="s">
        <v>617</v>
      </c>
      <c r="F92" s="2"/>
      <c r="G92" s="2"/>
      <c r="H92" s="12">
        <f>5530+2/7*(4970-5530)</f>
        <v>5370</v>
      </c>
      <c r="I92" s="11">
        <v>4970</v>
      </c>
      <c r="J92" s="12">
        <f t="shared" si="71"/>
        <v>4720</v>
      </c>
      <c r="K92" s="12">
        <v>4470</v>
      </c>
      <c r="L92" s="12">
        <f t="shared" si="72"/>
        <v>4245</v>
      </c>
      <c r="M92" s="12">
        <v>4020</v>
      </c>
      <c r="N92" s="12">
        <f t="shared" si="73"/>
        <v>3815</v>
      </c>
      <c r="O92" s="11">
        <v>3610</v>
      </c>
      <c r="P92" s="12">
        <v>0.91</v>
      </c>
      <c r="Q92" s="11">
        <f t="shared" ref="Q92:X92" si="77">H92*$P92/1000</f>
        <v>4.8866999999999994</v>
      </c>
      <c r="R92" s="11">
        <f t="shared" si="77"/>
        <v>4.5226999999999995</v>
      </c>
      <c r="S92" s="11">
        <f t="shared" si="77"/>
        <v>4.2951999999999995</v>
      </c>
      <c r="T92" s="11">
        <f t="shared" si="77"/>
        <v>4.0677000000000003</v>
      </c>
      <c r="U92" s="11">
        <f t="shared" si="77"/>
        <v>3.8629500000000001</v>
      </c>
      <c r="V92" s="11">
        <f t="shared" si="77"/>
        <v>3.6582000000000003</v>
      </c>
      <c r="W92" s="11">
        <f t="shared" si="77"/>
        <v>3.4716499999999999</v>
      </c>
      <c r="X92" s="11">
        <f t="shared" si="77"/>
        <v>3.2850999999999999</v>
      </c>
      <c r="Y92" s="11">
        <f>[3]stanford_det!AB92*Q92</f>
        <v>0</v>
      </c>
      <c r="Z92" s="11">
        <f>[3]stanford_det!AC92*R92</f>
        <v>0</v>
      </c>
      <c r="AA92" s="11">
        <f>[3]stanford_det!AD92*S92</f>
        <v>0</v>
      </c>
      <c r="AB92" s="11">
        <f>[3]stanford_det!AE92*T92</f>
        <v>0</v>
      </c>
      <c r="AC92" s="11">
        <f>[3]stanford_det!AF92*U92</f>
        <v>0</v>
      </c>
      <c r="AD92" s="11">
        <f>[3]stanford_det!AG92*V92</f>
        <v>0</v>
      </c>
      <c r="AE92" s="11">
        <f>[3]stanford_det!AH92*W92</f>
        <v>0</v>
      </c>
      <c r="AF92" s="11">
        <f>[3]stanford_det!AI92*X92</f>
        <v>0</v>
      </c>
    </row>
    <row r="93" spans="1:32" x14ac:dyDescent="0.25">
      <c r="A93" s="2" t="s">
        <v>32</v>
      </c>
      <c r="B93" s="2" t="s">
        <v>33</v>
      </c>
      <c r="C93" s="2" t="s">
        <v>19</v>
      </c>
      <c r="D93" s="2" t="s">
        <v>448</v>
      </c>
      <c r="E93" s="2" t="s">
        <v>558</v>
      </c>
      <c r="F93" s="2"/>
      <c r="G93" s="2"/>
      <c r="H93" s="61">
        <f>[2]FI!$B$8/([2]FI!$B$8+[2]FI!$B$11)*(2000+2/7*(2000-2000))+[2]FI!$B$11/([2]FI!$B$8+[2]FI!$B$11)*(1600+2/7*(1600-1600))</f>
        <v>1600</v>
      </c>
      <c r="I93" s="61">
        <f>$H93</f>
        <v>1600</v>
      </c>
      <c r="J93" s="61">
        <f t="shared" ref="J93:O94" si="78">$H93</f>
        <v>1600</v>
      </c>
      <c r="K93" s="61">
        <f t="shared" si="78"/>
        <v>1600</v>
      </c>
      <c r="L93" s="61">
        <f t="shared" si="78"/>
        <v>1600</v>
      </c>
      <c r="M93" s="61">
        <f t="shared" si="78"/>
        <v>1600</v>
      </c>
      <c r="N93" s="61">
        <f t="shared" si="78"/>
        <v>1600</v>
      </c>
      <c r="O93" s="61">
        <f t="shared" si="78"/>
        <v>1600</v>
      </c>
      <c r="P93" s="12"/>
      <c r="Q93" s="11">
        <f t="shared" ref="Q93:X95" si="79">H93/1000</f>
        <v>1.6</v>
      </c>
      <c r="R93" s="11">
        <f t="shared" si="79"/>
        <v>1.6</v>
      </c>
      <c r="S93" s="11">
        <f t="shared" si="79"/>
        <v>1.6</v>
      </c>
      <c r="T93" s="11">
        <f t="shared" si="79"/>
        <v>1.6</v>
      </c>
      <c r="U93" s="11">
        <f t="shared" si="79"/>
        <v>1.6</v>
      </c>
      <c r="V93" s="11">
        <f t="shared" si="79"/>
        <v>1.6</v>
      </c>
      <c r="W93" s="11">
        <f t="shared" si="79"/>
        <v>1.6</v>
      </c>
      <c r="X93" s="11">
        <f t="shared" si="79"/>
        <v>1.6</v>
      </c>
      <c r="Y93" s="11">
        <f>[3]stanford_det!AB93*Q93</f>
        <v>74.855999999999995</v>
      </c>
      <c r="Z93" s="11">
        <f>[3]stanford_det!AC93*R93</f>
        <v>59.884799999999998</v>
      </c>
      <c r="AA93" s="11">
        <f>[3]stanford_det!AD93*S93</f>
        <v>37.427999999999997</v>
      </c>
      <c r="AB93" s="11">
        <f>[3]stanford_det!AE93*T93</f>
        <v>14.9712</v>
      </c>
      <c r="AC93" s="11">
        <f>[3]stanford_det!AF93*U93</f>
        <v>9.3570000000000029</v>
      </c>
      <c r="AD93" s="11">
        <f>[3]stanford_det!AG93*V93</f>
        <v>3.742800000000007</v>
      </c>
      <c r="AE93" s="11">
        <f>[3]stanford_det!AH93*W93</f>
        <v>1.8714000000000035</v>
      </c>
      <c r="AF93" s="11">
        <f>[3]stanford_det!AI93*X93</f>
        <v>0</v>
      </c>
    </row>
    <row r="94" spans="1:32" x14ac:dyDescent="0.25">
      <c r="A94" s="2" t="s">
        <v>34</v>
      </c>
      <c r="B94" s="2" t="s">
        <v>35</v>
      </c>
      <c r="C94" s="2" t="s">
        <v>19</v>
      </c>
      <c r="D94" s="2" t="s">
        <v>448</v>
      </c>
      <c r="E94" s="2" t="s">
        <v>515</v>
      </c>
      <c r="F94" s="2"/>
      <c r="G94" s="2"/>
      <c r="H94" s="12">
        <f>850+2/7*(850-850)</f>
        <v>850</v>
      </c>
      <c r="I94" s="12">
        <f>$H94</f>
        <v>850</v>
      </c>
      <c r="J94" s="12">
        <f t="shared" si="78"/>
        <v>850</v>
      </c>
      <c r="K94" s="12">
        <f t="shared" si="78"/>
        <v>850</v>
      </c>
      <c r="L94" s="12">
        <f t="shared" si="78"/>
        <v>850</v>
      </c>
      <c r="M94" s="12">
        <f t="shared" si="78"/>
        <v>850</v>
      </c>
      <c r="N94" s="12">
        <f t="shared" si="78"/>
        <v>850</v>
      </c>
      <c r="O94" s="12">
        <f t="shared" si="78"/>
        <v>850</v>
      </c>
      <c r="P94" s="12"/>
      <c r="Q94" s="11">
        <f t="shared" si="79"/>
        <v>0.85</v>
      </c>
      <c r="R94" s="11">
        <f t="shared" si="79"/>
        <v>0.85</v>
      </c>
      <c r="S94" s="11">
        <f t="shared" si="79"/>
        <v>0.85</v>
      </c>
      <c r="T94" s="11">
        <f t="shared" si="79"/>
        <v>0.85</v>
      </c>
      <c r="U94" s="11">
        <f t="shared" si="79"/>
        <v>0.85</v>
      </c>
      <c r="V94" s="11">
        <f t="shared" si="79"/>
        <v>0.85</v>
      </c>
      <c r="W94" s="11">
        <f t="shared" si="79"/>
        <v>0.85</v>
      </c>
      <c r="X94" s="11">
        <f t="shared" si="79"/>
        <v>0.85</v>
      </c>
      <c r="Y94" s="11">
        <f>[3]stanford_det!AB94*Q94</f>
        <v>32.365903333333335</v>
      </c>
      <c r="Z94" s="11">
        <f>[3]stanford_det!AC94*R94</f>
        <v>8.2127226666666662</v>
      </c>
      <c r="AA94" s="11">
        <f>[3]stanford_det!AD94*S94</f>
        <v>5.1329516666666661</v>
      </c>
      <c r="AB94" s="11">
        <f>[3]stanford_det!AE94*T94</f>
        <v>2.0531806666666661</v>
      </c>
      <c r="AC94" s="11">
        <f>[3]stanford_det!AF94*U94</f>
        <v>1.2832379166666665</v>
      </c>
      <c r="AD94" s="11">
        <f>[3]stanford_det!AG94*V94</f>
        <v>0.51329516666666741</v>
      </c>
      <c r="AE94" s="11">
        <f>[3]stanford_det!AH94*W94</f>
        <v>0.25664758333333371</v>
      </c>
      <c r="AF94" s="11">
        <f>[3]stanford_det!AI94*X94</f>
        <v>0</v>
      </c>
    </row>
    <row r="95" spans="1:32" x14ac:dyDescent="0.25">
      <c r="A95" s="2" t="s">
        <v>36</v>
      </c>
      <c r="B95" s="2" t="s">
        <v>37</v>
      </c>
      <c r="C95" s="2" t="s">
        <v>19</v>
      </c>
      <c r="D95" s="2" t="s">
        <v>448</v>
      </c>
      <c r="E95" s="2" t="s">
        <v>503</v>
      </c>
      <c r="F95" s="2"/>
      <c r="G95" s="2"/>
      <c r="H95" s="12">
        <f>4500+2/7*(4350-4500)</f>
        <v>4457.1428571428569</v>
      </c>
      <c r="I95" s="12">
        <f>4350</f>
        <v>4350</v>
      </c>
      <c r="J95" s="12">
        <f>(I95+K95)/2</f>
        <v>4225</v>
      </c>
      <c r="K95" s="12">
        <v>4100</v>
      </c>
      <c r="L95" s="12">
        <f>(K95+M95)/2</f>
        <v>3950</v>
      </c>
      <c r="M95" s="12">
        <v>3800</v>
      </c>
      <c r="N95" s="12">
        <f>(M95+O95)/2</f>
        <v>3775</v>
      </c>
      <c r="O95" s="12">
        <v>3750</v>
      </c>
      <c r="P95" s="12"/>
      <c r="Q95" s="11">
        <f t="shared" si="79"/>
        <v>4.4571428571428573</v>
      </c>
      <c r="R95" s="11">
        <f t="shared" si="79"/>
        <v>4.3499999999999996</v>
      </c>
      <c r="S95" s="11">
        <f t="shared" si="79"/>
        <v>4.2249999999999996</v>
      </c>
      <c r="T95" s="11">
        <f t="shared" si="79"/>
        <v>4.0999999999999996</v>
      </c>
      <c r="U95" s="11">
        <f t="shared" si="79"/>
        <v>3.95</v>
      </c>
      <c r="V95" s="11">
        <f t="shared" si="79"/>
        <v>3.8</v>
      </c>
      <c r="W95" s="11">
        <f t="shared" si="79"/>
        <v>3.7749999999999999</v>
      </c>
      <c r="X95" s="11">
        <f t="shared" si="79"/>
        <v>3.75</v>
      </c>
      <c r="Y95" s="11">
        <f>[3]stanford_det!AB95*Q95</f>
        <v>0</v>
      </c>
      <c r="Z95" s="11">
        <f>[3]stanford_det!AC95*R95</f>
        <v>0</v>
      </c>
      <c r="AA95" s="11">
        <f>[3]stanford_det!AD95*S95</f>
        <v>0</v>
      </c>
      <c r="AB95" s="11">
        <f>[3]stanford_det!AE95*T95</f>
        <v>0</v>
      </c>
      <c r="AC95" s="11">
        <f>[3]stanford_det!AF95*U95</f>
        <v>0</v>
      </c>
      <c r="AD95" s="11">
        <f>[3]stanford_det!AG95*V95</f>
        <v>0</v>
      </c>
      <c r="AE95" s="11">
        <f>[3]stanford_det!AH95*W95</f>
        <v>0</v>
      </c>
      <c r="AF95" s="11">
        <f>[3]stanford_det!AI95*X95</f>
        <v>0</v>
      </c>
    </row>
    <row r="96" spans="1:32" x14ac:dyDescent="0.25">
      <c r="A96" s="2" t="s">
        <v>38</v>
      </c>
      <c r="B96" s="2" t="s">
        <v>39</v>
      </c>
      <c r="C96" s="2" t="s">
        <v>19</v>
      </c>
      <c r="D96" s="2" t="s">
        <v>517</v>
      </c>
      <c r="E96" s="2" t="s">
        <v>518</v>
      </c>
      <c r="F96" s="2" t="s">
        <v>448</v>
      </c>
      <c r="G96" s="2" t="s">
        <v>637</v>
      </c>
      <c r="H96" s="11">
        <f>'[4]Figure 5.5'!$E$23</f>
        <v>1842.692924470706</v>
      </c>
      <c r="I96" s="11">
        <f>$H96</f>
        <v>1842.692924470706</v>
      </c>
      <c r="J96" s="11">
        <f t="shared" ref="J96:O96" si="80">$H96</f>
        <v>1842.692924470706</v>
      </c>
      <c r="K96" s="11">
        <f t="shared" si="80"/>
        <v>1842.692924470706</v>
      </c>
      <c r="L96" s="11">
        <f t="shared" si="80"/>
        <v>1842.692924470706</v>
      </c>
      <c r="M96" s="11">
        <f t="shared" si="80"/>
        <v>1842.692924470706</v>
      </c>
      <c r="N96" s="11">
        <f t="shared" si="80"/>
        <v>1842.692924470706</v>
      </c>
      <c r="O96" s="11">
        <f t="shared" si="80"/>
        <v>1842.692924470706</v>
      </c>
      <c r="P96" s="12">
        <v>0.91</v>
      </c>
      <c r="Q96" s="11">
        <f t="shared" ref="Q96:X98" si="81">H96*$P96/1000</f>
        <v>1.6768505612683424</v>
      </c>
      <c r="R96" s="11">
        <f t="shared" si="81"/>
        <v>1.6768505612683424</v>
      </c>
      <c r="S96" s="11">
        <f t="shared" si="81"/>
        <v>1.6768505612683424</v>
      </c>
      <c r="T96" s="11">
        <f t="shared" si="81"/>
        <v>1.6768505612683424</v>
      </c>
      <c r="U96" s="11">
        <f t="shared" si="81"/>
        <v>1.6768505612683424</v>
      </c>
      <c r="V96" s="11">
        <f t="shared" si="81"/>
        <v>1.6768505612683424</v>
      </c>
      <c r="W96" s="11">
        <f t="shared" si="81"/>
        <v>1.6768505612683424</v>
      </c>
      <c r="X96" s="11">
        <f t="shared" si="81"/>
        <v>1.6768505612683424</v>
      </c>
      <c r="Y96" s="11">
        <f>[3]stanford_det!AB96*Q96</f>
        <v>1.9004306361041214</v>
      </c>
      <c r="Z96" s="11">
        <f>[3]stanford_det!AC96*R96</f>
        <v>0.22358007483577899</v>
      </c>
      <c r="AA96" s="11">
        <f>[3]stanford_det!AD96*S96</f>
        <v>0.22358007483577899</v>
      </c>
      <c r="AB96" s="11">
        <f>[3]stanford_det!AE96*T96</f>
        <v>0.22358007483577899</v>
      </c>
      <c r="AC96" s="11">
        <f>[3]stanford_det!AF96*U96</f>
        <v>0.22358007483577899</v>
      </c>
      <c r="AD96" s="11">
        <f>[3]stanford_det!AG96*V96</f>
        <v>0.22358007483577899</v>
      </c>
      <c r="AE96" s="11">
        <f>[3]stanford_det!AH96*W96</f>
        <v>0.22358007483577899</v>
      </c>
      <c r="AF96" s="11">
        <f>[3]stanford_det!AI96*X96</f>
        <v>0.22358007483577899</v>
      </c>
    </row>
    <row r="97" spans="1:32" x14ac:dyDescent="0.25">
      <c r="A97" s="2" t="s">
        <v>384</v>
      </c>
      <c r="B97" s="2" t="s">
        <v>378</v>
      </c>
      <c r="C97" s="2" t="s">
        <v>19</v>
      </c>
      <c r="D97" s="2" t="s">
        <v>517</v>
      </c>
      <c r="E97" s="2" t="s">
        <v>530</v>
      </c>
      <c r="F97" s="2" t="s">
        <v>448</v>
      </c>
      <c r="G97" s="2" t="s">
        <v>632</v>
      </c>
      <c r="H97" s="61">
        <f>SUM('[4]Figure 2.5'!$AD$11:$AL$11)/9</f>
        <v>1836.1111111111111</v>
      </c>
      <c r="I97" s="61">
        <f>H97*1350/(1400+2/7*(1350-1400))</f>
        <v>1788.7886597938143</v>
      </c>
      <c r="J97" s="61">
        <f t="shared" ref="J97:J105" si="82">(I97+K97)/2</f>
        <v>1755.6629438717068</v>
      </c>
      <c r="K97" s="61">
        <f>I97*1300/1350</f>
        <v>1722.5372279495991</v>
      </c>
      <c r="L97" s="61">
        <f t="shared" ref="L97:L105" si="83">(K97+M97)/2</f>
        <v>1656.2857961053837</v>
      </c>
      <c r="M97" s="61">
        <f>K97*1200/1300</f>
        <v>1590.0343642611683</v>
      </c>
      <c r="N97" s="61">
        <f t="shared" ref="N97:N105" si="84">(M97+O97)/2</f>
        <v>1523.7829324169529</v>
      </c>
      <c r="O97" s="61">
        <f>M97*1100/1200</f>
        <v>1457.5315005727375</v>
      </c>
      <c r="P97" s="12">
        <v>0.91</v>
      </c>
      <c r="Q97" s="11">
        <f t="shared" si="81"/>
        <v>1.6708611111111111</v>
      </c>
      <c r="R97" s="11">
        <f t="shared" si="81"/>
        <v>1.6277976804123713</v>
      </c>
      <c r="S97" s="11">
        <f t="shared" si="81"/>
        <v>1.5976532789232534</v>
      </c>
      <c r="T97" s="11">
        <f t="shared" si="81"/>
        <v>1.5675088774341353</v>
      </c>
      <c r="U97" s="11">
        <f t="shared" si="81"/>
        <v>1.5072200744558992</v>
      </c>
      <c r="V97" s="11">
        <f t="shared" si="81"/>
        <v>1.4469312714776632</v>
      </c>
      <c r="W97" s="11">
        <f t="shared" si="81"/>
        <v>1.3866424684994272</v>
      </c>
      <c r="X97" s="11">
        <f t="shared" si="81"/>
        <v>1.3263536655211912</v>
      </c>
      <c r="Y97" s="11">
        <f>[3]stanford_det!AB97*Q97</f>
        <v>67.060010694444443</v>
      </c>
      <c r="Z97" s="11">
        <f>[3]stanford_det!AC97*R97</f>
        <v>316.91228170166181</v>
      </c>
      <c r="AA97" s="11">
        <f>[3]stanford_det!AD97*S97</f>
        <v>499.15891901191173</v>
      </c>
      <c r="AB97" s="11">
        <f>[3]stanford_det!AE97*T97</f>
        <v>550.48047184548818</v>
      </c>
      <c r="AC97" s="11">
        <f>[3]stanford_det!AF97*U97</f>
        <v>295.99872791355807</v>
      </c>
      <c r="AD97" s="11">
        <f>[3]stanford_det!AG97*V97</f>
        <v>300.15713889473375</v>
      </c>
      <c r="AE97" s="11">
        <f>[3]stanford_det!AH97*W97</f>
        <v>241.65530615984767</v>
      </c>
      <c r="AF97" s="11">
        <f>[3]stanford_det!AI97*X97</f>
        <v>236.03694152575119</v>
      </c>
    </row>
    <row r="98" spans="1:32" x14ac:dyDescent="0.25">
      <c r="A98" s="2" t="s">
        <v>385</v>
      </c>
      <c r="B98" s="2" t="s">
        <v>379</v>
      </c>
      <c r="C98" s="2" t="s">
        <v>19</v>
      </c>
      <c r="D98" s="2" t="s">
        <v>517</v>
      </c>
      <c r="E98" s="2" t="s">
        <v>527</v>
      </c>
      <c r="F98" s="2" t="s">
        <v>448</v>
      </c>
      <c r="G98" s="2" t="s">
        <v>633</v>
      </c>
      <c r="H98" s="12">
        <f>('[4]Table 4.1'!$D$11+'[4]Table 4.1'!$G$11)/2</f>
        <v>4376</v>
      </c>
      <c r="I98" s="12">
        <f>H98*2880/(3470+2/7*(2880-3470))</f>
        <v>3817.4019904803113</v>
      </c>
      <c r="J98" s="12">
        <f t="shared" si="82"/>
        <v>3618.5789701427948</v>
      </c>
      <c r="K98" s="12">
        <f>I98*2580/2880</f>
        <v>3419.7559498052788</v>
      </c>
      <c r="L98" s="12">
        <f t="shared" si="83"/>
        <v>3287.2072695802681</v>
      </c>
      <c r="M98" s="12">
        <f>K98*2380/2580</f>
        <v>3154.6585893552569</v>
      </c>
      <c r="N98" s="12">
        <f t="shared" si="84"/>
        <v>3032.3850006205571</v>
      </c>
      <c r="O98" s="12">
        <f>M98*2380/2580</f>
        <v>2910.1114118858573</v>
      </c>
      <c r="P98" s="12">
        <v>0.91</v>
      </c>
      <c r="Q98" s="11">
        <f t="shared" si="81"/>
        <v>3.9821600000000004</v>
      </c>
      <c r="R98" s="11">
        <f t="shared" si="81"/>
        <v>3.4738358113370831</v>
      </c>
      <c r="S98" s="11">
        <f t="shared" si="81"/>
        <v>3.2929068628299434</v>
      </c>
      <c r="T98" s="11">
        <f t="shared" si="81"/>
        <v>3.1119779143228037</v>
      </c>
      <c r="U98" s="11">
        <f t="shared" si="81"/>
        <v>2.991358615318044</v>
      </c>
      <c r="V98" s="11">
        <f t="shared" si="81"/>
        <v>2.8707393163132839</v>
      </c>
      <c r="W98" s="11">
        <f t="shared" si="81"/>
        <v>2.7594703505647074</v>
      </c>
      <c r="X98" s="11">
        <f t="shared" si="81"/>
        <v>2.6482013848161299</v>
      </c>
      <c r="Y98" s="11">
        <f>[3]stanford_det!AB98*Q98</f>
        <v>0</v>
      </c>
      <c r="Z98" s="11">
        <f>[3]stanford_det!AC98*R98</f>
        <v>214.99686732115848</v>
      </c>
      <c r="AA98" s="11">
        <f>[3]stanford_det!AD98*S98</f>
        <v>331.94552628933604</v>
      </c>
      <c r="AB98" s="11">
        <f>[3]stanford_det!AE98*T98</f>
        <v>347.75245611263779</v>
      </c>
      <c r="AC98" s="11">
        <f>[3]stanford_det!AF98*U98</f>
        <v>170.35100935988771</v>
      </c>
      <c r="AD98" s="11">
        <f>[3]stanford_det!AG98*V98</f>
        <v>172.7357161251206</v>
      </c>
      <c r="AE98" s="11">
        <f>[3]stanford_det!AH98*W98</f>
        <v>133.42542856840711</v>
      </c>
      <c r="AF98" s="11">
        <f>[3]stanford_det!AI98*X98</f>
        <v>130.8908236529499</v>
      </c>
    </row>
    <row r="99" spans="1:32" x14ac:dyDescent="0.25">
      <c r="A99" s="1" t="s">
        <v>40</v>
      </c>
      <c r="B99" s="1" t="s">
        <v>41</v>
      </c>
      <c r="C99" s="2" t="s">
        <v>19</v>
      </c>
      <c r="D99" s="2" t="s">
        <v>448</v>
      </c>
      <c r="E99" s="2" t="s">
        <v>516</v>
      </c>
      <c r="F99" s="2"/>
      <c r="G99" s="2"/>
      <c r="H99" s="12">
        <f>2500+2/7*(2300-2500)</f>
        <v>2442.8571428571427</v>
      </c>
      <c r="I99" s="12">
        <v>2300</v>
      </c>
      <c r="J99" s="12">
        <f t="shared" si="82"/>
        <v>2300</v>
      </c>
      <c r="K99" s="12">
        <v>2300</v>
      </c>
      <c r="L99" s="12">
        <f t="shared" si="83"/>
        <v>2300</v>
      </c>
      <c r="M99" s="12">
        <v>2300</v>
      </c>
      <c r="N99" s="12">
        <f t="shared" si="84"/>
        <v>2250</v>
      </c>
      <c r="O99" s="12">
        <v>2200</v>
      </c>
      <c r="P99" s="12"/>
      <c r="Q99" s="11">
        <f t="shared" ref="Q99:X100" si="85">H99/1000</f>
        <v>2.4428571428571426</v>
      </c>
      <c r="R99" s="11">
        <f t="shared" si="85"/>
        <v>2.2999999999999998</v>
      </c>
      <c r="S99" s="11">
        <f t="shared" si="85"/>
        <v>2.2999999999999998</v>
      </c>
      <c r="T99" s="11">
        <f t="shared" si="85"/>
        <v>2.2999999999999998</v>
      </c>
      <c r="U99" s="11">
        <f t="shared" si="85"/>
        <v>2.2999999999999998</v>
      </c>
      <c r="V99" s="11">
        <f t="shared" si="85"/>
        <v>2.2999999999999998</v>
      </c>
      <c r="W99" s="11">
        <f t="shared" si="85"/>
        <v>2.25</v>
      </c>
      <c r="X99" s="11">
        <f t="shared" si="85"/>
        <v>2.2000000000000002</v>
      </c>
      <c r="Y99" s="11">
        <f>[3]stanford_det!AB99*Q99</f>
        <v>1819.9285714285713</v>
      </c>
      <c r="Z99" s="11">
        <f>[3]stanford_det!AC99*R99</f>
        <v>0</v>
      </c>
      <c r="AA99" s="11">
        <f>[3]stanford_det!AD99*S99</f>
        <v>0</v>
      </c>
      <c r="AB99" s="11">
        <f>[3]stanford_det!AE99*T99</f>
        <v>0</v>
      </c>
      <c r="AC99" s="11">
        <f>[3]stanford_det!AF99*U99</f>
        <v>0</v>
      </c>
      <c r="AD99" s="11">
        <f>[3]stanford_det!AG99*V99</f>
        <v>0</v>
      </c>
      <c r="AE99" s="11">
        <f>[3]stanford_det!AH99*W99</f>
        <v>0</v>
      </c>
      <c r="AF99" s="11">
        <f>[3]stanford_det!AI99*X99</f>
        <v>0</v>
      </c>
    </row>
    <row r="100" spans="1:32" x14ac:dyDescent="0.25">
      <c r="A100" s="2" t="s">
        <v>42</v>
      </c>
      <c r="B100" s="2" t="s">
        <v>43</v>
      </c>
      <c r="C100" s="2" t="s">
        <v>19</v>
      </c>
      <c r="D100" s="2" t="s">
        <v>448</v>
      </c>
      <c r="E100" s="2" t="s">
        <v>523</v>
      </c>
      <c r="F100" s="2"/>
      <c r="G100" s="2"/>
      <c r="H100" s="12">
        <f>2890+2/7*(2620-2890)</f>
        <v>2812.8571428571427</v>
      </c>
      <c r="I100" s="12">
        <v>2620</v>
      </c>
      <c r="J100" s="12">
        <f t="shared" si="82"/>
        <v>2495</v>
      </c>
      <c r="K100" s="12">
        <v>2370</v>
      </c>
      <c r="L100" s="12">
        <f t="shared" si="83"/>
        <v>2260</v>
      </c>
      <c r="M100" s="12">
        <v>2150</v>
      </c>
      <c r="N100" s="12">
        <f t="shared" si="84"/>
        <v>2050</v>
      </c>
      <c r="O100" s="12">
        <v>1950</v>
      </c>
      <c r="P100" s="12"/>
      <c r="Q100" s="11">
        <f t="shared" si="85"/>
        <v>2.8128571428571427</v>
      </c>
      <c r="R100" s="11">
        <f t="shared" si="85"/>
        <v>2.62</v>
      </c>
      <c r="S100" s="11">
        <f t="shared" si="85"/>
        <v>2.4950000000000001</v>
      </c>
      <c r="T100" s="11">
        <f t="shared" si="85"/>
        <v>2.37</v>
      </c>
      <c r="U100" s="11">
        <f t="shared" si="85"/>
        <v>2.2599999999999998</v>
      </c>
      <c r="V100" s="11">
        <f t="shared" si="85"/>
        <v>2.15</v>
      </c>
      <c r="W100" s="11">
        <f t="shared" si="85"/>
        <v>2.0499999999999998</v>
      </c>
      <c r="X100" s="11">
        <f t="shared" si="85"/>
        <v>1.95</v>
      </c>
      <c r="Y100" s="11">
        <f>[3]stanford_det!AB100*Q100</f>
        <v>24.595622857142857</v>
      </c>
      <c r="Z100" s="11">
        <f>[3]stanford_det!AC100*R100</f>
        <v>12.039424</v>
      </c>
      <c r="AA100" s="11">
        <f>[3]stanford_det!AD100*S100</f>
        <v>7.1656399999999998</v>
      </c>
      <c r="AB100" s="11">
        <f>[3]stanford_det!AE100*T100</f>
        <v>2.7226560000000002</v>
      </c>
      <c r="AC100" s="11">
        <f>[3]stanford_det!AF100*U100</f>
        <v>1.6226800000000001</v>
      </c>
      <c r="AD100" s="11">
        <f>[3]stanford_det!AG100*V100</f>
        <v>0.61748000000000058</v>
      </c>
      <c r="AE100" s="11">
        <f>[3]stanford_det!AH100*W100</f>
        <v>0.29438000000000025</v>
      </c>
      <c r="AF100" s="11">
        <f>[3]stanford_det!AI100*X100</f>
        <v>0</v>
      </c>
    </row>
    <row r="101" spans="1:32" x14ac:dyDescent="0.25">
      <c r="A101" s="2" t="s">
        <v>382</v>
      </c>
      <c r="B101" s="2" t="s">
        <v>380</v>
      </c>
      <c r="C101" s="2" t="s">
        <v>19</v>
      </c>
      <c r="D101" s="2" t="s">
        <v>517</v>
      </c>
      <c r="E101" s="2" t="s">
        <v>531</v>
      </c>
      <c r="F101" s="2" t="s">
        <v>448</v>
      </c>
      <c r="G101" s="2" t="s">
        <v>630</v>
      </c>
      <c r="H101" s="61">
        <f>SUM('[4]Figure 3.4'!$F$28:$N$28)/9</f>
        <v>2040.9771111111108</v>
      </c>
      <c r="I101" s="61">
        <f>H101*800/(980+2/7*(800-980))</f>
        <v>1758.3802803418801</v>
      </c>
      <c r="J101" s="61">
        <f t="shared" si="82"/>
        <v>1582.542252307692</v>
      </c>
      <c r="K101" s="61">
        <f>I101*640/800</f>
        <v>1406.704224273504</v>
      </c>
      <c r="L101" s="61">
        <f t="shared" si="83"/>
        <v>1340.7649637606835</v>
      </c>
      <c r="M101" s="61">
        <f>K101*580/640</f>
        <v>1274.825703247863</v>
      </c>
      <c r="N101" s="61">
        <f t="shared" si="84"/>
        <v>1208.8864427350425</v>
      </c>
      <c r="O101" s="61">
        <f>M101*520/580</f>
        <v>1142.947182222222</v>
      </c>
      <c r="P101" s="12">
        <v>0.91</v>
      </c>
      <c r="Q101" s="11">
        <f t="shared" ref="Q101:X103" si="86">H101*$P101/1000</f>
        <v>1.8572891711111108</v>
      </c>
      <c r="R101" s="11">
        <f t="shared" si="86"/>
        <v>1.6001260551111109</v>
      </c>
      <c r="S101" s="11">
        <f t="shared" si="86"/>
        <v>1.4401134495999997</v>
      </c>
      <c r="T101" s="11">
        <f t="shared" si="86"/>
        <v>1.2801008440888886</v>
      </c>
      <c r="U101" s="11">
        <f t="shared" si="86"/>
        <v>1.220096117022222</v>
      </c>
      <c r="V101" s="11">
        <f t="shared" si="86"/>
        <v>1.1600913899555554</v>
      </c>
      <c r="W101" s="11">
        <f t="shared" si="86"/>
        <v>1.1000866628888886</v>
      </c>
      <c r="X101" s="11">
        <f t="shared" si="86"/>
        <v>1.040081935822222</v>
      </c>
      <c r="Y101" s="11">
        <f>[3]stanford_det!AB101*Q101</f>
        <v>0</v>
      </c>
      <c r="Z101" s="11">
        <f>[3]stanford_det!AC101*R101</f>
        <v>130.24687649289203</v>
      </c>
      <c r="AA101" s="11">
        <f>[3]stanford_det!AD101*S101</f>
        <v>195.37031473933797</v>
      </c>
      <c r="AB101" s="11">
        <f>[3]stanford_det!AE101*T101</f>
        <v>199.7118772891011</v>
      </c>
      <c r="AC101" s="11">
        <f>[3]stanford_det!AF101*U101</f>
        <v>103.45129513107301</v>
      </c>
      <c r="AD101" s="11">
        <f>[3]stanford_det!AG101*V101</f>
        <v>104.2653381091536</v>
      </c>
      <c r="AE101" s="11">
        <f>[3]stanford_det!AH101*W101</f>
        <v>82.082666956457999</v>
      </c>
      <c r="AF101" s="11">
        <f>[3]stanford_det!AI101*X101</f>
        <v>79.369190362856088</v>
      </c>
    </row>
    <row r="102" spans="1:32" x14ac:dyDescent="0.25">
      <c r="A102" s="2" t="s">
        <v>383</v>
      </c>
      <c r="B102" s="2" t="s">
        <v>381</v>
      </c>
      <c r="C102" s="2" t="s">
        <v>19</v>
      </c>
      <c r="D102" s="2" t="s">
        <v>517</v>
      </c>
      <c r="E102" s="2" t="s">
        <v>532</v>
      </c>
      <c r="F102" s="2" t="s">
        <v>448</v>
      </c>
      <c r="G102" s="2" t="s">
        <v>631</v>
      </c>
      <c r="H102" s="61">
        <f>SUM('[4]Table 3.1'!$F$20:$N$20)/7</f>
        <v>2900.7142857142858</v>
      </c>
      <c r="I102" s="61">
        <f>H102*1100/(1310+2/7*(1100-1310))</f>
        <v>2552.6285714285718</v>
      </c>
      <c r="J102" s="61">
        <f t="shared" si="82"/>
        <v>2424.9971428571434</v>
      </c>
      <c r="K102" s="61">
        <f>I102*990/1100</f>
        <v>2297.3657142857146</v>
      </c>
      <c r="L102" s="61">
        <f t="shared" si="83"/>
        <v>2227.7485714285717</v>
      </c>
      <c r="M102" s="61">
        <f>K102*930/990</f>
        <v>2158.1314285714288</v>
      </c>
      <c r="N102" s="61">
        <f t="shared" si="84"/>
        <v>2100.1171428571433</v>
      </c>
      <c r="O102" s="61">
        <f>M102*880/930</f>
        <v>2042.1028571428574</v>
      </c>
      <c r="P102" s="12">
        <v>0.91</v>
      </c>
      <c r="Q102" s="11">
        <f t="shared" si="86"/>
        <v>2.6396500000000001</v>
      </c>
      <c r="R102" s="11">
        <f t="shared" si="86"/>
        <v>2.3228920000000004</v>
      </c>
      <c r="S102" s="11">
        <f t="shared" si="86"/>
        <v>2.2067474000000007</v>
      </c>
      <c r="T102" s="11">
        <f t="shared" si="86"/>
        <v>2.0906028000000005</v>
      </c>
      <c r="U102" s="11">
        <f t="shared" si="86"/>
        <v>2.0272512000000003</v>
      </c>
      <c r="V102" s="11">
        <f t="shared" si="86"/>
        <v>1.9638996000000004</v>
      </c>
      <c r="W102" s="11">
        <f t="shared" si="86"/>
        <v>1.9111066000000005</v>
      </c>
      <c r="X102" s="11">
        <f t="shared" si="86"/>
        <v>1.8583136000000002</v>
      </c>
      <c r="Y102" s="11">
        <f>[3]stanford_det!AB102*Q102</f>
        <v>0.105586</v>
      </c>
      <c r="Z102" s="11">
        <f>[3]stanford_det!AC102*R102</f>
        <v>168.28881618413288</v>
      </c>
      <c r="AA102" s="11">
        <f>[3]stanford_det!AD102*S102</f>
        <v>266.39844569421047</v>
      </c>
      <c r="AB102" s="11">
        <f>[3]stanford_det!AE102*T102</f>
        <v>290.22155248162932</v>
      </c>
      <c r="AC102" s="11">
        <f>[3]stanford_det!AF102*U102</f>
        <v>152.98645414266625</v>
      </c>
      <c r="AD102" s="11">
        <f>[3]stanford_det!AG102*V102</f>
        <v>157.09325173871042</v>
      </c>
      <c r="AE102" s="11">
        <f>[3]stanford_det!AH102*W102</f>
        <v>126.92418589420024</v>
      </c>
      <c r="AF102" s="11">
        <f>[3]stanford_det!AI102*X102</f>
        <v>126.22125792209965</v>
      </c>
    </row>
    <row r="103" spans="1:32" x14ac:dyDescent="0.25">
      <c r="A103" s="2" t="s">
        <v>44</v>
      </c>
      <c r="B103" s="2" t="s">
        <v>45</v>
      </c>
      <c r="C103" s="2" t="s">
        <v>19</v>
      </c>
      <c r="D103" s="2" t="s">
        <v>448</v>
      </c>
      <c r="E103" s="2" t="s">
        <v>616</v>
      </c>
      <c r="F103" s="2"/>
      <c r="G103" s="2"/>
      <c r="H103" s="12">
        <f>5600+2/7*(4500-5600)</f>
        <v>5285.7142857142853</v>
      </c>
      <c r="I103" s="11">
        <v>4500</v>
      </c>
      <c r="J103" s="12">
        <f t="shared" si="82"/>
        <v>4150</v>
      </c>
      <c r="K103" s="12">
        <v>3800</v>
      </c>
      <c r="L103" s="12">
        <f t="shared" si="83"/>
        <v>3650</v>
      </c>
      <c r="M103" s="12">
        <v>3500</v>
      </c>
      <c r="N103" s="12">
        <f t="shared" si="84"/>
        <v>3450</v>
      </c>
      <c r="O103" s="11">
        <v>3400</v>
      </c>
      <c r="P103" s="12">
        <v>0.91</v>
      </c>
      <c r="Q103" s="11">
        <f t="shared" si="86"/>
        <v>4.8099999999999996</v>
      </c>
      <c r="R103" s="11">
        <f t="shared" si="86"/>
        <v>4.0949999999999998</v>
      </c>
      <c r="S103" s="11">
        <f t="shared" si="86"/>
        <v>3.7765</v>
      </c>
      <c r="T103" s="11">
        <f t="shared" si="86"/>
        <v>3.4580000000000002</v>
      </c>
      <c r="U103" s="11">
        <f t="shared" si="86"/>
        <v>3.3214999999999999</v>
      </c>
      <c r="V103" s="11">
        <f t="shared" si="86"/>
        <v>3.1850000000000001</v>
      </c>
      <c r="W103" s="11">
        <f t="shared" si="86"/>
        <v>3.1395</v>
      </c>
      <c r="X103" s="11">
        <f t="shared" si="86"/>
        <v>3.0939999999999999</v>
      </c>
      <c r="Y103" s="11">
        <f>[3]stanford_det!AB103*Q103</f>
        <v>0</v>
      </c>
      <c r="Z103" s="11">
        <f>[3]stanford_det!AC103*R103</f>
        <v>0</v>
      </c>
      <c r="AA103" s="11">
        <f>[3]stanford_det!AD103*S103</f>
        <v>0</v>
      </c>
      <c r="AB103" s="11">
        <f>[3]stanford_det!AE103*T103</f>
        <v>0</v>
      </c>
      <c r="AC103" s="11">
        <f>[3]stanford_det!AF103*U103</f>
        <v>0</v>
      </c>
      <c r="AD103" s="11">
        <f>[3]stanford_det!AG103*V103</f>
        <v>0</v>
      </c>
      <c r="AE103" s="11">
        <f>[3]stanford_det!AH103*W103</f>
        <v>0</v>
      </c>
      <c r="AF103" s="11">
        <f>[3]stanford_det!AI103*X103</f>
        <v>0</v>
      </c>
    </row>
    <row r="104" spans="1:32" x14ac:dyDescent="0.25">
      <c r="A104" s="2" t="s">
        <v>46</v>
      </c>
      <c r="B104" s="2" t="s">
        <v>47</v>
      </c>
      <c r="C104" s="2" t="s">
        <v>19</v>
      </c>
      <c r="D104" s="2" t="s">
        <v>448</v>
      </c>
      <c r="E104" s="2" t="s">
        <v>510</v>
      </c>
      <c r="F104" s="2"/>
      <c r="G104" s="2"/>
      <c r="H104" s="12">
        <f>9080+2/7*(5790-9080)</f>
        <v>8140</v>
      </c>
      <c r="I104" s="12">
        <v>5790</v>
      </c>
      <c r="J104" s="12">
        <f t="shared" si="82"/>
        <v>5135</v>
      </c>
      <c r="K104" s="12">
        <v>4480</v>
      </c>
      <c r="L104" s="12">
        <f t="shared" si="83"/>
        <v>3565</v>
      </c>
      <c r="M104" s="12">
        <v>2650</v>
      </c>
      <c r="N104" s="12">
        <f t="shared" si="84"/>
        <v>2475</v>
      </c>
      <c r="O104" s="12">
        <v>2300</v>
      </c>
      <c r="P104" s="12"/>
      <c r="Q104" s="11">
        <f t="shared" ref="Q104:X104" si="87">H104/1000</f>
        <v>8.14</v>
      </c>
      <c r="R104" s="11">
        <f t="shared" si="87"/>
        <v>5.79</v>
      </c>
      <c r="S104" s="11">
        <f t="shared" si="87"/>
        <v>5.1349999999999998</v>
      </c>
      <c r="T104" s="11">
        <f t="shared" si="87"/>
        <v>4.4800000000000004</v>
      </c>
      <c r="U104" s="11">
        <f t="shared" si="87"/>
        <v>3.5649999999999999</v>
      </c>
      <c r="V104" s="11">
        <f t="shared" si="87"/>
        <v>2.65</v>
      </c>
      <c r="W104" s="11">
        <f t="shared" si="87"/>
        <v>2.4750000000000001</v>
      </c>
      <c r="X104" s="11">
        <f t="shared" si="87"/>
        <v>2.2999999999999998</v>
      </c>
      <c r="Y104" s="11">
        <f>[3]stanford_det!AB104*Q104</f>
        <v>0</v>
      </c>
      <c r="Z104" s="11">
        <f>[3]stanford_det!AC104*R104</f>
        <v>13.742376107163711</v>
      </c>
      <c r="AA104" s="11">
        <f>[3]stanford_det!AD104*S104</f>
        <v>20.719183458978517</v>
      </c>
      <c r="AB104" s="11">
        <f>[3]stanford_det!AE104*T104</f>
        <v>21.266267689151444</v>
      </c>
      <c r="AC104" s="11">
        <f>[3]stanford_det!AF104*U104</f>
        <v>9.9421581547315014</v>
      </c>
      <c r="AD104" s="11">
        <f>[3]stanford_det!AG104*V104</f>
        <v>7.8621106830707772</v>
      </c>
      <c r="AE104" s="11">
        <f>[3]stanford_det!AH104*W104</f>
        <v>6.3149066373268488</v>
      </c>
      <c r="AF104" s="11">
        <f>[3]stanford_det!AI104*X104</f>
        <v>6.0048724613340561</v>
      </c>
    </row>
    <row r="105" spans="1:32" x14ac:dyDescent="0.25">
      <c r="A105" s="2" t="s">
        <v>48</v>
      </c>
      <c r="B105" s="2" t="s">
        <v>49</v>
      </c>
      <c r="C105" s="2" t="s">
        <v>19</v>
      </c>
      <c r="D105" s="2" t="s">
        <v>448</v>
      </c>
      <c r="E105" s="2" t="s">
        <v>617</v>
      </c>
      <c r="F105" s="2"/>
      <c r="G105" s="2"/>
      <c r="H105" s="12">
        <f>5530+2/7*(4970-5530)</f>
        <v>5370</v>
      </c>
      <c r="I105" s="11">
        <v>4970</v>
      </c>
      <c r="J105" s="12">
        <f t="shared" si="82"/>
        <v>4720</v>
      </c>
      <c r="K105" s="12">
        <v>4470</v>
      </c>
      <c r="L105" s="12">
        <f t="shared" si="83"/>
        <v>4245</v>
      </c>
      <c r="M105" s="12">
        <v>4020</v>
      </c>
      <c r="N105" s="12">
        <f t="shared" si="84"/>
        <v>3815</v>
      </c>
      <c r="O105" s="11">
        <v>3610</v>
      </c>
      <c r="P105" s="12">
        <v>0.91</v>
      </c>
      <c r="Q105" s="11">
        <f t="shared" ref="Q105:X105" si="88">H105*$P105/1000</f>
        <v>4.8866999999999994</v>
      </c>
      <c r="R105" s="11">
        <f t="shared" si="88"/>
        <v>4.5226999999999995</v>
      </c>
      <c r="S105" s="11">
        <f t="shared" si="88"/>
        <v>4.2951999999999995</v>
      </c>
      <c r="T105" s="11">
        <f t="shared" si="88"/>
        <v>4.0677000000000003</v>
      </c>
      <c r="U105" s="11">
        <f t="shared" si="88"/>
        <v>3.8629500000000001</v>
      </c>
      <c r="V105" s="11">
        <f t="shared" si="88"/>
        <v>3.6582000000000003</v>
      </c>
      <c r="W105" s="11">
        <f t="shared" si="88"/>
        <v>3.4716499999999999</v>
      </c>
      <c r="X105" s="11">
        <f t="shared" si="88"/>
        <v>3.2850999999999999</v>
      </c>
      <c r="Y105" s="11">
        <f>[3]stanford_det!AB105*Q105</f>
        <v>0</v>
      </c>
      <c r="Z105" s="11">
        <f>[3]stanford_det!AC105*R105</f>
        <v>0</v>
      </c>
      <c r="AA105" s="11">
        <f>[3]stanford_det!AD105*S105</f>
        <v>0</v>
      </c>
      <c r="AB105" s="11">
        <f>[3]stanford_det!AE105*T105</f>
        <v>0</v>
      </c>
      <c r="AC105" s="11">
        <f>[3]stanford_det!AF105*U105</f>
        <v>0</v>
      </c>
      <c r="AD105" s="11">
        <f>[3]stanford_det!AG105*V105</f>
        <v>0</v>
      </c>
      <c r="AE105" s="11">
        <f>[3]stanford_det!AH105*W105</f>
        <v>0</v>
      </c>
      <c r="AF105" s="11">
        <f>[3]stanford_det!AI105*X105</f>
        <v>0</v>
      </c>
    </row>
    <row r="106" spans="1:32" x14ac:dyDescent="0.25">
      <c r="A106" s="2" t="s">
        <v>32</v>
      </c>
      <c r="B106" s="2" t="s">
        <v>33</v>
      </c>
      <c r="C106" s="2" t="s">
        <v>18</v>
      </c>
      <c r="D106" s="2" t="s">
        <v>448</v>
      </c>
      <c r="E106" s="2" t="s">
        <v>558</v>
      </c>
      <c r="F106" s="2"/>
      <c r="G106" s="2"/>
      <c r="H106" s="12">
        <f>[2]ES!$B$8/([2]ES!$B$8+[2]ES!$B$11)*(2000+2/7*(2000-2000))+[2]ES!$B$11/([2]ES!$B$8+[2]ES!$B$11)*(1600+2/7*(1600-1600))</f>
        <v>1645.1691959656894</v>
      </c>
      <c r="I106" s="12">
        <f>$H106</f>
        <v>1645.1691959656894</v>
      </c>
      <c r="J106" s="12">
        <f t="shared" ref="J106:O107" si="89">$H106</f>
        <v>1645.1691959656894</v>
      </c>
      <c r="K106" s="12">
        <f t="shared" si="89"/>
        <v>1645.1691959656894</v>
      </c>
      <c r="L106" s="12">
        <f t="shared" si="89"/>
        <v>1645.1691959656894</v>
      </c>
      <c r="M106" s="12">
        <f t="shared" si="89"/>
        <v>1645.1691959656894</v>
      </c>
      <c r="N106" s="12">
        <f t="shared" si="89"/>
        <v>1645.1691959656894</v>
      </c>
      <c r="O106" s="12">
        <f t="shared" si="89"/>
        <v>1645.1691959656894</v>
      </c>
      <c r="P106" s="12"/>
      <c r="Q106" s="11">
        <f t="shared" ref="Q106:X108" si="90">H106/1000</f>
        <v>1.6451691959656893</v>
      </c>
      <c r="R106" s="11">
        <f t="shared" si="90"/>
        <v>1.6451691959656893</v>
      </c>
      <c r="S106" s="11">
        <f t="shared" si="90"/>
        <v>1.6451691959656893</v>
      </c>
      <c r="T106" s="11">
        <f t="shared" si="90"/>
        <v>1.6451691959656893</v>
      </c>
      <c r="U106" s="11">
        <f t="shared" si="90"/>
        <v>1.6451691959656893</v>
      </c>
      <c r="V106" s="11">
        <f t="shared" si="90"/>
        <v>1.6451691959656893</v>
      </c>
      <c r="W106" s="11">
        <f t="shared" si="90"/>
        <v>1.6451691959656893</v>
      </c>
      <c r="X106" s="11">
        <f t="shared" si="90"/>
        <v>1.6451691959656893</v>
      </c>
      <c r="Y106" s="11">
        <f>[3]stanford_det!AB106*Q106</f>
        <v>424.30262602695814</v>
      </c>
      <c r="Z106" s="11">
        <f>[3]stanford_det!AC106*R106</f>
        <v>339.4421008215665</v>
      </c>
      <c r="AA106" s="11">
        <f>[3]stanford_det!AD106*S106</f>
        <v>212.15131301347907</v>
      </c>
      <c r="AB106" s="11">
        <f>[3]stanford_det!AE106*T106</f>
        <v>84.860525205391596</v>
      </c>
      <c r="AC106" s="11">
        <f>[3]stanford_det!AF106*U106</f>
        <v>53.037828253369746</v>
      </c>
      <c r="AD106" s="11">
        <f>[3]stanford_det!AG106*V106</f>
        <v>21.215131301347899</v>
      </c>
      <c r="AE106" s="11">
        <f>[3]stanford_det!AH106*W106</f>
        <v>10.60756565067395</v>
      </c>
      <c r="AF106" s="11">
        <f>[3]stanford_det!AI106*X106</f>
        <v>0</v>
      </c>
    </row>
    <row r="107" spans="1:32" x14ac:dyDescent="0.25">
      <c r="A107" s="2" t="s">
        <v>34</v>
      </c>
      <c r="B107" s="2" t="s">
        <v>35</v>
      </c>
      <c r="C107" s="2" t="s">
        <v>18</v>
      </c>
      <c r="D107" s="2" t="s">
        <v>448</v>
      </c>
      <c r="E107" s="2" t="s">
        <v>515</v>
      </c>
      <c r="F107" s="2"/>
      <c r="G107" s="2"/>
      <c r="H107" s="12">
        <f>850+2/7*(850-850)</f>
        <v>850</v>
      </c>
      <c r="I107" s="12">
        <f>$H107</f>
        <v>850</v>
      </c>
      <c r="J107" s="12">
        <f t="shared" si="89"/>
        <v>850</v>
      </c>
      <c r="K107" s="12">
        <f t="shared" si="89"/>
        <v>850</v>
      </c>
      <c r="L107" s="12">
        <f t="shared" si="89"/>
        <v>850</v>
      </c>
      <c r="M107" s="12">
        <f t="shared" si="89"/>
        <v>850</v>
      </c>
      <c r="N107" s="12">
        <f t="shared" si="89"/>
        <v>850</v>
      </c>
      <c r="O107" s="12">
        <f t="shared" si="89"/>
        <v>850</v>
      </c>
      <c r="P107" s="12"/>
      <c r="Q107" s="11">
        <f t="shared" si="90"/>
        <v>0.85</v>
      </c>
      <c r="R107" s="11">
        <f t="shared" si="90"/>
        <v>0.85</v>
      </c>
      <c r="S107" s="11">
        <f t="shared" si="90"/>
        <v>0.85</v>
      </c>
      <c r="T107" s="11">
        <f t="shared" si="90"/>
        <v>0.85</v>
      </c>
      <c r="U107" s="11">
        <f t="shared" si="90"/>
        <v>0.85</v>
      </c>
      <c r="V107" s="11">
        <f t="shared" si="90"/>
        <v>0.85</v>
      </c>
      <c r="W107" s="11">
        <f t="shared" si="90"/>
        <v>0.85</v>
      </c>
      <c r="X107" s="11">
        <f t="shared" si="90"/>
        <v>0.85</v>
      </c>
      <c r="Y107" s="11">
        <f>[3]stanford_det!AB107*Q107</f>
        <v>887.76224010833312</v>
      </c>
      <c r="Z107" s="11">
        <f>[3]stanford_det!AC107*R107</f>
        <v>710.20979208666654</v>
      </c>
      <c r="AA107" s="11">
        <f>[3]stanford_det!AD107*S107</f>
        <v>443.88112005416656</v>
      </c>
      <c r="AB107" s="11">
        <f>[3]stanford_det!AE107*T107</f>
        <v>177.55244802166658</v>
      </c>
      <c r="AC107" s="11">
        <f>[3]stanford_det!AF107*U107</f>
        <v>110.97028001354164</v>
      </c>
      <c r="AD107" s="11">
        <f>[3]stanford_det!AG107*V107</f>
        <v>44.388112005416701</v>
      </c>
      <c r="AE107" s="11">
        <f>[3]stanford_det!AH107*W107</f>
        <v>22.194056002708351</v>
      </c>
      <c r="AF107" s="11">
        <f>[3]stanford_det!AI107*X107</f>
        <v>0</v>
      </c>
    </row>
    <row r="108" spans="1:32" x14ac:dyDescent="0.25">
      <c r="A108" s="2" t="s">
        <v>36</v>
      </c>
      <c r="B108" s="2" t="s">
        <v>37</v>
      </c>
      <c r="C108" s="2" t="s">
        <v>18</v>
      </c>
      <c r="D108" s="2" t="s">
        <v>448</v>
      </c>
      <c r="E108" s="2" t="s">
        <v>503</v>
      </c>
      <c r="F108" s="2"/>
      <c r="G108" s="2"/>
      <c r="H108" s="12">
        <f>4500+2/7*(4350-4500)</f>
        <v>4457.1428571428569</v>
      </c>
      <c r="I108" s="12">
        <f>4350</f>
        <v>4350</v>
      </c>
      <c r="J108" s="12">
        <f>(I108+K108)/2</f>
        <v>4225</v>
      </c>
      <c r="K108" s="12">
        <v>4100</v>
      </c>
      <c r="L108" s="12">
        <f>(K108+M108)/2</f>
        <v>3950</v>
      </c>
      <c r="M108" s="12">
        <v>3800</v>
      </c>
      <c r="N108" s="12">
        <f>(M108+O108)/2</f>
        <v>3775</v>
      </c>
      <c r="O108" s="12">
        <v>3750</v>
      </c>
      <c r="P108" s="12"/>
      <c r="Q108" s="11">
        <f t="shared" si="90"/>
        <v>4.4571428571428573</v>
      </c>
      <c r="R108" s="11">
        <f t="shared" si="90"/>
        <v>4.3499999999999996</v>
      </c>
      <c r="S108" s="11">
        <f t="shared" si="90"/>
        <v>4.2249999999999996</v>
      </c>
      <c r="T108" s="11">
        <f t="shared" si="90"/>
        <v>4.0999999999999996</v>
      </c>
      <c r="U108" s="11">
        <f t="shared" si="90"/>
        <v>3.95</v>
      </c>
      <c r="V108" s="11">
        <f t="shared" si="90"/>
        <v>3.8</v>
      </c>
      <c r="W108" s="11">
        <f t="shared" si="90"/>
        <v>3.7749999999999999</v>
      </c>
      <c r="X108" s="11">
        <f t="shared" si="90"/>
        <v>3.75</v>
      </c>
      <c r="Y108" s="11">
        <f>[3]stanford_det!AB108*Q108</f>
        <v>549.62514285714281</v>
      </c>
      <c r="Z108" s="11">
        <f>[3]stanford_det!AC108*R108</f>
        <v>429.1303999999999</v>
      </c>
      <c r="AA108" s="11">
        <f>[3]stanford_det!AD108*S108</f>
        <v>260.4994166666666</v>
      </c>
      <c r="AB108" s="11">
        <f>[3]stanford_det!AE108*T108</f>
        <v>101.11693333333328</v>
      </c>
      <c r="AC108" s="11">
        <f>[3]stanford_det!AF108*U108</f>
        <v>60.885958333333328</v>
      </c>
      <c r="AD108" s="11">
        <f>[3]stanford_det!AG108*V108</f>
        <v>23.429533333333367</v>
      </c>
      <c r="AE108" s="11">
        <f>[3]stanford_det!AH108*W108</f>
        <v>11.63769583333335</v>
      </c>
      <c r="AF108" s="11">
        <f>[3]stanford_det!AI108*X108</f>
        <v>0</v>
      </c>
    </row>
    <row r="109" spans="1:32" x14ac:dyDescent="0.25">
      <c r="A109" s="2" t="s">
        <v>38</v>
      </c>
      <c r="B109" s="2" t="s">
        <v>39</v>
      </c>
      <c r="C109" s="2" t="s">
        <v>18</v>
      </c>
      <c r="D109" s="2" t="s">
        <v>517</v>
      </c>
      <c r="E109" s="2" t="s">
        <v>518</v>
      </c>
      <c r="F109" s="2" t="s">
        <v>448</v>
      </c>
      <c r="G109" s="2" t="s">
        <v>637</v>
      </c>
      <c r="H109" s="11">
        <f>'[4]Figure 5.5'!$E$23</f>
        <v>1842.692924470706</v>
      </c>
      <c r="I109" s="12">
        <f>$H109</f>
        <v>1842.692924470706</v>
      </c>
      <c r="J109" s="12">
        <f t="shared" ref="J109:O109" si="91">$H109</f>
        <v>1842.692924470706</v>
      </c>
      <c r="K109" s="12">
        <f t="shared" si="91"/>
        <v>1842.692924470706</v>
      </c>
      <c r="L109" s="12">
        <f t="shared" si="91"/>
        <v>1842.692924470706</v>
      </c>
      <c r="M109" s="12">
        <f t="shared" si="91"/>
        <v>1842.692924470706</v>
      </c>
      <c r="N109" s="12">
        <f t="shared" si="91"/>
        <v>1842.692924470706</v>
      </c>
      <c r="O109" s="12">
        <f t="shared" si="91"/>
        <v>1842.692924470706</v>
      </c>
      <c r="P109" s="12">
        <v>0.91</v>
      </c>
      <c r="Q109" s="11">
        <f t="shared" ref="Q109:X111" si="92">H109*$P109/1000</f>
        <v>1.6768505612683424</v>
      </c>
      <c r="R109" s="11">
        <f t="shared" si="92"/>
        <v>1.6768505612683424</v>
      </c>
      <c r="S109" s="11">
        <f t="shared" si="92"/>
        <v>1.6768505612683424</v>
      </c>
      <c r="T109" s="11">
        <f t="shared" si="92"/>
        <v>1.6768505612683424</v>
      </c>
      <c r="U109" s="11">
        <f t="shared" si="92"/>
        <v>1.6768505612683424</v>
      </c>
      <c r="V109" s="11">
        <f t="shared" si="92"/>
        <v>1.6768505612683424</v>
      </c>
      <c r="W109" s="11">
        <f t="shared" si="92"/>
        <v>1.6768505612683424</v>
      </c>
      <c r="X109" s="11">
        <f t="shared" si="92"/>
        <v>1.6768505612683424</v>
      </c>
      <c r="Y109" s="11">
        <f>[3]stanford_det!AB109*Q109</f>
        <v>1856.6089414363089</v>
      </c>
      <c r="Z109" s="11">
        <f>[3]stanford_det!AC109*R109</f>
        <v>492.65310539876754</v>
      </c>
      <c r="AA109" s="11">
        <f>[3]stanford_det!AD109*S109</f>
        <v>508.70894952291297</v>
      </c>
      <c r="AB109" s="11">
        <f>[3]stanford_det!AE109*T109</f>
        <v>511.92011834774189</v>
      </c>
      <c r="AC109" s="11">
        <f>[3]stanford_det!AF109*U109</f>
        <v>483.8223911304882</v>
      </c>
      <c r="AD109" s="11">
        <f>[3]stanford_det!AG109*V109</f>
        <v>484.62518333669544</v>
      </c>
      <c r="AE109" s="11">
        <f>[3]stanford_det!AH109*W109</f>
        <v>478.47044308910745</v>
      </c>
      <c r="AF109" s="11">
        <f>[3]stanford_det!AI109*X109</f>
        <v>478.73804049117649</v>
      </c>
    </row>
    <row r="110" spans="1:32" x14ac:dyDescent="0.25">
      <c r="A110" s="2" t="s">
        <v>384</v>
      </c>
      <c r="B110" s="2" t="s">
        <v>378</v>
      </c>
      <c r="C110" s="2" t="s">
        <v>18</v>
      </c>
      <c r="D110" s="2" t="s">
        <v>517</v>
      </c>
      <c r="E110" s="2" t="s">
        <v>533</v>
      </c>
      <c r="F110" s="2" t="s">
        <v>448</v>
      </c>
      <c r="G110" s="2" t="s">
        <v>632</v>
      </c>
      <c r="H110" s="12">
        <f>SUM('[4]Figure 2.5'!$AD$15:$AL$15)/9</f>
        <v>1920.1111111111111</v>
      </c>
      <c r="I110" s="12">
        <f>H110*1350/(1400+2/7*(1350-1400))</f>
        <v>1870.623711340206</v>
      </c>
      <c r="J110" s="12">
        <f t="shared" ref="J110:J118" si="93">(I110+K110)/2</f>
        <v>1835.9825315005726</v>
      </c>
      <c r="K110" s="12">
        <f>I110*1300/1350</f>
        <v>1801.3413516609392</v>
      </c>
      <c r="L110" s="12">
        <f t="shared" ref="L110:L118" si="94">(K110+M110)/2</f>
        <v>1732.0589919816721</v>
      </c>
      <c r="M110" s="12">
        <f>K110*1200/1300</f>
        <v>1662.7766323024052</v>
      </c>
      <c r="N110" s="12">
        <f t="shared" ref="N110:N118" si="95">(M110+O110)/2</f>
        <v>1593.4942726231384</v>
      </c>
      <c r="O110" s="12">
        <f>M110*1100/1200</f>
        <v>1524.2119129438713</v>
      </c>
      <c r="P110" s="12">
        <v>0.91</v>
      </c>
      <c r="Q110" s="11">
        <f t="shared" si="92"/>
        <v>1.7473011111111112</v>
      </c>
      <c r="R110" s="11">
        <f t="shared" si="92"/>
        <v>1.7022675773195874</v>
      </c>
      <c r="S110" s="11">
        <f t="shared" si="92"/>
        <v>1.6707441036655211</v>
      </c>
      <c r="T110" s="11">
        <f t="shared" si="92"/>
        <v>1.6392206300114547</v>
      </c>
      <c r="U110" s="11">
        <f t="shared" si="92"/>
        <v>1.5761736827033217</v>
      </c>
      <c r="V110" s="11">
        <f t="shared" si="92"/>
        <v>1.5131267353951889</v>
      </c>
      <c r="W110" s="11">
        <f t="shared" si="92"/>
        <v>1.450079788087056</v>
      </c>
      <c r="X110" s="11">
        <f t="shared" si="92"/>
        <v>1.387032840778923</v>
      </c>
      <c r="Y110" s="11">
        <f>[3]stanford_det!AB110*Q110</f>
        <v>2043.0580336833332</v>
      </c>
      <c r="Z110" s="11">
        <f>[3]stanford_det!AC110*R110</f>
        <v>8171.8734919351391</v>
      </c>
      <c r="AA110" s="11">
        <f>[3]stanford_det!AD110*S110</f>
        <v>12021.024704966771</v>
      </c>
      <c r="AB110" s="11">
        <f>[3]stanford_det!AE110*T110</f>
        <v>13042.036125258588</v>
      </c>
      <c r="AC110" s="11">
        <f>[3]stanford_det!AF110*U110</f>
        <v>7478.1664385475506</v>
      </c>
      <c r="AD110" s="11">
        <f>[3]stanford_det!AG110*V110</f>
        <v>7526.1656950168017</v>
      </c>
      <c r="AE110" s="11">
        <f>[3]stanford_det!AH110*W110</f>
        <v>6214.5884549423754</v>
      </c>
      <c r="AF110" s="11">
        <f>[3]stanford_det!AI110*X110</f>
        <v>6050.4552084048137</v>
      </c>
    </row>
    <row r="111" spans="1:32" x14ac:dyDescent="0.25">
      <c r="A111" s="2" t="s">
        <v>385</v>
      </c>
      <c r="B111" s="2" t="s">
        <v>379</v>
      </c>
      <c r="C111" s="2" t="s">
        <v>18</v>
      </c>
      <c r="D111" s="2" t="s">
        <v>517</v>
      </c>
      <c r="E111" s="2" t="s">
        <v>527</v>
      </c>
      <c r="F111" s="2" t="s">
        <v>448</v>
      </c>
      <c r="G111" s="2" t="s">
        <v>633</v>
      </c>
      <c r="H111" s="12">
        <f>('[4]Table 4.1'!$D$11+'[4]Table 4.1'!$G$11)/2</f>
        <v>4376</v>
      </c>
      <c r="I111" s="12">
        <f>H111*2880/(3470+2/7*(2880-3470))</f>
        <v>3817.4019904803113</v>
      </c>
      <c r="J111" s="12">
        <f t="shared" si="93"/>
        <v>3618.5789701427948</v>
      </c>
      <c r="K111" s="12">
        <f>I111*2580/2880</f>
        <v>3419.7559498052788</v>
      </c>
      <c r="L111" s="12">
        <f t="shared" si="94"/>
        <v>3287.2072695802681</v>
      </c>
      <c r="M111" s="12">
        <f>K111*2380/2580</f>
        <v>3154.6585893552569</v>
      </c>
      <c r="N111" s="12">
        <f t="shared" si="95"/>
        <v>3032.3850006205571</v>
      </c>
      <c r="O111" s="12">
        <f>M111*2380/2580</f>
        <v>2910.1114118858573</v>
      </c>
      <c r="P111" s="12">
        <v>0.91</v>
      </c>
      <c r="Q111" s="11">
        <f t="shared" si="92"/>
        <v>3.9821600000000004</v>
      </c>
      <c r="R111" s="11">
        <f t="shared" si="92"/>
        <v>3.4738358113370831</v>
      </c>
      <c r="S111" s="11">
        <f t="shared" si="92"/>
        <v>3.2929068628299434</v>
      </c>
      <c r="T111" s="11">
        <f t="shared" si="92"/>
        <v>3.1119779143228037</v>
      </c>
      <c r="U111" s="11">
        <f t="shared" si="92"/>
        <v>2.991358615318044</v>
      </c>
      <c r="V111" s="11">
        <f t="shared" si="92"/>
        <v>2.8707393163132839</v>
      </c>
      <c r="W111" s="11">
        <f t="shared" si="92"/>
        <v>2.7594703505647074</v>
      </c>
      <c r="X111" s="11">
        <f t="shared" si="92"/>
        <v>2.6482013848161299</v>
      </c>
      <c r="Y111" s="11">
        <f>[3]stanford_det!AB111*Q111</f>
        <v>0</v>
      </c>
      <c r="Z111" s="11">
        <f>[3]stanford_det!AC111*R111</f>
        <v>3254.0692319186555</v>
      </c>
      <c r="AA111" s="11">
        <f>[3]stanford_det!AD111*S111</f>
        <v>5024.1370361812251</v>
      </c>
      <c r="AB111" s="11">
        <f>[3]stanford_det!AE111*T111</f>
        <v>5263.3816569517594</v>
      </c>
      <c r="AC111" s="11">
        <f>[3]stanford_det!AF111*U111</f>
        <v>2578.3351408383255</v>
      </c>
      <c r="AD111" s="11">
        <f>[3]stanford_det!AG111*V111</f>
        <v>2614.4286942401986</v>
      </c>
      <c r="AE111" s="11">
        <f>[3]stanford_det!AH111*W111</f>
        <v>2019.4507355842075</v>
      </c>
      <c r="AF111" s="11">
        <f>[3]stanford_det!AI111*X111</f>
        <v>1981.0884097827886</v>
      </c>
    </row>
    <row r="112" spans="1:32" x14ac:dyDescent="0.25">
      <c r="A112" s="1" t="s">
        <v>40</v>
      </c>
      <c r="B112" s="1" t="s">
        <v>41</v>
      </c>
      <c r="C112" s="2" t="s">
        <v>18</v>
      </c>
      <c r="D112" s="2" t="s">
        <v>448</v>
      </c>
      <c r="E112" s="2" t="s">
        <v>516</v>
      </c>
      <c r="F112" s="2"/>
      <c r="G112" s="2"/>
      <c r="H112" s="12">
        <f>2500+2/7*(2300-2500)</f>
        <v>2442.8571428571427</v>
      </c>
      <c r="I112" s="12">
        <v>2300</v>
      </c>
      <c r="J112" s="12">
        <f t="shared" si="93"/>
        <v>2300</v>
      </c>
      <c r="K112" s="12">
        <v>2300</v>
      </c>
      <c r="L112" s="12">
        <f t="shared" si="94"/>
        <v>2300</v>
      </c>
      <c r="M112" s="12">
        <v>2300</v>
      </c>
      <c r="N112" s="12">
        <f t="shared" si="95"/>
        <v>2250</v>
      </c>
      <c r="O112" s="12">
        <v>2200</v>
      </c>
      <c r="P112" s="12"/>
      <c r="Q112" s="11">
        <f t="shared" ref="Q112:X113" si="96">H112/1000</f>
        <v>2.4428571428571426</v>
      </c>
      <c r="R112" s="11">
        <f t="shared" si="96"/>
        <v>2.2999999999999998</v>
      </c>
      <c r="S112" s="11">
        <f t="shared" si="96"/>
        <v>2.2999999999999998</v>
      </c>
      <c r="T112" s="11">
        <f t="shared" si="96"/>
        <v>2.2999999999999998</v>
      </c>
      <c r="U112" s="11">
        <f t="shared" si="96"/>
        <v>2.2999999999999998</v>
      </c>
      <c r="V112" s="11">
        <f t="shared" si="96"/>
        <v>2.2999999999999998</v>
      </c>
      <c r="W112" s="11">
        <f t="shared" si="96"/>
        <v>2.25</v>
      </c>
      <c r="X112" s="11">
        <f t="shared" si="96"/>
        <v>2.2000000000000002</v>
      </c>
      <c r="Y112" s="11">
        <f>[3]stanford_det!AB112*Q112</f>
        <v>523.15868424489804</v>
      </c>
      <c r="Z112" s="11">
        <f>[3]stanford_det!AC112*R112</f>
        <v>394.0516873142858</v>
      </c>
      <c r="AA112" s="11">
        <f>[3]stanford_det!AD112*S112</f>
        <v>246.28230457142863</v>
      </c>
      <c r="AB112" s="11">
        <f>[3]stanford_det!AE112*T112</f>
        <v>98.51292182857145</v>
      </c>
      <c r="AC112" s="11">
        <f>[3]stanford_det!AF112*U112</f>
        <v>61.570576142857171</v>
      </c>
      <c r="AD112" s="11">
        <f>[3]stanford_det!AG112*V112</f>
        <v>24.628230457142877</v>
      </c>
      <c r="AE112" s="11">
        <f>[3]stanford_det!AH112*W112</f>
        <v>12.046417071428582</v>
      </c>
      <c r="AF112" s="11">
        <f>[3]stanford_det!AI112*X112</f>
        <v>0</v>
      </c>
    </row>
    <row r="113" spans="1:32" x14ac:dyDescent="0.25">
      <c r="A113" s="2" t="s">
        <v>42</v>
      </c>
      <c r="B113" s="2" t="s">
        <v>43</v>
      </c>
      <c r="C113" s="2" t="s">
        <v>18</v>
      </c>
      <c r="D113" s="2" t="s">
        <v>448</v>
      </c>
      <c r="E113" s="2" t="s">
        <v>523</v>
      </c>
      <c r="F113" s="2"/>
      <c r="G113" s="2"/>
      <c r="H113" s="12">
        <f>2890+2/7*(2620-2890)</f>
        <v>2812.8571428571427</v>
      </c>
      <c r="I113" s="12">
        <v>2620</v>
      </c>
      <c r="J113" s="12">
        <f t="shared" si="93"/>
        <v>2495</v>
      </c>
      <c r="K113" s="12">
        <v>2370</v>
      </c>
      <c r="L113" s="12">
        <f t="shared" si="94"/>
        <v>2260</v>
      </c>
      <c r="M113" s="12">
        <v>2150</v>
      </c>
      <c r="N113" s="12">
        <f t="shared" si="95"/>
        <v>2050</v>
      </c>
      <c r="O113" s="12">
        <v>1950</v>
      </c>
      <c r="P113" s="12"/>
      <c r="Q113" s="11">
        <f t="shared" si="96"/>
        <v>2.8128571428571427</v>
      </c>
      <c r="R113" s="11">
        <f t="shared" si="96"/>
        <v>2.62</v>
      </c>
      <c r="S113" s="11">
        <f t="shared" si="96"/>
        <v>2.4950000000000001</v>
      </c>
      <c r="T113" s="11">
        <f t="shared" si="96"/>
        <v>2.37</v>
      </c>
      <c r="U113" s="11">
        <f t="shared" si="96"/>
        <v>2.2599999999999998</v>
      </c>
      <c r="V113" s="11">
        <f t="shared" si="96"/>
        <v>2.15</v>
      </c>
      <c r="W113" s="11">
        <f t="shared" si="96"/>
        <v>2.0499999999999998</v>
      </c>
      <c r="X113" s="11">
        <f t="shared" si="96"/>
        <v>1.95</v>
      </c>
      <c r="Y113" s="11">
        <f>[3]stanford_det!AB113*Q113</f>
        <v>136.46398205942859</v>
      </c>
      <c r="Z113" s="11">
        <f>[3]stanford_det!AC113*R113</f>
        <v>99.590111974400017</v>
      </c>
      <c r="AA113" s="11">
        <f>[3]stanford_det!AD113*S113</f>
        <v>59.274172084000014</v>
      </c>
      <c r="AB113" s="11">
        <f>[3]stanford_det!AE113*T113</f>
        <v>22.5218096736</v>
      </c>
      <c r="AC113" s="11">
        <f>[3]stanford_det!AF113*U113</f>
        <v>13.422808508000003</v>
      </c>
      <c r="AD113" s="11">
        <f>[3]stanford_det!AG113*V113</f>
        <v>5.1077943880000118</v>
      </c>
      <c r="AE113" s="11">
        <f>[3]stanford_det!AH113*W113</f>
        <v>2.4351112780000057</v>
      </c>
      <c r="AF113" s="11">
        <f>[3]stanford_det!AI113*X113</f>
        <v>0</v>
      </c>
    </row>
    <row r="114" spans="1:32" x14ac:dyDescent="0.25">
      <c r="A114" s="2" t="s">
        <v>382</v>
      </c>
      <c r="B114" s="2" t="s">
        <v>380</v>
      </c>
      <c r="C114" s="2" t="s">
        <v>18</v>
      </c>
      <c r="D114" s="2" t="s">
        <v>517</v>
      </c>
      <c r="E114" s="2" t="s">
        <v>534</v>
      </c>
      <c r="F114" s="2" t="s">
        <v>448</v>
      </c>
      <c r="G114" s="2" t="s">
        <v>630</v>
      </c>
      <c r="H114" s="12">
        <f>SUM('[4]Figure 3.4'!$F$22:$N$22)/9</f>
        <v>1393.1386666666665</v>
      </c>
      <c r="I114" s="12">
        <f>H114*800/(980+2/7*(800-980))</f>
        <v>1200.2425435897433</v>
      </c>
      <c r="J114" s="12">
        <f t="shared" si="93"/>
        <v>1080.218289230769</v>
      </c>
      <c r="K114" s="12">
        <f>I114*640/800</f>
        <v>960.19403487179454</v>
      </c>
      <c r="L114" s="12">
        <f t="shared" si="94"/>
        <v>915.18493948717924</v>
      </c>
      <c r="M114" s="12">
        <f>K114*580/640</f>
        <v>870.17584410256381</v>
      </c>
      <c r="N114" s="12">
        <f t="shared" si="95"/>
        <v>825.16674871794839</v>
      </c>
      <c r="O114" s="12">
        <f>M114*520/580</f>
        <v>780.15765333333309</v>
      </c>
      <c r="P114" s="12">
        <v>0.91</v>
      </c>
      <c r="Q114" s="11">
        <f t="shared" ref="Q114:X116" si="97">H114*$P114/1000</f>
        <v>1.2677561866666665</v>
      </c>
      <c r="R114" s="11">
        <f t="shared" si="97"/>
        <v>1.0922207146666665</v>
      </c>
      <c r="S114" s="11">
        <f t="shared" si="97"/>
        <v>0.98299864319999986</v>
      </c>
      <c r="T114" s="11">
        <f t="shared" si="97"/>
        <v>0.87377657173333312</v>
      </c>
      <c r="U114" s="11">
        <f t="shared" si="97"/>
        <v>0.83281829493333315</v>
      </c>
      <c r="V114" s="11">
        <f t="shared" si="97"/>
        <v>0.79186001813333318</v>
      </c>
      <c r="W114" s="11">
        <f t="shared" si="97"/>
        <v>0.75090174133333309</v>
      </c>
      <c r="X114" s="11">
        <f t="shared" si="97"/>
        <v>0.70994346453333312</v>
      </c>
      <c r="Y114" s="11">
        <f>[3]stanford_det!AB114*Q114</f>
        <v>59.056358690133848</v>
      </c>
      <c r="Z114" s="11">
        <f>[3]stanford_det!AC114*R114</f>
        <v>1748.9248909265889</v>
      </c>
      <c r="AA114" s="11">
        <f>[3]stanford_det!AD114*S114</f>
        <v>2593.9372233884578</v>
      </c>
      <c r="AB114" s="11">
        <f>[3]stanford_det!AE114*T114</f>
        <v>2645.6902501968052</v>
      </c>
      <c r="AC114" s="11">
        <f>[3]stanford_det!AF114*U114</f>
        <v>1387.56060616731</v>
      </c>
      <c r="AD114" s="11">
        <f>[3]stanford_det!AG114*V114</f>
        <v>1396.3439826625809</v>
      </c>
      <c r="AE114" s="11">
        <f>[3]stanford_det!AH114*W114</f>
        <v>1104.9991173983162</v>
      </c>
      <c r="AF114" s="11">
        <f>[3]stanford_det!AI114*X114</f>
        <v>1067.745123476195</v>
      </c>
    </row>
    <row r="115" spans="1:32" x14ac:dyDescent="0.25">
      <c r="A115" s="2" t="s">
        <v>383</v>
      </c>
      <c r="B115" s="2" t="s">
        <v>381</v>
      </c>
      <c r="C115" s="2" t="s">
        <v>18</v>
      </c>
      <c r="D115" s="2" t="s">
        <v>517</v>
      </c>
      <c r="E115" s="2" t="s">
        <v>535</v>
      </c>
      <c r="F115" s="2" t="s">
        <v>448</v>
      </c>
      <c r="G115" s="2" t="s">
        <v>631</v>
      </c>
      <c r="H115" s="12">
        <f>SUM('[4]Table 3.1'!$F$17:$N$17)/7</f>
        <v>1866.2857142857142</v>
      </c>
      <c r="I115" s="12">
        <f>H115*1100/(1310+2/7*(1100-1310))</f>
        <v>1642.3314285714284</v>
      </c>
      <c r="J115" s="12">
        <f t="shared" si="93"/>
        <v>1560.214857142857</v>
      </c>
      <c r="K115" s="12">
        <f>I115*990/1100</f>
        <v>1478.0982857142856</v>
      </c>
      <c r="L115" s="12">
        <f t="shared" si="94"/>
        <v>1433.3074285714283</v>
      </c>
      <c r="M115" s="12">
        <f>K115*930/990</f>
        <v>1388.5165714285713</v>
      </c>
      <c r="N115" s="12">
        <f t="shared" si="95"/>
        <v>1351.1908571428571</v>
      </c>
      <c r="O115" s="12">
        <f>M115*880/930</f>
        <v>1313.8651428571427</v>
      </c>
      <c r="P115" s="12">
        <v>0.91</v>
      </c>
      <c r="Q115" s="11">
        <f t="shared" si="97"/>
        <v>1.6983199999999998</v>
      </c>
      <c r="R115" s="11">
        <f t="shared" si="97"/>
        <v>1.4945216000000001</v>
      </c>
      <c r="S115" s="11">
        <f t="shared" si="97"/>
        <v>1.4197955199999999</v>
      </c>
      <c r="T115" s="11">
        <f t="shared" si="97"/>
        <v>1.3450694400000001</v>
      </c>
      <c r="U115" s="11">
        <f t="shared" si="97"/>
        <v>1.3043097599999998</v>
      </c>
      <c r="V115" s="11">
        <f t="shared" si="97"/>
        <v>1.2635500799999999</v>
      </c>
      <c r="W115" s="11">
        <f t="shared" si="97"/>
        <v>1.22958368</v>
      </c>
      <c r="X115" s="11">
        <f t="shared" si="97"/>
        <v>1.19561728</v>
      </c>
      <c r="Y115" s="11">
        <f>[3]stanford_det!AB115*Q115</f>
        <v>257.70838693610307</v>
      </c>
      <c r="Z115" s="11">
        <f>[3]stanford_det!AC115*R115</f>
        <v>4706.5676456803758</v>
      </c>
      <c r="AA115" s="11">
        <f>[3]stanford_det!AD115*S115</f>
        <v>7313.5054149211173</v>
      </c>
      <c r="AB115" s="11">
        <f>[3]stanford_det!AE115*T115</f>
        <v>7938.3365258616996</v>
      </c>
      <c r="AC115" s="11">
        <f>[3]stanford_det!AF115*U115</f>
        <v>4270.7422602411343</v>
      </c>
      <c r="AD115" s="11">
        <f>[3]stanford_det!AG115*V115</f>
        <v>4374.4203972268451</v>
      </c>
      <c r="AE115" s="11">
        <f>[3]stanford_det!AH115*W115</f>
        <v>3564.5360526147983</v>
      </c>
      <c r="AF115" s="11">
        <f>[3]stanford_det!AI115*X115</f>
        <v>3540.8646835291884</v>
      </c>
    </row>
    <row r="116" spans="1:32" x14ac:dyDescent="0.25">
      <c r="A116" s="2" t="s">
        <v>44</v>
      </c>
      <c r="B116" s="2" t="s">
        <v>45</v>
      </c>
      <c r="C116" s="2" t="s">
        <v>18</v>
      </c>
      <c r="D116" s="2" t="s">
        <v>448</v>
      </c>
      <c r="E116" s="2" t="s">
        <v>616</v>
      </c>
      <c r="F116" s="2"/>
      <c r="G116" s="2"/>
      <c r="H116" s="12">
        <f>5600+2/7*(4500-5600)</f>
        <v>5285.7142857142853</v>
      </c>
      <c r="I116" s="12">
        <v>4500</v>
      </c>
      <c r="J116" s="12">
        <f t="shared" si="93"/>
        <v>4150</v>
      </c>
      <c r="K116" s="12">
        <v>3800</v>
      </c>
      <c r="L116" s="12">
        <f t="shared" si="94"/>
        <v>3650</v>
      </c>
      <c r="M116" s="12">
        <v>3500</v>
      </c>
      <c r="N116" s="12">
        <f t="shared" si="95"/>
        <v>3450</v>
      </c>
      <c r="O116" s="12">
        <v>3400</v>
      </c>
      <c r="P116" s="12">
        <v>0.91</v>
      </c>
      <c r="Q116" s="11">
        <f t="shared" si="97"/>
        <v>4.8099999999999996</v>
      </c>
      <c r="R116" s="11">
        <f t="shared" si="97"/>
        <v>4.0949999999999998</v>
      </c>
      <c r="S116" s="11">
        <f t="shared" si="97"/>
        <v>3.7765</v>
      </c>
      <c r="T116" s="11">
        <f t="shared" si="97"/>
        <v>3.4580000000000002</v>
      </c>
      <c r="U116" s="11">
        <f t="shared" si="97"/>
        <v>3.3214999999999999</v>
      </c>
      <c r="V116" s="11">
        <f t="shared" si="97"/>
        <v>3.1850000000000001</v>
      </c>
      <c r="W116" s="11">
        <f t="shared" si="97"/>
        <v>3.1395</v>
      </c>
      <c r="X116" s="11">
        <f t="shared" si="97"/>
        <v>3.0939999999999999</v>
      </c>
      <c r="Y116" s="11">
        <f>[3]stanford_det!AB116*Q116</f>
        <v>375.63494901886577</v>
      </c>
      <c r="Z116" s="11">
        <f>[3]stanford_det!AC116*R116</f>
        <v>991.02949846216461</v>
      </c>
      <c r="AA116" s="11">
        <f>[3]stanford_det!AD116*S116</f>
        <v>1311.8942170096452</v>
      </c>
      <c r="AB116" s="11">
        <f>[3]stanford_det!AE116*T116</f>
        <v>1322.7135966570529</v>
      </c>
      <c r="AC116" s="11">
        <f>[3]stanford_det!AF116*U116</f>
        <v>774.66840137902636</v>
      </c>
      <c r="AD116" s="11">
        <f>[3]stanford_det!AG116*V116</f>
        <v>770.80072102612769</v>
      </c>
      <c r="AE116" s="11">
        <f>[3]stanford_det!AH116*W116</f>
        <v>658.70491264180225</v>
      </c>
      <c r="AF116" s="11">
        <f>[3]stanford_det!AI116*X116</f>
        <v>658.21477178250359</v>
      </c>
    </row>
    <row r="117" spans="1:32" x14ac:dyDescent="0.25">
      <c r="A117" s="2" t="s">
        <v>46</v>
      </c>
      <c r="B117" s="2" t="s">
        <v>47</v>
      </c>
      <c r="C117" s="2" t="s">
        <v>18</v>
      </c>
      <c r="D117" s="2" t="s">
        <v>448</v>
      </c>
      <c r="E117" s="2" t="s">
        <v>510</v>
      </c>
      <c r="F117" s="2"/>
      <c r="G117" s="2"/>
      <c r="H117" s="12">
        <f>9080+2/7*(5790-9080)</f>
        <v>8140</v>
      </c>
      <c r="I117" s="12">
        <v>5790</v>
      </c>
      <c r="J117" s="12">
        <f t="shared" si="93"/>
        <v>5135</v>
      </c>
      <c r="K117" s="12">
        <v>4480</v>
      </c>
      <c r="L117" s="12">
        <f t="shared" si="94"/>
        <v>3565</v>
      </c>
      <c r="M117" s="12">
        <v>2650</v>
      </c>
      <c r="N117" s="12">
        <f t="shared" si="95"/>
        <v>2475</v>
      </c>
      <c r="O117" s="12">
        <v>2300</v>
      </c>
      <c r="P117" s="12"/>
      <c r="Q117" s="11">
        <f t="shared" ref="Q117:X117" si="98">H117/1000</f>
        <v>8.14</v>
      </c>
      <c r="R117" s="11">
        <f t="shared" si="98"/>
        <v>5.79</v>
      </c>
      <c r="S117" s="11">
        <f t="shared" si="98"/>
        <v>5.1349999999999998</v>
      </c>
      <c r="T117" s="11">
        <f t="shared" si="98"/>
        <v>4.4800000000000004</v>
      </c>
      <c r="U117" s="11">
        <f t="shared" si="98"/>
        <v>3.5649999999999999</v>
      </c>
      <c r="V117" s="11">
        <f t="shared" si="98"/>
        <v>2.65</v>
      </c>
      <c r="W117" s="11">
        <f t="shared" si="98"/>
        <v>2.4750000000000001</v>
      </c>
      <c r="X117" s="11">
        <f t="shared" si="98"/>
        <v>2.2999999999999998</v>
      </c>
      <c r="Y117" s="11">
        <f>[3]stanford_det!AB117*Q117</f>
        <v>0</v>
      </c>
      <c r="Z117" s="11">
        <f>[3]stanford_det!AC117*R117</f>
        <v>918.86070629887274</v>
      </c>
      <c r="AA117" s="11">
        <f>[3]stanford_det!AD117*S117</f>
        <v>1385.3531149630412</v>
      </c>
      <c r="AB117" s="11">
        <f>[3]stanford_det!AE117*T117</f>
        <v>1421.9329755505876</v>
      </c>
      <c r="AC117" s="11">
        <f>[3]stanford_det!AF117*U117</f>
        <v>664.7655684106544</v>
      </c>
      <c r="AD117" s="11">
        <f>[3]stanford_det!AG117*V117</f>
        <v>525.68671668653099</v>
      </c>
      <c r="AE117" s="11">
        <f>[3]stanford_det!AH117*W117</f>
        <v>422.23553828954027</v>
      </c>
      <c r="AF117" s="11">
        <f>[3]stanford_det!AI117*X117</f>
        <v>401.50562814095809</v>
      </c>
    </row>
    <row r="118" spans="1:32" x14ac:dyDescent="0.25">
      <c r="A118" s="2" t="s">
        <v>48</v>
      </c>
      <c r="B118" s="2" t="s">
        <v>49</v>
      </c>
      <c r="C118" s="2" t="s">
        <v>18</v>
      </c>
      <c r="D118" s="2" t="s">
        <v>448</v>
      </c>
      <c r="E118" s="2" t="s">
        <v>617</v>
      </c>
      <c r="F118" s="2"/>
      <c r="G118" s="2"/>
      <c r="H118" s="12">
        <f>5530+2/7*(4970-5530)</f>
        <v>5370</v>
      </c>
      <c r="I118" s="12">
        <v>4970</v>
      </c>
      <c r="J118" s="12">
        <f t="shared" si="93"/>
        <v>4720</v>
      </c>
      <c r="K118" s="12">
        <v>4470</v>
      </c>
      <c r="L118" s="12">
        <f t="shared" si="94"/>
        <v>4245</v>
      </c>
      <c r="M118" s="12">
        <v>4020</v>
      </c>
      <c r="N118" s="12">
        <f t="shared" si="95"/>
        <v>3815</v>
      </c>
      <c r="O118" s="12">
        <v>3610</v>
      </c>
      <c r="P118" s="12">
        <v>0.91</v>
      </c>
      <c r="Q118" s="11">
        <f t="shared" ref="Q118:X118" si="99">H118*$P118/1000</f>
        <v>4.8866999999999994</v>
      </c>
      <c r="R118" s="11">
        <f t="shared" si="99"/>
        <v>4.5226999999999995</v>
      </c>
      <c r="S118" s="11">
        <f t="shared" si="99"/>
        <v>4.2951999999999995</v>
      </c>
      <c r="T118" s="11">
        <f t="shared" si="99"/>
        <v>4.0677000000000003</v>
      </c>
      <c r="U118" s="11">
        <f t="shared" si="99"/>
        <v>3.8629500000000001</v>
      </c>
      <c r="V118" s="11">
        <f t="shared" si="99"/>
        <v>3.6582000000000003</v>
      </c>
      <c r="W118" s="11">
        <f t="shared" si="99"/>
        <v>3.4716499999999999</v>
      </c>
      <c r="X118" s="11">
        <f t="shared" si="99"/>
        <v>3.2850999999999999</v>
      </c>
      <c r="Y118" s="11">
        <f>[3]stanford_det!AB118*Q118</f>
        <v>0</v>
      </c>
      <c r="Z118" s="11">
        <f>[3]stanford_det!AC118*R118</f>
        <v>10.552966666666666</v>
      </c>
      <c r="AA118" s="11">
        <f>[3]stanford_det!AD118*S118</f>
        <v>16.464933333333331</v>
      </c>
      <c r="AB118" s="11">
        <f>[3]stanford_det!AE118*T118</f>
        <v>17.6267</v>
      </c>
      <c r="AC118" s="11">
        <f>[3]stanford_det!AF118*U118</f>
        <v>8.5306812499999989</v>
      </c>
      <c r="AD118" s="11">
        <f>[3]stanford_det!AG118*V118</f>
        <v>8.5358000000000001</v>
      </c>
      <c r="AE118" s="11">
        <f>[3]stanford_det!AH118*W118</f>
        <v>6.5093437500000002</v>
      </c>
      <c r="AF118" s="11">
        <f>[3]stanford_det!AI118*X118</f>
        <v>6.2964416666666665</v>
      </c>
    </row>
    <row r="119" spans="1:32" x14ac:dyDescent="0.25">
      <c r="A119" s="2" t="s">
        <v>32</v>
      </c>
      <c r="B119" s="2" t="s">
        <v>33</v>
      </c>
      <c r="C119" s="2" t="s">
        <v>17</v>
      </c>
      <c r="D119" s="2" t="s">
        <v>448</v>
      </c>
      <c r="E119" s="2" t="s">
        <v>558</v>
      </c>
      <c r="F119" s="2"/>
      <c r="G119" s="2"/>
      <c r="H119" s="12">
        <f>[2]FI!$B$8/([2]FI!$B$8+[2]FI!$B$11)*(2000+2/7*(2000-2000))+[2]FI!$B$11/([2]FI!$B$8+[2]FI!$B$11)*(1600+2/7*(1600-1600))</f>
        <v>1600</v>
      </c>
      <c r="I119" s="12">
        <f>$H119</f>
        <v>1600</v>
      </c>
      <c r="J119" s="12">
        <f t="shared" ref="J119:O120" si="100">$H119</f>
        <v>1600</v>
      </c>
      <c r="K119" s="12">
        <f t="shared" si="100"/>
        <v>1600</v>
      </c>
      <c r="L119" s="12">
        <f t="shared" si="100"/>
        <v>1600</v>
      </c>
      <c r="M119" s="12">
        <f t="shared" si="100"/>
        <v>1600</v>
      </c>
      <c r="N119" s="12">
        <f t="shared" si="100"/>
        <v>1600</v>
      </c>
      <c r="O119" s="12">
        <f t="shared" si="100"/>
        <v>1600</v>
      </c>
      <c r="P119" s="12"/>
      <c r="Q119" s="11">
        <f t="shared" ref="Q119:X121" si="101">H119/1000</f>
        <v>1.6</v>
      </c>
      <c r="R119" s="11">
        <f t="shared" si="101"/>
        <v>1.6</v>
      </c>
      <c r="S119" s="11">
        <f t="shared" si="101"/>
        <v>1.6</v>
      </c>
      <c r="T119" s="11">
        <f t="shared" si="101"/>
        <v>1.6</v>
      </c>
      <c r="U119" s="11">
        <f t="shared" si="101"/>
        <v>1.6</v>
      </c>
      <c r="V119" s="11">
        <f t="shared" si="101"/>
        <v>1.6</v>
      </c>
      <c r="W119" s="11">
        <f t="shared" si="101"/>
        <v>1.6</v>
      </c>
      <c r="X119" s="11">
        <f t="shared" si="101"/>
        <v>1.6</v>
      </c>
      <c r="Y119" s="11">
        <f>[3]stanford_det!AB119*Q119</f>
        <v>173.59503200000006</v>
      </c>
      <c r="Z119" s="11">
        <f>[3]stanford_det!AC119*R119</f>
        <v>138.87602560000002</v>
      </c>
      <c r="AA119" s="11">
        <f>[3]stanford_det!AD119*S119</f>
        <v>86.79751600000003</v>
      </c>
      <c r="AB119" s="11">
        <f>[3]stanford_det!AE119*T119</f>
        <v>34.719006400000005</v>
      </c>
      <c r="AC119" s="11">
        <f>[3]stanford_det!AF119*U119</f>
        <v>21.699379000000008</v>
      </c>
      <c r="AD119" s="11">
        <f>[3]stanford_det!AG119*V119</f>
        <v>8.6797516000000172</v>
      </c>
      <c r="AE119" s="11">
        <f>[3]stanford_det!AH119*W119</f>
        <v>4.3398758000000086</v>
      </c>
      <c r="AF119" s="11">
        <f>[3]stanford_det!AI119*X119</f>
        <v>0</v>
      </c>
    </row>
    <row r="120" spans="1:32" x14ac:dyDescent="0.25">
      <c r="A120" s="2" t="s">
        <v>34</v>
      </c>
      <c r="B120" s="2" t="s">
        <v>35</v>
      </c>
      <c r="C120" s="2" t="s">
        <v>17</v>
      </c>
      <c r="D120" s="2" t="s">
        <v>448</v>
      </c>
      <c r="E120" s="2" t="s">
        <v>515</v>
      </c>
      <c r="F120" s="2"/>
      <c r="G120" s="2"/>
      <c r="H120" s="12">
        <f>850+2/7*(850-850)</f>
        <v>850</v>
      </c>
      <c r="I120" s="12">
        <f>$H120</f>
        <v>850</v>
      </c>
      <c r="J120" s="12">
        <f t="shared" si="100"/>
        <v>850</v>
      </c>
      <c r="K120" s="12">
        <f t="shared" si="100"/>
        <v>850</v>
      </c>
      <c r="L120" s="12">
        <f t="shared" si="100"/>
        <v>850</v>
      </c>
      <c r="M120" s="12">
        <f t="shared" si="100"/>
        <v>850</v>
      </c>
      <c r="N120" s="12">
        <f t="shared" si="100"/>
        <v>850</v>
      </c>
      <c r="O120" s="12">
        <f t="shared" si="100"/>
        <v>850</v>
      </c>
      <c r="P120" s="12"/>
      <c r="Q120" s="11">
        <f t="shared" si="101"/>
        <v>0.85</v>
      </c>
      <c r="R120" s="11">
        <f t="shared" si="101"/>
        <v>0.85</v>
      </c>
      <c r="S120" s="11">
        <f t="shared" si="101"/>
        <v>0.85</v>
      </c>
      <c r="T120" s="11">
        <f t="shared" si="101"/>
        <v>0.85</v>
      </c>
      <c r="U120" s="11">
        <f t="shared" si="101"/>
        <v>0.85</v>
      </c>
      <c r="V120" s="11">
        <f t="shared" si="101"/>
        <v>0.85</v>
      </c>
      <c r="W120" s="11">
        <f t="shared" si="101"/>
        <v>0.85</v>
      </c>
      <c r="X120" s="11">
        <f t="shared" si="101"/>
        <v>0.85</v>
      </c>
      <c r="Y120" s="11">
        <f>[3]stanford_det!AB120*Q120</f>
        <v>76.435089750000003</v>
      </c>
      <c r="Z120" s="11">
        <f>[3]stanford_det!AC120*R120</f>
        <v>61.148071799999997</v>
      </c>
      <c r="AA120" s="11">
        <f>[3]stanford_det!AD120*S120</f>
        <v>38.217544875000002</v>
      </c>
      <c r="AB120" s="11">
        <f>[3]stanford_det!AE120*T120</f>
        <v>15.28701794999999</v>
      </c>
      <c r="AC120" s="11">
        <f>[3]stanford_det!AF120*U120</f>
        <v>9.5543862187499968</v>
      </c>
      <c r="AD120" s="11">
        <f>[3]stanford_det!AG120*V120</f>
        <v>3.8217544875000042</v>
      </c>
      <c r="AE120" s="11">
        <f>[3]stanford_det!AH120*W120</f>
        <v>1.9108772437500021</v>
      </c>
      <c r="AF120" s="11">
        <f>[3]stanford_det!AI120*X120</f>
        <v>0</v>
      </c>
    </row>
    <row r="121" spans="1:32" x14ac:dyDescent="0.25">
      <c r="A121" s="2" t="s">
        <v>36</v>
      </c>
      <c r="B121" s="2" t="s">
        <v>37</v>
      </c>
      <c r="C121" s="2" t="s">
        <v>17</v>
      </c>
      <c r="D121" s="2" t="s">
        <v>448</v>
      </c>
      <c r="E121" s="2" t="s">
        <v>503</v>
      </c>
      <c r="F121" s="2"/>
      <c r="G121" s="2"/>
      <c r="H121" s="12">
        <f>4500+2/7*(4350-4500)</f>
        <v>4457.1428571428569</v>
      </c>
      <c r="I121" s="12">
        <f>4350</f>
        <v>4350</v>
      </c>
      <c r="J121" s="12">
        <f>(I121+K121)/2</f>
        <v>4225</v>
      </c>
      <c r="K121" s="12">
        <v>4100</v>
      </c>
      <c r="L121" s="12">
        <f>(K121+M121)/2</f>
        <v>3950</v>
      </c>
      <c r="M121" s="12">
        <v>3800</v>
      </c>
      <c r="N121" s="12">
        <f>(M121+O121)/2</f>
        <v>3775</v>
      </c>
      <c r="O121" s="12">
        <v>3750</v>
      </c>
      <c r="P121" s="12"/>
      <c r="Q121" s="11">
        <f t="shared" si="101"/>
        <v>4.4571428571428573</v>
      </c>
      <c r="R121" s="11">
        <f t="shared" si="101"/>
        <v>4.3499999999999996</v>
      </c>
      <c r="S121" s="11">
        <f t="shared" si="101"/>
        <v>4.2249999999999996</v>
      </c>
      <c r="T121" s="11">
        <f t="shared" si="101"/>
        <v>4.0999999999999996</v>
      </c>
      <c r="U121" s="11">
        <f t="shared" si="101"/>
        <v>3.95</v>
      </c>
      <c r="V121" s="11">
        <f t="shared" si="101"/>
        <v>3.8</v>
      </c>
      <c r="W121" s="11">
        <f t="shared" si="101"/>
        <v>3.7749999999999999</v>
      </c>
      <c r="X121" s="11">
        <f t="shared" si="101"/>
        <v>3.75</v>
      </c>
      <c r="Y121" s="11">
        <f>[3]stanford_det!AB121*Q121</f>
        <v>202.53257142857146</v>
      </c>
      <c r="Z121" s="11">
        <f>[3]stanford_det!AC121*R121</f>
        <v>158.13119999999998</v>
      </c>
      <c r="AA121" s="11">
        <f>[3]stanford_det!AD121*S121</f>
        <v>95.992000000000004</v>
      </c>
      <c r="AB121" s="11">
        <f>[3]stanford_det!AE121*T121</f>
        <v>37.260799999999982</v>
      </c>
      <c r="AC121" s="11">
        <f>[3]stanford_det!AF121*U121</f>
        <v>22.435999999999996</v>
      </c>
      <c r="AD121" s="11">
        <f>[3]stanford_det!AG121*V121</f>
        <v>8.6336000000000102</v>
      </c>
      <c r="AE121" s="11">
        <f>[3]stanford_det!AH121*W121</f>
        <v>4.2884000000000055</v>
      </c>
      <c r="AF121" s="11">
        <f>[3]stanford_det!AI121*X121</f>
        <v>0</v>
      </c>
    </row>
    <row r="122" spans="1:32" x14ac:dyDescent="0.25">
      <c r="A122" s="2" t="s">
        <v>38</v>
      </c>
      <c r="B122" s="2" t="s">
        <v>39</v>
      </c>
      <c r="C122" s="2" t="s">
        <v>17</v>
      </c>
      <c r="D122" s="2" t="s">
        <v>517</v>
      </c>
      <c r="E122" s="2" t="s">
        <v>518</v>
      </c>
      <c r="F122" s="2" t="s">
        <v>448</v>
      </c>
      <c r="G122" s="2" t="s">
        <v>637</v>
      </c>
      <c r="H122" s="11">
        <f>'[4]Figure 5.5'!$E$23</f>
        <v>1842.692924470706</v>
      </c>
      <c r="I122" s="11">
        <f>$H122</f>
        <v>1842.692924470706</v>
      </c>
      <c r="J122" s="11">
        <f t="shared" ref="J122:O122" si="102">$H122</f>
        <v>1842.692924470706</v>
      </c>
      <c r="K122" s="11">
        <f t="shared" si="102"/>
        <v>1842.692924470706</v>
      </c>
      <c r="L122" s="11">
        <f t="shared" si="102"/>
        <v>1842.692924470706</v>
      </c>
      <c r="M122" s="11">
        <f t="shared" si="102"/>
        <v>1842.692924470706</v>
      </c>
      <c r="N122" s="11">
        <f t="shared" si="102"/>
        <v>1842.692924470706</v>
      </c>
      <c r="O122" s="11">
        <f t="shared" si="102"/>
        <v>1842.692924470706</v>
      </c>
      <c r="P122" s="12">
        <v>0.91</v>
      </c>
      <c r="Q122" s="11">
        <f t="shared" ref="Q122:X124" si="103">H122*$P122/1000</f>
        <v>1.6768505612683424</v>
      </c>
      <c r="R122" s="11">
        <f t="shared" si="103"/>
        <v>1.6768505612683424</v>
      </c>
      <c r="S122" s="11">
        <f t="shared" si="103"/>
        <v>1.6768505612683424</v>
      </c>
      <c r="T122" s="11">
        <f t="shared" si="103"/>
        <v>1.6768505612683424</v>
      </c>
      <c r="U122" s="11">
        <f t="shared" si="103"/>
        <v>1.6768505612683424</v>
      </c>
      <c r="V122" s="11">
        <f t="shared" si="103"/>
        <v>1.6768505612683424</v>
      </c>
      <c r="W122" s="11">
        <f t="shared" si="103"/>
        <v>1.6768505612683424</v>
      </c>
      <c r="X122" s="11">
        <f t="shared" si="103"/>
        <v>1.6768505612683424</v>
      </c>
      <c r="Y122" s="11">
        <f>[3]stanford_det!AB122*Q122</f>
        <v>93.232891206519852</v>
      </c>
      <c r="Z122" s="11">
        <f>[3]stanford_det!AC122*R122</f>
        <v>91.332460570415734</v>
      </c>
      <c r="AA122" s="11">
        <f>[3]stanford_det!AD122*S122</f>
        <v>90.997090458162049</v>
      </c>
      <c r="AB122" s="11">
        <f>[3]stanford_det!AE122*T122</f>
        <v>90.661720345908392</v>
      </c>
      <c r="AC122" s="11">
        <f>[3]stanford_det!AF122*U122</f>
        <v>90.577877817844964</v>
      </c>
      <c r="AD122" s="11">
        <f>[3]stanford_det!AG122*V122</f>
        <v>90.49403528978155</v>
      </c>
      <c r="AE122" s="11">
        <f>[3]stanford_det!AH122*W122</f>
        <v>90.466087780427074</v>
      </c>
      <c r="AF122" s="11">
        <f>[3]stanford_det!AI122*X122</f>
        <v>90.438140271072598</v>
      </c>
    </row>
    <row r="123" spans="1:32" x14ac:dyDescent="0.25">
      <c r="A123" s="2" t="s">
        <v>384</v>
      </c>
      <c r="B123" s="2" t="s">
        <v>378</v>
      </c>
      <c r="C123" s="2" t="s">
        <v>17</v>
      </c>
      <c r="D123" s="2" t="s">
        <v>517</v>
      </c>
      <c r="E123" s="2" t="s">
        <v>530</v>
      </c>
      <c r="F123" s="2" t="s">
        <v>448</v>
      </c>
      <c r="G123" s="2" t="s">
        <v>632</v>
      </c>
      <c r="H123" s="61">
        <f>SUM('[4]Figure 2.5'!$AD$11:$AL$11)/9</f>
        <v>1836.1111111111111</v>
      </c>
      <c r="I123" s="61">
        <f>H123*1350/(1400+2/7*(1350-1400))</f>
        <v>1788.7886597938143</v>
      </c>
      <c r="J123" s="61">
        <f t="shared" ref="J123:J131" si="104">(I123+K123)/2</f>
        <v>1755.6629438717068</v>
      </c>
      <c r="K123" s="61">
        <f>I123*1300/1350</f>
        <v>1722.5372279495991</v>
      </c>
      <c r="L123" s="61">
        <f t="shared" ref="L123:L131" si="105">(K123+M123)/2</f>
        <v>1656.2857961053837</v>
      </c>
      <c r="M123" s="61">
        <f>K123*1200/1300</f>
        <v>1590.0343642611683</v>
      </c>
      <c r="N123" s="61">
        <f t="shared" ref="N123:N131" si="106">(M123+O123)/2</f>
        <v>1523.7829324169529</v>
      </c>
      <c r="O123" s="61">
        <f>M123*1100/1200</f>
        <v>1457.5315005727375</v>
      </c>
      <c r="P123" s="12">
        <v>0.91</v>
      </c>
      <c r="Q123" s="11">
        <f t="shared" si="103"/>
        <v>1.6708611111111111</v>
      </c>
      <c r="R123" s="11">
        <f t="shared" si="103"/>
        <v>1.6277976804123713</v>
      </c>
      <c r="S123" s="11">
        <f t="shared" si="103"/>
        <v>1.5976532789232534</v>
      </c>
      <c r="T123" s="11">
        <f t="shared" si="103"/>
        <v>1.5675088774341353</v>
      </c>
      <c r="U123" s="11">
        <f t="shared" si="103"/>
        <v>1.5072200744558992</v>
      </c>
      <c r="V123" s="11">
        <f t="shared" si="103"/>
        <v>1.4469312714776632</v>
      </c>
      <c r="W123" s="11">
        <f t="shared" si="103"/>
        <v>1.3866424684994272</v>
      </c>
      <c r="X123" s="11">
        <f t="shared" si="103"/>
        <v>1.3263536655211912</v>
      </c>
      <c r="Y123" s="11">
        <f>[3]stanford_det!AB123*Q123</f>
        <v>714.81270045999167</v>
      </c>
      <c r="Z123" s="11">
        <f>[3]stanford_det!AC123*R123</f>
        <v>3413.8172989303007</v>
      </c>
      <c r="AA123" s="11">
        <f>[3]stanford_det!AD123*S123</f>
        <v>5495.3155452030996</v>
      </c>
      <c r="AB123" s="11">
        <f>[3]stanford_det!AE123*T123</f>
        <v>6090.2325241824765</v>
      </c>
      <c r="AC123" s="11">
        <f>[3]stanford_det!AF123*U123</f>
        <v>3210.0238801170835</v>
      </c>
      <c r="AD123" s="11">
        <f>[3]stanford_det!AG123*V123</f>
        <v>3263.0607945076135</v>
      </c>
      <c r="AE123" s="11">
        <f>[3]stanford_det!AH123*W123</f>
        <v>2605.4660529835646</v>
      </c>
      <c r="AF123" s="11">
        <f>[3]stanford_det!AI123*X123</f>
        <v>2547.6242692881297</v>
      </c>
    </row>
    <row r="124" spans="1:32" x14ac:dyDescent="0.25">
      <c r="A124" s="2" t="s">
        <v>385</v>
      </c>
      <c r="B124" s="2" t="s">
        <v>379</v>
      </c>
      <c r="C124" s="2" t="s">
        <v>17</v>
      </c>
      <c r="D124" s="2" t="s">
        <v>517</v>
      </c>
      <c r="E124" s="2" t="s">
        <v>527</v>
      </c>
      <c r="F124" s="2" t="s">
        <v>448</v>
      </c>
      <c r="G124" s="2" t="s">
        <v>633</v>
      </c>
      <c r="H124" s="12">
        <f>('[4]Table 4.1'!$D$11+'[4]Table 4.1'!$G$11)/2</f>
        <v>4376</v>
      </c>
      <c r="I124" s="12">
        <f>H124*2880/(3470+2/7*(2880-3470))</f>
        <v>3817.4019904803113</v>
      </c>
      <c r="J124" s="12">
        <f t="shared" si="104"/>
        <v>3618.5789701427948</v>
      </c>
      <c r="K124" s="12">
        <f>I124*2580/2880</f>
        <v>3419.7559498052788</v>
      </c>
      <c r="L124" s="12">
        <f t="shared" si="105"/>
        <v>3287.2072695802681</v>
      </c>
      <c r="M124" s="12">
        <f>K124*2380/2580</f>
        <v>3154.6585893552569</v>
      </c>
      <c r="N124" s="12">
        <f t="shared" si="106"/>
        <v>3032.3850006205571</v>
      </c>
      <c r="O124" s="12">
        <f>M124*2380/2580</f>
        <v>2910.1114118858573</v>
      </c>
      <c r="P124" s="12">
        <v>0.91</v>
      </c>
      <c r="Q124" s="11">
        <f t="shared" si="103"/>
        <v>3.9821600000000004</v>
      </c>
      <c r="R124" s="11">
        <f t="shared" si="103"/>
        <v>3.4738358113370831</v>
      </c>
      <c r="S124" s="11">
        <f t="shared" si="103"/>
        <v>3.2929068628299434</v>
      </c>
      <c r="T124" s="11">
        <f t="shared" si="103"/>
        <v>3.1119779143228037</v>
      </c>
      <c r="U124" s="11">
        <f t="shared" si="103"/>
        <v>2.991358615318044</v>
      </c>
      <c r="V124" s="11">
        <f t="shared" si="103"/>
        <v>2.8707393163132839</v>
      </c>
      <c r="W124" s="11">
        <f t="shared" si="103"/>
        <v>2.7594703505647074</v>
      </c>
      <c r="X124" s="11">
        <f t="shared" si="103"/>
        <v>2.6482013848161299</v>
      </c>
      <c r="Y124" s="11">
        <f>[3]stanford_det!AB124*Q124</f>
        <v>0.85233082805970173</v>
      </c>
      <c r="Z124" s="11">
        <f>[3]stanford_det!AC124*R124</f>
        <v>1997.1559141183209</v>
      </c>
      <c r="AA124" s="11">
        <f>[3]stanford_det!AD124*S124</f>
        <v>3083.113415632502</v>
      </c>
      <c r="AB124" s="11">
        <f>[3]stanford_det!AE124*T124</f>
        <v>3229.8353988758854</v>
      </c>
      <c r="AC124" s="11">
        <f>[3]stanford_det!AF124*U124</f>
        <v>1582.3856911247769</v>
      </c>
      <c r="AD124" s="11">
        <f>[3]stanford_det!AG124*V124</f>
        <v>1604.5139779691835</v>
      </c>
      <c r="AE124" s="11">
        <f>[3]stanford_det!AH124*W124</f>
        <v>1239.444453583732</v>
      </c>
      <c r="AF124" s="11">
        <f>[3]stanford_det!AI124*X124</f>
        <v>1215.8910541757707</v>
      </c>
    </row>
    <row r="125" spans="1:32" x14ac:dyDescent="0.25">
      <c r="A125" s="1" t="s">
        <v>40</v>
      </c>
      <c r="B125" s="1" t="s">
        <v>41</v>
      </c>
      <c r="C125" s="2" t="s">
        <v>17</v>
      </c>
      <c r="D125" s="2" t="s">
        <v>448</v>
      </c>
      <c r="E125" s="2" t="s">
        <v>516</v>
      </c>
      <c r="F125" s="2"/>
      <c r="G125" s="2"/>
      <c r="H125" s="12">
        <f>2500+2/7*(2300-2500)</f>
        <v>2442.8571428571427</v>
      </c>
      <c r="I125" s="12">
        <v>2300</v>
      </c>
      <c r="J125" s="12">
        <f t="shared" si="104"/>
        <v>2300</v>
      </c>
      <c r="K125" s="12">
        <v>2300</v>
      </c>
      <c r="L125" s="12">
        <f t="shared" si="105"/>
        <v>2300</v>
      </c>
      <c r="M125" s="12">
        <v>2300</v>
      </c>
      <c r="N125" s="12">
        <f t="shared" si="106"/>
        <v>2250</v>
      </c>
      <c r="O125" s="12">
        <v>2200</v>
      </c>
      <c r="P125" s="12"/>
      <c r="Q125" s="11">
        <f t="shared" ref="Q125:X126" si="107">H125/1000</f>
        <v>2.4428571428571426</v>
      </c>
      <c r="R125" s="11">
        <f t="shared" si="107"/>
        <v>2.2999999999999998</v>
      </c>
      <c r="S125" s="11">
        <f t="shared" si="107"/>
        <v>2.2999999999999998</v>
      </c>
      <c r="T125" s="11">
        <f t="shared" si="107"/>
        <v>2.2999999999999998</v>
      </c>
      <c r="U125" s="11">
        <f t="shared" si="107"/>
        <v>2.2999999999999998</v>
      </c>
      <c r="V125" s="11">
        <f t="shared" si="107"/>
        <v>2.2999999999999998</v>
      </c>
      <c r="W125" s="11">
        <f t="shared" si="107"/>
        <v>2.25</v>
      </c>
      <c r="X125" s="11">
        <f t="shared" si="107"/>
        <v>2.2000000000000002</v>
      </c>
      <c r="Y125" s="11">
        <f>[3]stanford_det!AB125*Q125</f>
        <v>6265.3645896979588</v>
      </c>
      <c r="Z125" s="11">
        <f>[3]stanford_det!AC125*R125</f>
        <v>80.535199725714278</v>
      </c>
      <c r="AA125" s="11">
        <f>[3]stanford_det!AD125*S125</f>
        <v>50.334499828571431</v>
      </c>
      <c r="AB125" s="11">
        <f>[3]stanford_det!AE125*T125</f>
        <v>20.13379993142857</v>
      </c>
      <c r="AC125" s="11">
        <f>[3]stanford_det!AF125*U125</f>
        <v>12.583624957142858</v>
      </c>
      <c r="AD125" s="11">
        <f>[3]stanford_det!AG125*V125</f>
        <v>5.0334499828571468</v>
      </c>
      <c r="AE125" s="11">
        <f>[3]stanford_det!AH125*W125</f>
        <v>2.4620135785714305</v>
      </c>
      <c r="AF125" s="11">
        <f>[3]stanford_det!AI125*X125</f>
        <v>0</v>
      </c>
    </row>
    <row r="126" spans="1:32" x14ac:dyDescent="0.25">
      <c r="A126" s="2" t="s">
        <v>42</v>
      </c>
      <c r="B126" s="2" t="s">
        <v>43</v>
      </c>
      <c r="C126" s="2" t="s">
        <v>17</v>
      </c>
      <c r="D126" s="2" t="s">
        <v>448</v>
      </c>
      <c r="E126" s="2" t="s">
        <v>523</v>
      </c>
      <c r="F126" s="2"/>
      <c r="G126" s="2"/>
      <c r="H126" s="12">
        <f>2890+2/7*(2620-2890)</f>
        <v>2812.8571428571427</v>
      </c>
      <c r="I126" s="12">
        <v>2620</v>
      </c>
      <c r="J126" s="12">
        <f t="shared" si="104"/>
        <v>2495</v>
      </c>
      <c r="K126" s="12">
        <v>2370</v>
      </c>
      <c r="L126" s="12">
        <f t="shared" si="105"/>
        <v>2260</v>
      </c>
      <c r="M126" s="12">
        <v>2150</v>
      </c>
      <c r="N126" s="12">
        <f t="shared" si="106"/>
        <v>2050</v>
      </c>
      <c r="O126" s="12">
        <v>1950</v>
      </c>
      <c r="P126" s="12"/>
      <c r="Q126" s="11">
        <f t="shared" si="107"/>
        <v>2.8128571428571427</v>
      </c>
      <c r="R126" s="11">
        <f t="shared" si="107"/>
        <v>2.62</v>
      </c>
      <c r="S126" s="11">
        <f t="shared" si="107"/>
        <v>2.4950000000000001</v>
      </c>
      <c r="T126" s="11">
        <f t="shared" si="107"/>
        <v>2.37</v>
      </c>
      <c r="U126" s="11">
        <f t="shared" si="107"/>
        <v>2.2599999999999998</v>
      </c>
      <c r="V126" s="11">
        <f t="shared" si="107"/>
        <v>2.15</v>
      </c>
      <c r="W126" s="11">
        <f t="shared" si="107"/>
        <v>2.0499999999999998</v>
      </c>
      <c r="X126" s="11">
        <f t="shared" si="107"/>
        <v>1.95</v>
      </c>
      <c r="Y126" s="11">
        <f>[3]stanford_det!AB126*Q126</f>
        <v>322.21246504857152</v>
      </c>
      <c r="Z126" s="11">
        <f>[3]stanford_det!AC126*R126</f>
        <v>217.04056105600006</v>
      </c>
      <c r="AA126" s="11">
        <f>[3]stanford_det!AD126*S126</f>
        <v>129.17848278500003</v>
      </c>
      <c r="AB126" s="11">
        <f>[3]stanford_det!AE126*T126</f>
        <v>49.082645963999987</v>
      </c>
      <c r="AC126" s="11">
        <f>[3]stanford_det!AF126*U126</f>
        <v>29.252842794999989</v>
      </c>
      <c r="AD126" s="11">
        <f>[3]stanford_det!AG126*V126</f>
        <v>11.131612744999996</v>
      </c>
      <c r="AE126" s="11">
        <f>[3]stanford_det!AH126*W126</f>
        <v>5.3069316574999981</v>
      </c>
      <c r="AF126" s="11">
        <f>[3]stanford_det!AI126*X126</f>
        <v>0</v>
      </c>
    </row>
    <row r="127" spans="1:32" x14ac:dyDescent="0.25">
      <c r="A127" s="2" t="s">
        <v>382</v>
      </c>
      <c r="B127" s="2" t="s">
        <v>380</v>
      </c>
      <c r="C127" s="2" t="s">
        <v>17</v>
      </c>
      <c r="D127" s="2" t="s">
        <v>517</v>
      </c>
      <c r="E127" s="2" t="s">
        <v>531</v>
      </c>
      <c r="F127" s="2" t="s">
        <v>448</v>
      </c>
      <c r="G127" s="2" t="s">
        <v>630</v>
      </c>
      <c r="H127" s="61">
        <f>SUM('[4]Figure 3.4'!$F$28:$N$28)/9</f>
        <v>2040.9771111111108</v>
      </c>
      <c r="I127" s="61">
        <f>H127*800/(980+2/7*(800-980))</f>
        <v>1758.3802803418801</v>
      </c>
      <c r="J127" s="61">
        <f t="shared" si="104"/>
        <v>1582.542252307692</v>
      </c>
      <c r="K127" s="61">
        <f>I127*640/800</f>
        <v>1406.704224273504</v>
      </c>
      <c r="L127" s="61">
        <f t="shared" si="105"/>
        <v>1340.7649637606835</v>
      </c>
      <c r="M127" s="61">
        <f>K127*580/640</f>
        <v>1274.825703247863</v>
      </c>
      <c r="N127" s="61">
        <f t="shared" si="106"/>
        <v>1208.8864427350425</v>
      </c>
      <c r="O127" s="61">
        <f>M127*520/580</f>
        <v>1142.947182222222</v>
      </c>
      <c r="P127" s="12">
        <v>0.91</v>
      </c>
      <c r="Q127" s="11">
        <f t="shared" ref="Q127:X129" si="108">H127*$P127/1000</f>
        <v>1.8572891711111108</v>
      </c>
      <c r="R127" s="11">
        <f t="shared" si="108"/>
        <v>1.6001260551111109</v>
      </c>
      <c r="S127" s="11">
        <f t="shared" si="108"/>
        <v>1.4401134495999997</v>
      </c>
      <c r="T127" s="11">
        <f t="shared" si="108"/>
        <v>1.2801008440888886</v>
      </c>
      <c r="U127" s="11">
        <f t="shared" si="108"/>
        <v>1.220096117022222</v>
      </c>
      <c r="V127" s="11">
        <f t="shared" si="108"/>
        <v>1.1600913899555554</v>
      </c>
      <c r="W127" s="11">
        <f t="shared" si="108"/>
        <v>1.1000866628888886</v>
      </c>
      <c r="X127" s="11">
        <f t="shared" si="108"/>
        <v>1.040081935822222</v>
      </c>
      <c r="Y127" s="11">
        <f>[3]stanford_det!AB127*Q127</f>
        <v>0</v>
      </c>
      <c r="Z127" s="11">
        <f>[3]stanford_det!AC127*R127</f>
        <v>1605.4459943927916</v>
      </c>
      <c r="AA127" s="11">
        <f>[3]stanford_det!AD127*S127</f>
        <v>2408.168991589187</v>
      </c>
      <c r="AB127" s="11">
        <f>[3]stanford_det!AE127*T127</f>
        <v>2461.6838580689464</v>
      </c>
      <c r="AC127" s="11">
        <f>[3]stanford_det!AF127*U127</f>
        <v>1275.1589278380243</v>
      </c>
      <c r="AD127" s="11">
        <f>[3]stanford_det!AG127*V127</f>
        <v>1285.1929653029795</v>
      </c>
      <c r="AE127" s="11">
        <f>[3]stanford_det!AH127*W127</f>
        <v>1011.765444382957</v>
      </c>
      <c r="AF127" s="11">
        <f>[3]stanford_det!AI127*X127</f>
        <v>978.31865283310719</v>
      </c>
    </row>
    <row r="128" spans="1:32" x14ac:dyDescent="0.25">
      <c r="A128" s="2" t="s">
        <v>383</v>
      </c>
      <c r="B128" s="2" t="s">
        <v>381</v>
      </c>
      <c r="C128" s="2" t="s">
        <v>17</v>
      </c>
      <c r="D128" s="2" t="s">
        <v>517</v>
      </c>
      <c r="E128" s="2" t="s">
        <v>532</v>
      </c>
      <c r="F128" s="2" t="s">
        <v>448</v>
      </c>
      <c r="G128" s="2" t="s">
        <v>631</v>
      </c>
      <c r="H128" s="61">
        <f>SUM('[4]Table 3.1'!$F$20:$N$20)/7</f>
        <v>2900.7142857142858</v>
      </c>
      <c r="I128" s="61">
        <f>H128*1100/(1310+2/7*(1100-1310))</f>
        <v>2552.6285714285718</v>
      </c>
      <c r="J128" s="61">
        <f t="shared" si="104"/>
        <v>2424.9971428571434</v>
      </c>
      <c r="K128" s="61">
        <f>I128*990/1100</f>
        <v>2297.3657142857146</v>
      </c>
      <c r="L128" s="61">
        <f t="shared" si="105"/>
        <v>2227.7485714285717</v>
      </c>
      <c r="M128" s="61">
        <f>K128*930/990</f>
        <v>2158.1314285714288</v>
      </c>
      <c r="N128" s="61">
        <f t="shared" si="106"/>
        <v>2100.1171428571433</v>
      </c>
      <c r="O128" s="61">
        <f>M128*880/930</f>
        <v>2042.1028571428574</v>
      </c>
      <c r="P128" s="12">
        <v>0.91</v>
      </c>
      <c r="Q128" s="11">
        <f t="shared" si="108"/>
        <v>2.6396500000000001</v>
      </c>
      <c r="R128" s="11">
        <f t="shared" si="108"/>
        <v>2.3228920000000004</v>
      </c>
      <c r="S128" s="11">
        <f t="shared" si="108"/>
        <v>2.2067474000000007</v>
      </c>
      <c r="T128" s="11">
        <f t="shared" si="108"/>
        <v>2.0906028000000005</v>
      </c>
      <c r="U128" s="11">
        <f t="shared" si="108"/>
        <v>2.0272512000000003</v>
      </c>
      <c r="V128" s="11">
        <f t="shared" si="108"/>
        <v>1.9638996000000004</v>
      </c>
      <c r="W128" s="11">
        <f t="shared" si="108"/>
        <v>1.9111066000000005</v>
      </c>
      <c r="X128" s="11">
        <f t="shared" si="108"/>
        <v>1.8583136000000002</v>
      </c>
      <c r="Y128" s="11">
        <f>[3]stanford_det!AB128*Q128</f>
        <v>17.104932000000002</v>
      </c>
      <c r="Z128" s="11">
        <f>[3]stanford_det!AC128*R128</f>
        <v>670.34328927452475</v>
      </c>
      <c r="AA128" s="11">
        <f>[3]stanford_det!AD128*S128</f>
        <v>1060.6707155166641</v>
      </c>
      <c r="AB128" s="11">
        <f>[3]stanford_det!AE128*T128</f>
        <v>1155.4223087665553</v>
      </c>
      <c r="AC128" s="11">
        <f>[3]stanford_det!AF128*U128</f>
        <v>609.36244522556763</v>
      </c>
      <c r="AD128" s="11">
        <f>[3]stanford_det!AG128*V128</f>
        <v>625.68250063252481</v>
      </c>
      <c r="AE128" s="11">
        <f>[3]stanford_det!AH128*W128</f>
        <v>505.62700825853767</v>
      </c>
      <c r="AF128" s="11">
        <f>[3]stanford_det!AI128*X128</f>
        <v>502.81321636389345</v>
      </c>
    </row>
    <row r="129" spans="1:32" x14ac:dyDescent="0.25">
      <c r="A129" s="2" t="s">
        <v>44</v>
      </c>
      <c r="B129" s="2" t="s">
        <v>45</v>
      </c>
      <c r="C129" s="2" t="s">
        <v>17</v>
      </c>
      <c r="D129" s="2" t="s">
        <v>448</v>
      </c>
      <c r="E129" s="2" t="s">
        <v>616</v>
      </c>
      <c r="F129" s="2"/>
      <c r="G129" s="2"/>
      <c r="H129" s="12">
        <f>5600+2/7*(4500-5600)</f>
        <v>5285.7142857142853</v>
      </c>
      <c r="I129" s="11">
        <v>4500</v>
      </c>
      <c r="J129" s="12">
        <f t="shared" si="104"/>
        <v>4150</v>
      </c>
      <c r="K129" s="12">
        <v>3800</v>
      </c>
      <c r="L129" s="12">
        <f t="shared" si="105"/>
        <v>3650</v>
      </c>
      <c r="M129" s="12">
        <v>3500</v>
      </c>
      <c r="N129" s="12">
        <f t="shared" si="106"/>
        <v>3450</v>
      </c>
      <c r="O129" s="11">
        <v>3400</v>
      </c>
      <c r="P129" s="12">
        <v>0.91</v>
      </c>
      <c r="Q129" s="11">
        <f t="shared" si="108"/>
        <v>4.8099999999999996</v>
      </c>
      <c r="R129" s="11">
        <f t="shared" si="108"/>
        <v>4.0949999999999998</v>
      </c>
      <c r="S129" s="11">
        <f t="shared" si="108"/>
        <v>3.7765</v>
      </c>
      <c r="T129" s="11">
        <f t="shared" si="108"/>
        <v>3.4580000000000002</v>
      </c>
      <c r="U129" s="11">
        <f t="shared" si="108"/>
        <v>3.3214999999999999</v>
      </c>
      <c r="V129" s="11">
        <f t="shared" si="108"/>
        <v>3.1850000000000001</v>
      </c>
      <c r="W129" s="11">
        <f t="shared" si="108"/>
        <v>3.1395</v>
      </c>
      <c r="X129" s="11">
        <f t="shared" si="108"/>
        <v>3.0939999999999999</v>
      </c>
      <c r="Y129" s="11">
        <f>[3]stanford_det!AB129*Q129</f>
        <v>0</v>
      </c>
      <c r="Z129" s="11">
        <f>[3]stanford_det!AC129*R129</f>
        <v>0</v>
      </c>
      <c r="AA129" s="11">
        <f>[3]stanford_det!AD129*S129</f>
        <v>0</v>
      </c>
      <c r="AB129" s="11">
        <f>[3]stanford_det!AE129*T129</f>
        <v>0</v>
      </c>
      <c r="AC129" s="11">
        <f>[3]stanford_det!AF129*U129</f>
        <v>0</v>
      </c>
      <c r="AD129" s="11">
        <f>[3]stanford_det!AG129*V129</f>
        <v>0</v>
      </c>
      <c r="AE129" s="11">
        <f>[3]stanford_det!AH129*W129</f>
        <v>0</v>
      </c>
      <c r="AF129" s="11">
        <f>[3]stanford_det!AI129*X129</f>
        <v>0</v>
      </c>
    </row>
    <row r="130" spans="1:32" x14ac:dyDescent="0.25">
      <c r="A130" s="2" t="s">
        <v>46</v>
      </c>
      <c r="B130" s="2" t="s">
        <v>47</v>
      </c>
      <c r="C130" s="2" t="s">
        <v>17</v>
      </c>
      <c r="D130" s="2" t="s">
        <v>448</v>
      </c>
      <c r="E130" s="2" t="s">
        <v>510</v>
      </c>
      <c r="F130" s="2"/>
      <c r="G130" s="2"/>
      <c r="H130" s="12">
        <f>9080+2/7*(5790-9080)</f>
        <v>8140</v>
      </c>
      <c r="I130" s="12">
        <v>5790</v>
      </c>
      <c r="J130" s="12">
        <f t="shared" si="104"/>
        <v>5135</v>
      </c>
      <c r="K130" s="12">
        <v>4480</v>
      </c>
      <c r="L130" s="12">
        <f t="shared" si="105"/>
        <v>3565</v>
      </c>
      <c r="M130" s="12">
        <v>2650</v>
      </c>
      <c r="N130" s="12">
        <f t="shared" si="106"/>
        <v>2475</v>
      </c>
      <c r="O130" s="12">
        <v>2300</v>
      </c>
      <c r="P130" s="12"/>
      <c r="Q130" s="11">
        <f t="shared" ref="Q130:X130" si="109">H130/1000</f>
        <v>8.14</v>
      </c>
      <c r="R130" s="11">
        <f t="shared" si="109"/>
        <v>5.79</v>
      </c>
      <c r="S130" s="11">
        <f t="shared" si="109"/>
        <v>5.1349999999999998</v>
      </c>
      <c r="T130" s="11">
        <f t="shared" si="109"/>
        <v>4.4800000000000004</v>
      </c>
      <c r="U130" s="11">
        <f t="shared" si="109"/>
        <v>3.5649999999999999</v>
      </c>
      <c r="V130" s="11">
        <f t="shared" si="109"/>
        <v>2.65</v>
      </c>
      <c r="W130" s="11">
        <f t="shared" si="109"/>
        <v>2.4750000000000001</v>
      </c>
      <c r="X130" s="11">
        <f t="shared" si="109"/>
        <v>2.2999999999999998</v>
      </c>
      <c r="Y130" s="11">
        <f>[3]stanford_det!AB130*Q130</f>
        <v>0</v>
      </c>
      <c r="Z130" s="11">
        <f>[3]stanford_det!AC130*R130</f>
        <v>6.6779025403493844</v>
      </c>
      <c r="AA130" s="11">
        <f>[3]stanford_det!AD130*S130</f>
        <v>10.068177931948179</v>
      </c>
      <c r="AB130" s="11">
        <f>[3]stanford_det!AE130*T130</f>
        <v>10.334025347414592</v>
      </c>
      <c r="AC130" s="11">
        <f>[3]stanford_det!AF130*U130</f>
        <v>4.8312433512445656</v>
      </c>
      <c r="AD130" s="11">
        <f>[3]stanford_det!AG130*V130</f>
        <v>3.8204753307266563</v>
      </c>
      <c r="AE130" s="11">
        <f>[3]stanford_det!AH130*W130</f>
        <v>3.0686346194157315</v>
      </c>
      <c r="AF130" s="11">
        <f>[3]stanford_det!AI130*X130</f>
        <v>2.9179781393927349</v>
      </c>
    </row>
    <row r="131" spans="1:32" x14ac:dyDescent="0.25">
      <c r="A131" s="2" t="s">
        <v>48</v>
      </c>
      <c r="B131" s="2" t="s">
        <v>49</v>
      </c>
      <c r="C131" s="2" t="s">
        <v>17</v>
      </c>
      <c r="D131" s="2" t="s">
        <v>448</v>
      </c>
      <c r="E131" s="2" t="s">
        <v>617</v>
      </c>
      <c r="F131" s="2"/>
      <c r="G131" s="2"/>
      <c r="H131" s="12">
        <f>5530+2/7*(4970-5530)</f>
        <v>5370</v>
      </c>
      <c r="I131" s="11">
        <v>4970</v>
      </c>
      <c r="J131" s="12">
        <f t="shared" si="104"/>
        <v>4720</v>
      </c>
      <c r="K131" s="12">
        <v>4470</v>
      </c>
      <c r="L131" s="12">
        <f t="shared" si="105"/>
        <v>4245</v>
      </c>
      <c r="M131" s="12">
        <v>4020</v>
      </c>
      <c r="N131" s="12">
        <f t="shared" si="106"/>
        <v>3815</v>
      </c>
      <c r="O131" s="11">
        <v>3610</v>
      </c>
      <c r="P131" s="12">
        <v>0.91</v>
      </c>
      <c r="Q131" s="11">
        <f t="shared" ref="Q131:X131" si="110">H131*$P131/1000</f>
        <v>4.8866999999999994</v>
      </c>
      <c r="R131" s="11">
        <f t="shared" si="110"/>
        <v>4.5226999999999995</v>
      </c>
      <c r="S131" s="11">
        <f t="shared" si="110"/>
        <v>4.2951999999999995</v>
      </c>
      <c r="T131" s="11">
        <f t="shared" si="110"/>
        <v>4.0677000000000003</v>
      </c>
      <c r="U131" s="11">
        <f t="shared" si="110"/>
        <v>3.8629500000000001</v>
      </c>
      <c r="V131" s="11">
        <f t="shared" si="110"/>
        <v>3.6582000000000003</v>
      </c>
      <c r="W131" s="11">
        <f t="shared" si="110"/>
        <v>3.4716499999999999</v>
      </c>
      <c r="X131" s="11">
        <f t="shared" si="110"/>
        <v>3.2850999999999999</v>
      </c>
      <c r="Y131" s="11">
        <f>[3]stanford_det!AB131*Q131</f>
        <v>0</v>
      </c>
      <c r="Z131" s="11">
        <f>[3]stanford_det!AC131*R131</f>
        <v>0</v>
      </c>
      <c r="AA131" s="11">
        <f>[3]stanford_det!AD131*S131</f>
        <v>0</v>
      </c>
      <c r="AB131" s="11">
        <f>[3]stanford_det!AE131*T131</f>
        <v>0</v>
      </c>
      <c r="AC131" s="11">
        <f>[3]stanford_det!AF131*U131</f>
        <v>0</v>
      </c>
      <c r="AD131" s="11">
        <f>[3]stanford_det!AG131*V131</f>
        <v>0</v>
      </c>
      <c r="AE131" s="11">
        <f>[3]stanford_det!AH131*W131</f>
        <v>0</v>
      </c>
      <c r="AF131" s="11">
        <f>[3]stanford_det!AI131*X131</f>
        <v>0</v>
      </c>
    </row>
    <row r="132" spans="1:32" x14ac:dyDescent="0.25">
      <c r="A132" s="2" t="s">
        <v>32</v>
      </c>
      <c r="B132" s="2" t="s">
        <v>33</v>
      </c>
      <c r="C132" s="2" t="s">
        <v>16</v>
      </c>
      <c r="D132" s="2" t="s">
        <v>448</v>
      </c>
      <c r="E132" s="2" t="s">
        <v>558</v>
      </c>
      <c r="F132" s="2"/>
      <c r="G132" s="2"/>
      <c r="H132" s="12">
        <f>[2]FR!$B$8/([2]FR!$B$8+[2]FR!$B$11)*(2000+2/7*(2000-2000))+[2]FR!$B$11/([2]FR!$B$8+[2]FR!$B$11)*(1600+2/7*(1600-1600))</f>
        <v>1600</v>
      </c>
      <c r="I132" s="12">
        <f>$H132</f>
        <v>1600</v>
      </c>
      <c r="J132" s="12">
        <f t="shared" ref="J132:O133" si="111">$H132</f>
        <v>1600</v>
      </c>
      <c r="K132" s="12">
        <f t="shared" si="111"/>
        <v>1600</v>
      </c>
      <c r="L132" s="12">
        <f t="shared" si="111"/>
        <v>1600</v>
      </c>
      <c r="M132" s="12">
        <f t="shared" si="111"/>
        <v>1600</v>
      </c>
      <c r="N132" s="12">
        <f t="shared" si="111"/>
        <v>1600</v>
      </c>
      <c r="O132" s="12">
        <f t="shared" si="111"/>
        <v>1600</v>
      </c>
      <c r="P132" s="12"/>
      <c r="Q132" s="11">
        <f t="shared" ref="Q132:X134" si="112">H132/1000</f>
        <v>1.6</v>
      </c>
      <c r="R132" s="11">
        <f t="shared" si="112"/>
        <v>1.6</v>
      </c>
      <c r="S132" s="11">
        <f t="shared" si="112"/>
        <v>1.6</v>
      </c>
      <c r="T132" s="11">
        <f t="shared" si="112"/>
        <v>1.6</v>
      </c>
      <c r="U132" s="11">
        <f t="shared" si="112"/>
        <v>1.6</v>
      </c>
      <c r="V132" s="11">
        <f t="shared" si="112"/>
        <v>1.6</v>
      </c>
      <c r="W132" s="11">
        <f t="shared" si="112"/>
        <v>1.6</v>
      </c>
      <c r="X132" s="11">
        <f t="shared" si="112"/>
        <v>1.6</v>
      </c>
      <c r="Y132" s="11">
        <f>[3]stanford_det!AB132*Q132</f>
        <v>215.39350000000002</v>
      </c>
      <c r="Z132" s="11">
        <f>[3]stanford_det!AC132*R132</f>
        <v>172.31479999999999</v>
      </c>
      <c r="AA132" s="11">
        <f>[3]stanford_det!AD132*S132</f>
        <v>107.69675000000001</v>
      </c>
      <c r="AB132" s="11">
        <f>[3]stanford_det!AE132*T132</f>
        <v>43.078699999999998</v>
      </c>
      <c r="AC132" s="11">
        <f>[3]stanford_det!AF132*U132</f>
        <v>26.924187500000006</v>
      </c>
      <c r="AD132" s="11">
        <f>[3]stanford_det!AG132*V132</f>
        <v>10.769675000000026</v>
      </c>
      <c r="AE132" s="11">
        <f>[3]stanford_det!AH132*W132</f>
        <v>5.384837500000013</v>
      </c>
      <c r="AF132" s="11">
        <f>[3]stanford_det!AI132*X132</f>
        <v>0</v>
      </c>
    </row>
    <row r="133" spans="1:32" x14ac:dyDescent="0.25">
      <c r="A133" s="2" t="s">
        <v>34</v>
      </c>
      <c r="B133" s="2" t="s">
        <v>35</v>
      </c>
      <c r="C133" s="2" t="s">
        <v>16</v>
      </c>
      <c r="D133" s="2" t="s">
        <v>448</v>
      </c>
      <c r="E133" s="2" t="s">
        <v>515</v>
      </c>
      <c r="F133" s="2"/>
      <c r="G133" s="2"/>
      <c r="H133" s="12">
        <f>850+2/7*(850-850)</f>
        <v>850</v>
      </c>
      <c r="I133" s="12">
        <f>$H133</f>
        <v>850</v>
      </c>
      <c r="J133" s="12">
        <f t="shared" si="111"/>
        <v>850</v>
      </c>
      <c r="K133" s="12">
        <f t="shared" si="111"/>
        <v>850</v>
      </c>
      <c r="L133" s="12">
        <f t="shared" si="111"/>
        <v>850</v>
      </c>
      <c r="M133" s="12">
        <f t="shared" si="111"/>
        <v>850</v>
      </c>
      <c r="N133" s="12">
        <f t="shared" si="111"/>
        <v>850</v>
      </c>
      <c r="O133" s="12">
        <f t="shared" si="111"/>
        <v>850</v>
      </c>
      <c r="P133" s="12"/>
      <c r="Q133" s="11">
        <f t="shared" si="112"/>
        <v>0.85</v>
      </c>
      <c r="R133" s="11">
        <f t="shared" si="112"/>
        <v>0.85</v>
      </c>
      <c r="S133" s="11">
        <f t="shared" si="112"/>
        <v>0.85</v>
      </c>
      <c r="T133" s="11">
        <f t="shared" si="112"/>
        <v>0.85</v>
      </c>
      <c r="U133" s="11">
        <f t="shared" si="112"/>
        <v>0.85</v>
      </c>
      <c r="V133" s="11">
        <f t="shared" si="112"/>
        <v>0.85</v>
      </c>
      <c r="W133" s="11">
        <f t="shared" si="112"/>
        <v>0.85</v>
      </c>
      <c r="X133" s="11">
        <f t="shared" si="112"/>
        <v>0.85</v>
      </c>
      <c r="Y133" s="11">
        <f>[3]stanford_det!AB133*Q133</f>
        <v>273.30887080000008</v>
      </c>
      <c r="Z133" s="11">
        <f>[3]stanford_det!AC133*R133</f>
        <v>218.64709664000006</v>
      </c>
      <c r="AA133" s="11">
        <f>[3]stanford_det!AD133*S133</f>
        <v>136.65443540000004</v>
      </c>
      <c r="AB133" s="11">
        <f>[3]stanford_det!AE133*T133</f>
        <v>54.661774160000007</v>
      </c>
      <c r="AC133" s="11">
        <f>[3]stanford_det!AF133*U133</f>
        <v>34.16360885000001</v>
      </c>
      <c r="AD133" s="11">
        <f>[3]stanford_det!AG133*V133</f>
        <v>13.665443540000012</v>
      </c>
      <c r="AE133" s="11">
        <f>[3]stanford_det!AH133*W133</f>
        <v>6.8327217700000062</v>
      </c>
      <c r="AF133" s="11">
        <f>[3]stanford_det!AI133*X133</f>
        <v>0</v>
      </c>
    </row>
    <row r="134" spans="1:32" x14ac:dyDescent="0.25">
      <c r="A134" s="2" t="s">
        <v>36</v>
      </c>
      <c r="B134" s="2" t="s">
        <v>37</v>
      </c>
      <c r="C134" s="2" t="s">
        <v>16</v>
      </c>
      <c r="D134" s="2" t="s">
        <v>448</v>
      </c>
      <c r="E134" s="2" t="s">
        <v>503</v>
      </c>
      <c r="F134" s="2"/>
      <c r="G134" s="2"/>
      <c r="H134" s="12">
        <f>4500+2/7*(4350-4500)</f>
        <v>4457.1428571428569</v>
      </c>
      <c r="I134" s="12">
        <f>4350</f>
        <v>4350</v>
      </c>
      <c r="J134" s="12">
        <f>(I134+K134)/2</f>
        <v>4225</v>
      </c>
      <c r="K134" s="12">
        <v>4100</v>
      </c>
      <c r="L134" s="12">
        <f>(K134+M134)/2</f>
        <v>3950</v>
      </c>
      <c r="M134" s="12">
        <v>3800</v>
      </c>
      <c r="N134" s="12">
        <f>(M134+O134)/2</f>
        <v>3775</v>
      </c>
      <c r="O134" s="12">
        <v>3750</v>
      </c>
      <c r="P134" s="12"/>
      <c r="Q134" s="11">
        <f t="shared" si="112"/>
        <v>4.4571428571428573</v>
      </c>
      <c r="R134" s="11">
        <f t="shared" si="112"/>
        <v>4.3499999999999996</v>
      </c>
      <c r="S134" s="11">
        <f t="shared" si="112"/>
        <v>4.2249999999999996</v>
      </c>
      <c r="T134" s="11">
        <f t="shared" si="112"/>
        <v>4.0999999999999996</v>
      </c>
      <c r="U134" s="11">
        <f t="shared" si="112"/>
        <v>3.95</v>
      </c>
      <c r="V134" s="11">
        <f t="shared" si="112"/>
        <v>3.8</v>
      </c>
      <c r="W134" s="11">
        <f t="shared" si="112"/>
        <v>3.7749999999999999</v>
      </c>
      <c r="X134" s="11">
        <f t="shared" si="112"/>
        <v>3.75</v>
      </c>
      <c r="Y134" s="11">
        <f>[3]stanford_det!AB134*Q134</f>
        <v>4698.3277714285723</v>
      </c>
      <c r="Z134" s="11">
        <f>[3]stanford_det!AC134*R134</f>
        <v>3668.3097600000001</v>
      </c>
      <c r="AA134" s="11">
        <f>[3]stanford_det!AD134*S134</f>
        <v>2226.8116</v>
      </c>
      <c r="AB134" s="11">
        <f>[3]stanford_det!AE134*T134</f>
        <v>864.37183999999979</v>
      </c>
      <c r="AC134" s="11">
        <f>[3]stanford_det!AF134*U134</f>
        <v>520.46780000000001</v>
      </c>
      <c r="AD134" s="11">
        <f>[3]stanford_det!AG134*V134</f>
        <v>200.28128000000018</v>
      </c>
      <c r="AE134" s="11">
        <f>[3]stanford_det!AH134*W134</f>
        <v>99.481820000000084</v>
      </c>
      <c r="AF134" s="11">
        <f>[3]stanford_det!AI134*X134</f>
        <v>0</v>
      </c>
    </row>
    <row r="135" spans="1:32" x14ac:dyDescent="0.25">
      <c r="A135" s="2" t="s">
        <v>38</v>
      </c>
      <c r="B135" s="2" t="s">
        <v>39</v>
      </c>
      <c r="C135" s="2" t="s">
        <v>16</v>
      </c>
      <c r="D135" s="2" t="s">
        <v>517</v>
      </c>
      <c r="E135" s="2" t="s">
        <v>518</v>
      </c>
      <c r="F135" s="2" t="s">
        <v>448</v>
      </c>
      <c r="G135" s="2" t="s">
        <v>637</v>
      </c>
      <c r="H135" s="11">
        <f>'[4]Figure 5.5'!$E$23</f>
        <v>1842.692924470706</v>
      </c>
      <c r="I135" s="11">
        <f>$H135</f>
        <v>1842.692924470706</v>
      </c>
      <c r="J135" s="11">
        <f t="shared" ref="J135:O135" si="113">$H135</f>
        <v>1842.692924470706</v>
      </c>
      <c r="K135" s="11">
        <f t="shared" si="113"/>
        <v>1842.692924470706</v>
      </c>
      <c r="L135" s="11">
        <f t="shared" si="113"/>
        <v>1842.692924470706</v>
      </c>
      <c r="M135" s="11">
        <f t="shared" si="113"/>
        <v>1842.692924470706</v>
      </c>
      <c r="N135" s="11">
        <f t="shared" si="113"/>
        <v>1842.692924470706</v>
      </c>
      <c r="O135" s="11">
        <f t="shared" si="113"/>
        <v>1842.692924470706</v>
      </c>
      <c r="P135" s="12">
        <v>0.91</v>
      </c>
      <c r="Q135" s="11">
        <f t="shared" ref="Q135:X137" si="114">H135*$P135/1000</f>
        <v>1.6768505612683424</v>
      </c>
      <c r="R135" s="11">
        <f t="shared" si="114"/>
        <v>1.6768505612683424</v>
      </c>
      <c r="S135" s="11">
        <f t="shared" si="114"/>
        <v>1.6768505612683424</v>
      </c>
      <c r="T135" s="11">
        <f t="shared" si="114"/>
        <v>1.6768505612683424</v>
      </c>
      <c r="U135" s="11">
        <f t="shared" si="114"/>
        <v>1.6768505612683424</v>
      </c>
      <c r="V135" s="11">
        <f t="shared" si="114"/>
        <v>1.6768505612683424</v>
      </c>
      <c r="W135" s="11">
        <f t="shared" si="114"/>
        <v>1.6768505612683424</v>
      </c>
      <c r="X135" s="11">
        <f t="shared" si="114"/>
        <v>1.6768505612683424</v>
      </c>
      <c r="Y135" s="11">
        <f>[3]stanford_det!AB135*Q135</f>
        <v>660.53938359295444</v>
      </c>
      <c r="Z135" s="11">
        <f>[3]stanford_det!AC135*R135</f>
        <v>632.01615554577995</v>
      </c>
      <c r="AA135" s="11">
        <f>[3]stanford_det!AD135*S135</f>
        <v>589.23131347501828</v>
      </c>
      <c r="AB135" s="11">
        <f>[3]stanford_det!AE135*T135</f>
        <v>546.4464714042565</v>
      </c>
      <c r="AC135" s="11">
        <f>[3]stanford_det!AF135*U135</f>
        <v>535.75026088656602</v>
      </c>
      <c r="AD135" s="11">
        <f>[3]stanford_det!AG135*V135</f>
        <v>525.05405036887566</v>
      </c>
      <c r="AE135" s="11">
        <f>[3]stanford_det!AH135*W135</f>
        <v>521.48864686297895</v>
      </c>
      <c r="AF135" s="11">
        <f>[3]stanford_det!AI135*X135</f>
        <v>517.92324335708201</v>
      </c>
    </row>
    <row r="136" spans="1:32" x14ac:dyDescent="0.25">
      <c r="A136" s="2" t="s">
        <v>384</v>
      </c>
      <c r="B136" s="2" t="s">
        <v>378</v>
      </c>
      <c r="C136" s="2" t="s">
        <v>16</v>
      </c>
      <c r="D136" s="2" t="s">
        <v>517</v>
      </c>
      <c r="E136" s="2" t="s">
        <v>536</v>
      </c>
      <c r="F136" s="2" t="s">
        <v>448</v>
      </c>
      <c r="G136" s="2" t="s">
        <v>632</v>
      </c>
      <c r="H136" s="12">
        <f>SUM('[4]Figure 2.5'!$AD$17:$AL$17)/9</f>
        <v>1913.6666666666667</v>
      </c>
      <c r="I136" s="12">
        <f>H136*1350/(1400+2/7*(1350-1400))</f>
        <v>1864.3453608247421</v>
      </c>
      <c r="J136" s="12">
        <f t="shared" ref="J136:J144" si="115">(I136+K136)/2</f>
        <v>1829.8204467353949</v>
      </c>
      <c r="K136" s="12">
        <f>I136*1300/1350</f>
        <v>1795.2955326460478</v>
      </c>
      <c r="L136" s="12">
        <f t="shared" ref="L136:L144" si="116">(K136+M136)/2</f>
        <v>1726.2457044673536</v>
      </c>
      <c r="M136" s="12">
        <f>K136*1200/1300</f>
        <v>1657.1958762886593</v>
      </c>
      <c r="N136" s="12">
        <f t="shared" ref="N136:N144" si="117">(M136+O136)/2</f>
        <v>1588.1460481099652</v>
      </c>
      <c r="O136" s="12">
        <f>M136*1100/1200</f>
        <v>1519.096219931271</v>
      </c>
      <c r="P136" s="12">
        <v>0.91</v>
      </c>
      <c r="Q136" s="11">
        <f t="shared" si="114"/>
        <v>1.7414366666666667</v>
      </c>
      <c r="R136" s="11">
        <f t="shared" si="114"/>
        <v>1.6965542783505154</v>
      </c>
      <c r="S136" s="11">
        <f t="shared" si="114"/>
        <v>1.6651366065292093</v>
      </c>
      <c r="T136" s="11">
        <f t="shared" si="114"/>
        <v>1.6337189347079035</v>
      </c>
      <c r="U136" s="11">
        <f t="shared" si="114"/>
        <v>1.5708835910652916</v>
      </c>
      <c r="V136" s="11">
        <f t="shared" si="114"/>
        <v>1.5080482474226802</v>
      </c>
      <c r="W136" s="11">
        <f t="shared" si="114"/>
        <v>1.4452129037800685</v>
      </c>
      <c r="X136" s="11">
        <f t="shared" si="114"/>
        <v>1.3823775601374566</v>
      </c>
      <c r="Y136" s="11">
        <f>[3]stanford_det!AB136*Q136</f>
        <v>2811.8368353833353</v>
      </c>
      <c r="Z136" s="11">
        <f>[3]stanford_det!AC136*R136</f>
        <v>13277.938430958022</v>
      </c>
      <c r="AA136" s="11">
        <f>[3]stanford_det!AD136*S136</f>
        <v>21012.256923934106</v>
      </c>
      <c r="AB136" s="11">
        <f>[3]stanford_det!AE136*T136</f>
        <v>23197.575249003195</v>
      </c>
      <c r="AC136" s="11">
        <f>[3]stanford_det!AF136*U136</f>
        <v>12419.610925991903</v>
      </c>
      <c r="AD136" s="11">
        <f>[3]stanford_det!AG136*V136</f>
        <v>12600.706481433868</v>
      </c>
      <c r="AE136" s="11">
        <f>[3]stanford_det!AH136*W136</f>
        <v>10126.77206632273</v>
      </c>
      <c r="AF136" s="11">
        <f>[3]stanford_det!AI136*X136</f>
        <v>9893.6076263592477</v>
      </c>
    </row>
    <row r="137" spans="1:32" x14ac:dyDescent="0.25">
      <c r="A137" s="2" t="s">
        <v>385</v>
      </c>
      <c r="B137" s="2" t="s">
        <v>379</v>
      </c>
      <c r="C137" s="2" t="s">
        <v>16</v>
      </c>
      <c r="D137" s="2" t="s">
        <v>517</v>
      </c>
      <c r="E137" s="2" t="s">
        <v>527</v>
      </c>
      <c r="F137" s="2" t="s">
        <v>448</v>
      </c>
      <c r="G137" s="2" t="s">
        <v>633</v>
      </c>
      <c r="H137" s="12">
        <f>('[4]Table 4.1'!$D$11+'[4]Table 4.1'!$G$11)/2</f>
        <v>4376</v>
      </c>
      <c r="I137" s="12">
        <f>H137*2880/(3470+2/7*(2880-3470))</f>
        <v>3817.4019904803113</v>
      </c>
      <c r="J137" s="12">
        <f t="shared" si="115"/>
        <v>3618.5789701427948</v>
      </c>
      <c r="K137" s="12">
        <f>I137*2580/2880</f>
        <v>3419.7559498052788</v>
      </c>
      <c r="L137" s="12">
        <f t="shared" si="116"/>
        <v>3287.2072695802681</v>
      </c>
      <c r="M137" s="12">
        <f>K137*2380/2580</f>
        <v>3154.6585893552569</v>
      </c>
      <c r="N137" s="12">
        <f t="shared" si="117"/>
        <v>3032.3850006205571</v>
      </c>
      <c r="O137" s="12">
        <f>M137*2380/2580</f>
        <v>2910.1114118858573</v>
      </c>
      <c r="P137" s="12">
        <v>0.91</v>
      </c>
      <c r="Q137" s="11">
        <f t="shared" si="114"/>
        <v>3.9821600000000004</v>
      </c>
      <c r="R137" s="11">
        <f t="shared" si="114"/>
        <v>3.4738358113370831</v>
      </c>
      <c r="S137" s="11">
        <f t="shared" si="114"/>
        <v>3.2929068628299434</v>
      </c>
      <c r="T137" s="11">
        <f t="shared" si="114"/>
        <v>3.1119779143228037</v>
      </c>
      <c r="U137" s="11">
        <f t="shared" si="114"/>
        <v>2.991358615318044</v>
      </c>
      <c r="V137" s="11">
        <f t="shared" si="114"/>
        <v>2.8707393163132839</v>
      </c>
      <c r="W137" s="11">
        <f t="shared" si="114"/>
        <v>2.7594703505647074</v>
      </c>
      <c r="X137" s="11">
        <f t="shared" si="114"/>
        <v>2.6482013848161299</v>
      </c>
      <c r="Y137" s="11">
        <f>[3]stanford_det!AB137*Q137</f>
        <v>0</v>
      </c>
      <c r="Z137" s="11">
        <f>[3]stanford_det!AC137*R137</f>
        <v>5904.8760577285675</v>
      </c>
      <c r="AA137" s="11">
        <f>[3]stanford_det!AD137*S137</f>
        <v>9116.8639575015332</v>
      </c>
      <c r="AB137" s="11">
        <f>[3]stanford_det!AE137*T137</f>
        <v>9551.0003364301774</v>
      </c>
      <c r="AC137" s="11">
        <f>[3]stanford_det!AF137*U137</f>
        <v>4678.6802482870562</v>
      </c>
      <c r="AD137" s="11">
        <f>[3]stanford_det!AG137*V137</f>
        <v>4744.1760764736646</v>
      </c>
      <c r="AE137" s="11">
        <f>[3]stanford_det!AH137*W137</f>
        <v>3664.5213879738449</v>
      </c>
      <c r="AF137" s="11">
        <f>[3]stanford_det!AI137*X137</f>
        <v>3594.9086160876027</v>
      </c>
    </row>
    <row r="138" spans="1:32" x14ac:dyDescent="0.25">
      <c r="A138" s="1" t="s">
        <v>40</v>
      </c>
      <c r="B138" s="1" t="s">
        <v>41</v>
      </c>
      <c r="C138" s="2" t="s">
        <v>16</v>
      </c>
      <c r="D138" s="2" t="s">
        <v>448</v>
      </c>
      <c r="E138" s="2" t="s">
        <v>516</v>
      </c>
      <c r="F138" s="2"/>
      <c r="G138" s="2"/>
      <c r="H138" s="12">
        <f>2500+2/7*(2300-2500)</f>
        <v>2442.8571428571427</v>
      </c>
      <c r="I138" s="12">
        <v>2300</v>
      </c>
      <c r="J138" s="12">
        <f t="shared" si="115"/>
        <v>2300</v>
      </c>
      <c r="K138" s="12">
        <v>2300</v>
      </c>
      <c r="L138" s="12">
        <f t="shared" si="116"/>
        <v>2300</v>
      </c>
      <c r="M138" s="12">
        <v>2300</v>
      </c>
      <c r="N138" s="12">
        <f t="shared" si="117"/>
        <v>2250</v>
      </c>
      <c r="O138" s="12">
        <v>2200</v>
      </c>
      <c r="P138" s="12"/>
      <c r="Q138" s="11">
        <f t="shared" ref="Q138:X139" si="118">H138/1000</f>
        <v>2.4428571428571426</v>
      </c>
      <c r="R138" s="11">
        <f t="shared" si="118"/>
        <v>2.2999999999999998</v>
      </c>
      <c r="S138" s="11">
        <f t="shared" si="118"/>
        <v>2.2999999999999998</v>
      </c>
      <c r="T138" s="11">
        <f t="shared" si="118"/>
        <v>2.2999999999999998</v>
      </c>
      <c r="U138" s="11">
        <f t="shared" si="118"/>
        <v>2.2999999999999998</v>
      </c>
      <c r="V138" s="11">
        <f t="shared" si="118"/>
        <v>2.2999999999999998</v>
      </c>
      <c r="W138" s="11">
        <f t="shared" si="118"/>
        <v>2.25</v>
      </c>
      <c r="X138" s="11">
        <f t="shared" si="118"/>
        <v>2.2000000000000002</v>
      </c>
      <c r="Y138" s="11">
        <f>[3]stanford_det!AB138*Q138</f>
        <v>6239.7761880857142</v>
      </c>
      <c r="Z138" s="11">
        <f>[3]stanford_det!AC138*R138</f>
        <v>404.42159664000002</v>
      </c>
      <c r="AA138" s="11">
        <f>[3]stanford_det!AD138*S138</f>
        <v>252.7634979</v>
      </c>
      <c r="AB138" s="11">
        <f>[3]stanford_det!AE138*T138</f>
        <v>101.10539915999996</v>
      </c>
      <c r="AC138" s="11">
        <f>[3]stanford_det!AF138*U138</f>
        <v>63.190874475000001</v>
      </c>
      <c r="AD138" s="11">
        <f>[3]stanford_det!AG138*V138</f>
        <v>25.276349790000037</v>
      </c>
      <c r="AE138" s="11">
        <f>[3]stanford_det!AH138*W138</f>
        <v>12.36343196250002</v>
      </c>
      <c r="AF138" s="11">
        <f>[3]stanford_det!AI138*X138</f>
        <v>0</v>
      </c>
    </row>
    <row r="139" spans="1:32" x14ac:dyDescent="0.25">
      <c r="A139" s="2" t="s">
        <v>42</v>
      </c>
      <c r="B139" s="2" t="s">
        <v>43</v>
      </c>
      <c r="C139" s="2" t="s">
        <v>16</v>
      </c>
      <c r="D139" s="2" t="s">
        <v>448</v>
      </c>
      <c r="E139" s="2" t="s">
        <v>523</v>
      </c>
      <c r="F139" s="2"/>
      <c r="G139" s="2"/>
      <c r="H139" s="12">
        <f>2890+2/7*(2620-2890)</f>
        <v>2812.8571428571427</v>
      </c>
      <c r="I139" s="12">
        <v>2620</v>
      </c>
      <c r="J139" s="12">
        <f t="shared" si="115"/>
        <v>2495</v>
      </c>
      <c r="K139" s="12">
        <v>2370</v>
      </c>
      <c r="L139" s="12">
        <f t="shared" si="116"/>
        <v>2260</v>
      </c>
      <c r="M139" s="12">
        <v>2150</v>
      </c>
      <c r="N139" s="12">
        <f t="shared" si="117"/>
        <v>2050</v>
      </c>
      <c r="O139" s="12">
        <v>1950</v>
      </c>
      <c r="P139" s="12"/>
      <c r="Q139" s="11">
        <f t="shared" si="118"/>
        <v>2.8128571428571427</v>
      </c>
      <c r="R139" s="11">
        <f t="shared" si="118"/>
        <v>2.62</v>
      </c>
      <c r="S139" s="11">
        <f t="shared" si="118"/>
        <v>2.4950000000000001</v>
      </c>
      <c r="T139" s="11">
        <f t="shared" si="118"/>
        <v>2.37</v>
      </c>
      <c r="U139" s="11">
        <f t="shared" si="118"/>
        <v>2.2599999999999998</v>
      </c>
      <c r="V139" s="11">
        <f t="shared" si="118"/>
        <v>2.15</v>
      </c>
      <c r="W139" s="11">
        <f t="shared" si="118"/>
        <v>2.0499999999999998</v>
      </c>
      <c r="X139" s="11">
        <f t="shared" si="118"/>
        <v>1.95</v>
      </c>
      <c r="Y139" s="11">
        <f>[3]stanford_det!AB139*Q139</f>
        <v>220.07441890971444</v>
      </c>
      <c r="Z139" s="11">
        <f>[3]stanford_det!AC139*R139</f>
        <v>104.68209413119997</v>
      </c>
      <c r="AA139" s="11">
        <f>[3]stanford_det!AD139*S139</f>
        <v>62.304824631999992</v>
      </c>
      <c r="AB139" s="11">
        <f>[3]stanford_det!AE139*T139</f>
        <v>23.673336172799996</v>
      </c>
      <c r="AC139" s="11">
        <f>[3]stanford_det!AF139*U139</f>
        <v>14.109108583999994</v>
      </c>
      <c r="AD139" s="11">
        <f>[3]stanford_det!AG139*V139</f>
        <v>5.3689528239999955</v>
      </c>
      <c r="AE139" s="11">
        <f>[3]stanford_det!AH139*W139</f>
        <v>2.5596170439999977</v>
      </c>
      <c r="AF139" s="11">
        <f>[3]stanford_det!AI139*X139</f>
        <v>0</v>
      </c>
    </row>
    <row r="140" spans="1:32" x14ac:dyDescent="0.25">
      <c r="A140" s="2" t="s">
        <v>382</v>
      </c>
      <c r="B140" s="2" t="s">
        <v>380</v>
      </c>
      <c r="C140" s="2" t="s">
        <v>16</v>
      </c>
      <c r="D140" s="2" t="s">
        <v>517</v>
      </c>
      <c r="E140" s="2" t="s">
        <v>537</v>
      </c>
      <c r="F140" s="2" t="s">
        <v>448</v>
      </c>
      <c r="G140" s="2" t="s">
        <v>630</v>
      </c>
      <c r="H140" s="12">
        <f>SUM('[4]Figure 3.4'!$F$8:$N$8)/9</f>
        <v>2503.4421111111114</v>
      </c>
      <c r="I140" s="12">
        <f>H140*800/(980+2/7*(800-980))</f>
        <v>2156.8116649572653</v>
      </c>
      <c r="J140" s="12">
        <f t="shared" si="115"/>
        <v>1941.1304984615388</v>
      </c>
      <c r="K140" s="12">
        <f>I140*640/800</f>
        <v>1725.4493319658122</v>
      </c>
      <c r="L140" s="12">
        <f t="shared" si="116"/>
        <v>1644.5688945299148</v>
      </c>
      <c r="M140" s="12">
        <f>K140*580/640</f>
        <v>1563.6884570940174</v>
      </c>
      <c r="N140" s="12">
        <f t="shared" si="117"/>
        <v>1482.80801965812</v>
      </c>
      <c r="O140" s="12">
        <f>M140*520/580</f>
        <v>1401.9275822222226</v>
      </c>
      <c r="P140" s="12">
        <v>0.91</v>
      </c>
      <c r="Q140" s="11">
        <f t="shared" ref="Q140:X142" si="119">H140*$P140/1000</f>
        <v>2.2781323211111117</v>
      </c>
      <c r="R140" s="11">
        <f t="shared" si="119"/>
        <v>1.9626986151111114</v>
      </c>
      <c r="S140" s="11">
        <f t="shared" si="119"/>
        <v>1.7664287536000003</v>
      </c>
      <c r="T140" s="11">
        <f t="shared" si="119"/>
        <v>1.5701588920888891</v>
      </c>
      <c r="U140" s="11">
        <f t="shared" si="119"/>
        <v>1.4965576940222225</v>
      </c>
      <c r="V140" s="11">
        <f t="shared" si="119"/>
        <v>1.4229564959555561</v>
      </c>
      <c r="W140" s="11">
        <f t="shared" si="119"/>
        <v>1.3493552978888892</v>
      </c>
      <c r="X140" s="11">
        <f t="shared" si="119"/>
        <v>1.2757540998222225</v>
      </c>
      <c r="Y140" s="11">
        <f>[3]stanford_det!AB140*Q140</f>
        <v>2103.3706939521444</v>
      </c>
      <c r="Z140" s="11">
        <f>[3]stanford_det!AC140*R140</f>
        <v>5818.4046370262467</v>
      </c>
      <c r="AA140" s="11">
        <f>[3]stanford_det!AD140*S140</f>
        <v>8590.274982003637</v>
      </c>
      <c r="AB140" s="11">
        <f>[3]stanford_det!AE140*T140</f>
        <v>8753.7035868965759</v>
      </c>
      <c r="AC140" s="11">
        <f>[3]stanford_det!AF140*U140</f>
        <v>4614.1171809837952</v>
      </c>
      <c r="AD140" s="11">
        <f>[3]stanford_det!AG140*V140</f>
        <v>4640.4684202282297</v>
      </c>
      <c r="AE140" s="11">
        <f>[3]stanford_det!AH140*W140</f>
        <v>3679.920385043391</v>
      </c>
      <c r="AF140" s="11">
        <f>[3]stanford_det!AI140*X140</f>
        <v>3554.8888447293525</v>
      </c>
    </row>
    <row r="141" spans="1:32" x14ac:dyDescent="0.25">
      <c r="A141" s="2" t="s">
        <v>383</v>
      </c>
      <c r="B141" s="2" t="s">
        <v>381</v>
      </c>
      <c r="C141" s="2" t="s">
        <v>16</v>
      </c>
      <c r="D141" s="2" t="s">
        <v>517</v>
      </c>
      <c r="E141" s="2" t="s">
        <v>538</v>
      </c>
      <c r="F141" s="2" t="s">
        <v>448</v>
      </c>
      <c r="G141" s="2" t="s">
        <v>631</v>
      </c>
      <c r="H141" s="12">
        <f>SUM('[4]Table 3.1'!$F$9:$N$9)/9</f>
        <v>4069.1111111111113</v>
      </c>
      <c r="I141" s="12">
        <f>H141*1100/(1310+2/7*(1100-1310))</f>
        <v>3580.8177777777778</v>
      </c>
      <c r="J141" s="12">
        <f t="shared" si="115"/>
        <v>3401.7768888888886</v>
      </c>
      <c r="K141" s="12">
        <f>I141*990/1100</f>
        <v>3222.7359999999999</v>
      </c>
      <c r="L141" s="12">
        <f t="shared" si="116"/>
        <v>3125.0773333333332</v>
      </c>
      <c r="M141" s="12">
        <f>K141*930/990</f>
        <v>3027.4186666666665</v>
      </c>
      <c r="N141" s="12">
        <f t="shared" si="117"/>
        <v>2946.036444444444</v>
      </c>
      <c r="O141" s="12">
        <f>M141*880/930</f>
        <v>2864.654222222222</v>
      </c>
      <c r="P141" s="12">
        <v>0.91</v>
      </c>
      <c r="Q141" s="11">
        <f t="shared" si="119"/>
        <v>3.7028911111111116</v>
      </c>
      <c r="R141" s="11">
        <f t="shared" si="119"/>
        <v>3.2585441777777779</v>
      </c>
      <c r="S141" s="11">
        <f t="shared" si="119"/>
        <v>3.0956169688888884</v>
      </c>
      <c r="T141" s="11">
        <f t="shared" si="119"/>
        <v>2.9326897600000001</v>
      </c>
      <c r="U141" s="11">
        <f t="shared" si="119"/>
        <v>2.8438203733333336</v>
      </c>
      <c r="V141" s="11">
        <f t="shared" si="119"/>
        <v>2.7549509866666666</v>
      </c>
      <c r="W141" s="11">
        <f t="shared" si="119"/>
        <v>2.680893164444444</v>
      </c>
      <c r="X141" s="11">
        <f t="shared" si="119"/>
        <v>2.6068353422222224</v>
      </c>
      <c r="Y141" s="11">
        <f>[3]stanford_det!AB141*Q141</f>
        <v>1569.3573712486016</v>
      </c>
      <c r="Z141" s="11">
        <f>[3]stanford_det!AC141*R141</f>
        <v>19875.697592451583</v>
      </c>
      <c r="AA141" s="11">
        <f>[3]stanford_det!AD141*S141</f>
        <v>31206.957235608916</v>
      </c>
      <c r="AB141" s="11">
        <f>[3]stanford_det!AE141*T141</f>
        <v>33943.120040511836</v>
      </c>
      <c r="AC141" s="11">
        <f>[3]stanford_det!AF141*U141</f>
        <v>18053.7214121365</v>
      </c>
      <c r="AD141" s="11">
        <f>[3]stanford_det!AG141*V141</f>
        <v>18517.858234590836</v>
      </c>
      <c r="AE141" s="11">
        <f>[3]stanford_det!AH141*W141</f>
        <v>15018.048175570111</v>
      </c>
      <c r="AF141" s="11">
        <f>[3]stanford_det!AI141*X141</f>
        <v>14927.528243215482</v>
      </c>
    </row>
    <row r="142" spans="1:32" x14ac:dyDescent="0.25">
      <c r="A142" s="2" t="s">
        <v>44</v>
      </c>
      <c r="B142" s="2" t="s">
        <v>45</v>
      </c>
      <c r="C142" s="2" t="s">
        <v>16</v>
      </c>
      <c r="D142" s="2" t="s">
        <v>448</v>
      </c>
      <c r="E142" s="2" t="s">
        <v>616</v>
      </c>
      <c r="F142" s="2"/>
      <c r="G142" s="2"/>
      <c r="H142" s="12">
        <f>5600+2/7*(4500-5600)</f>
        <v>5285.7142857142853</v>
      </c>
      <c r="I142" s="11">
        <v>4500</v>
      </c>
      <c r="J142" s="12">
        <f t="shared" si="115"/>
        <v>4150</v>
      </c>
      <c r="K142" s="12">
        <v>3800</v>
      </c>
      <c r="L142" s="12">
        <f t="shared" si="116"/>
        <v>3650</v>
      </c>
      <c r="M142" s="12">
        <v>3500</v>
      </c>
      <c r="N142" s="12">
        <f t="shared" si="117"/>
        <v>3450</v>
      </c>
      <c r="O142" s="11">
        <v>3400</v>
      </c>
      <c r="P142" s="12">
        <v>0.91</v>
      </c>
      <c r="Q142" s="11">
        <f t="shared" si="119"/>
        <v>4.8099999999999996</v>
      </c>
      <c r="R142" s="11">
        <f t="shared" si="119"/>
        <v>4.0949999999999998</v>
      </c>
      <c r="S142" s="11">
        <f t="shared" si="119"/>
        <v>3.7765</v>
      </c>
      <c r="T142" s="11">
        <f t="shared" si="119"/>
        <v>3.4580000000000002</v>
      </c>
      <c r="U142" s="11">
        <f t="shared" si="119"/>
        <v>3.3214999999999999</v>
      </c>
      <c r="V142" s="11">
        <f t="shared" si="119"/>
        <v>3.1850000000000001</v>
      </c>
      <c r="W142" s="11">
        <f t="shared" si="119"/>
        <v>3.1395</v>
      </c>
      <c r="X142" s="11">
        <f t="shared" si="119"/>
        <v>3.0939999999999999</v>
      </c>
      <c r="Y142" s="11">
        <f>[3]stanford_det!AB142*Q142</f>
        <v>0</v>
      </c>
      <c r="Z142" s="11">
        <f>[3]stanford_det!AC142*R142</f>
        <v>861.51133642383468</v>
      </c>
      <c r="AA142" s="11">
        <f>[3]stanford_det!AD142*S142</f>
        <v>1305.2580485976987</v>
      </c>
      <c r="AB142" s="11">
        <f>[3]stanford_det!AE142*T142</f>
        <v>1351.0685720424585</v>
      </c>
      <c r="AC142" s="11">
        <f>[3]stanford_det!AF142*U142</f>
        <v>661.34669853647154</v>
      </c>
      <c r="AD142" s="11">
        <f>[3]stanford_det!AG142*V142</f>
        <v>670.06437277409373</v>
      </c>
      <c r="AE142" s="11">
        <f>[3]stanford_det!AH142*W142</f>
        <v>530.75251976111247</v>
      </c>
      <c r="AF142" s="11">
        <f>[3]stanford_det!AI142*X142</f>
        <v>534.68401990749112</v>
      </c>
    </row>
    <row r="143" spans="1:32" x14ac:dyDescent="0.25">
      <c r="A143" s="2" t="s">
        <v>46</v>
      </c>
      <c r="B143" s="2" t="s">
        <v>47</v>
      </c>
      <c r="C143" s="2" t="s">
        <v>16</v>
      </c>
      <c r="D143" s="2" t="s">
        <v>448</v>
      </c>
      <c r="E143" s="2" t="s">
        <v>510</v>
      </c>
      <c r="F143" s="2"/>
      <c r="G143" s="2"/>
      <c r="H143" s="12">
        <f>9080+2/7*(5790-9080)</f>
        <v>8140</v>
      </c>
      <c r="I143" s="12">
        <v>5790</v>
      </c>
      <c r="J143" s="12">
        <f t="shared" si="115"/>
        <v>5135</v>
      </c>
      <c r="K143" s="12">
        <v>4480</v>
      </c>
      <c r="L143" s="12">
        <f t="shared" si="116"/>
        <v>3565</v>
      </c>
      <c r="M143" s="12">
        <v>2650</v>
      </c>
      <c r="N143" s="12">
        <f t="shared" si="117"/>
        <v>2475</v>
      </c>
      <c r="O143" s="12">
        <v>2300</v>
      </c>
      <c r="P143" s="12"/>
      <c r="Q143" s="11">
        <f t="shared" ref="Q143:X143" si="120">H143/1000</f>
        <v>8.14</v>
      </c>
      <c r="R143" s="11">
        <f t="shared" si="120"/>
        <v>5.79</v>
      </c>
      <c r="S143" s="11">
        <f t="shared" si="120"/>
        <v>5.1349999999999998</v>
      </c>
      <c r="T143" s="11">
        <f t="shared" si="120"/>
        <v>4.4800000000000004</v>
      </c>
      <c r="U143" s="11">
        <f t="shared" si="120"/>
        <v>3.5649999999999999</v>
      </c>
      <c r="V143" s="11">
        <f t="shared" si="120"/>
        <v>2.65</v>
      </c>
      <c r="W143" s="11">
        <f t="shared" si="120"/>
        <v>2.4750000000000001</v>
      </c>
      <c r="X143" s="11">
        <f t="shared" si="120"/>
        <v>2.2999999999999998</v>
      </c>
      <c r="Y143" s="11">
        <f>[3]stanford_det!AB143*Q143</f>
        <v>91.651486073758988</v>
      </c>
      <c r="Z143" s="11">
        <f>[3]stanford_det!AC143*R143</f>
        <v>1475.076869115022</v>
      </c>
      <c r="AA143" s="11">
        <f>[3]stanford_det!AD143*S143</f>
        <v>2183.4803501636047</v>
      </c>
      <c r="AB143" s="11">
        <f>[3]stanford_det!AE143*T143</f>
        <v>2232.2329903548484</v>
      </c>
      <c r="AC143" s="11">
        <f>[3]stanford_det!AF143*U143</f>
        <v>1060.1452539829215</v>
      </c>
      <c r="AD143" s="11">
        <f>[3]stanford_det!AG143*V143</f>
        <v>836.44257203296775</v>
      </c>
      <c r="AE143" s="11">
        <f>[3]stanford_det!AH143*W143</f>
        <v>675.73836745712106</v>
      </c>
      <c r="AF143" s="11">
        <f>[3]stanford_det!AI143*X143</f>
        <v>641.96033519463276</v>
      </c>
    </row>
    <row r="144" spans="1:32" x14ac:dyDescent="0.25">
      <c r="A144" s="2" t="s">
        <v>48</v>
      </c>
      <c r="B144" s="2" t="s">
        <v>49</v>
      </c>
      <c r="C144" s="2" t="s">
        <v>16</v>
      </c>
      <c r="D144" s="2" t="s">
        <v>448</v>
      </c>
      <c r="E144" s="2" t="s">
        <v>617</v>
      </c>
      <c r="F144" s="2"/>
      <c r="G144" s="2"/>
      <c r="H144" s="12">
        <f>5530+2/7*(4970-5530)</f>
        <v>5370</v>
      </c>
      <c r="I144" s="11">
        <v>4970</v>
      </c>
      <c r="J144" s="12">
        <f t="shared" si="115"/>
        <v>4720</v>
      </c>
      <c r="K144" s="12">
        <v>4470</v>
      </c>
      <c r="L144" s="12">
        <f t="shared" si="116"/>
        <v>4245</v>
      </c>
      <c r="M144" s="12">
        <v>4020</v>
      </c>
      <c r="N144" s="12">
        <f t="shared" si="117"/>
        <v>3815</v>
      </c>
      <c r="O144" s="11">
        <v>3610</v>
      </c>
      <c r="P144" s="12">
        <v>0.91</v>
      </c>
      <c r="Q144" s="11">
        <f t="shared" ref="Q144:X144" si="121">H144*$P144/1000</f>
        <v>4.8866999999999994</v>
      </c>
      <c r="R144" s="11">
        <f t="shared" si="121"/>
        <v>4.5226999999999995</v>
      </c>
      <c r="S144" s="11">
        <f t="shared" si="121"/>
        <v>4.2951999999999995</v>
      </c>
      <c r="T144" s="11">
        <f t="shared" si="121"/>
        <v>4.0677000000000003</v>
      </c>
      <c r="U144" s="11">
        <f t="shared" si="121"/>
        <v>3.8629500000000001</v>
      </c>
      <c r="V144" s="11">
        <f t="shared" si="121"/>
        <v>3.6582000000000003</v>
      </c>
      <c r="W144" s="11">
        <f t="shared" si="121"/>
        <v>3.4716499999999999</v>
      </c>
      <c r="X144" s="11">
        <f t="shared" si="121"/>
        <v>3.2850999999999999</v>
      </c>
      <c r="Y144" s="11">
        <f>[3]stanford_det!AB144*Q144</f>
        <v>2.7385186571139966</v>
      </c>
      <c r="Z144" s="11">
        <f>[3]stanford_det!AC144*R144</f>
        <v>6.373263800681074</v>
      </c>
      <c r="AA144" s="11">
        <f>[3]stanford_det!AD144*S144</f>
        <v>8.3963005437520515</v>
      </c>
      <c r="AB144" s="11">
        <f>[3]stanford_det!AE144*T144</f>
        <v>8.6914115203576721</v>
      </c>
      <c r="AC144" s="11">
        <f>[3]stanford_det!AF144*U144</f>
        <v>5.2679147144188292</v>
      </c>
      <c r="AD144" s="11">
        <f>[3]stanford_det!AG144*V144</f>
        <v>5.1550343015569258</v>
      </c>
      <c r="AE144" s="11">
        <f>[3]stanford_det!AH144*W144</f>
        <v>4.3133504788898991</v>
      </c>
      <c r="AF144" s="11">
        <f>[3]stanford_det!AI144*X144</f>
        <v>4.1313624529185793</v>
      </c>
    </row>
    <row r="145" spans="1:32" x14ac:dyDescent="0.25">
      <c r="A145" s="2" t="s">
        <v>32</v>
      </c>
      <c r="B145" s="2" t="s">
        <v>33</v>
      </c>
      <c r="C145" s="2" t="s">
        <v>52</v>
      </c>
      <c r="D145" s="2" t="s">
        <v>448</v>
      </c>
      <c r="E145" s="2" t="s">
        <v>558</v>
      </c>
      <c r="F145" s="2"/>
      <c r="G145" s="2"/>
      <c r="H145" s="12">
        <f>[2]GR!$B$8/([2]GR!$B$8+[2]GR!$B$11)*(2000+2/7*(2000-2000))+[2]GR!$B$11/([2]GR!$B$8+[2]GR!$B$11)*(1600+2/7*(1600-1600))</f>
        <v>2000</v>
      </c>
      <c r="I145" s="12">
        <f>$H145</f>
        <v>2000</v>
      </c>
      <c r="J145" s="12">
        <f t="shared" ref="J145:O146" si="122">$H145</f>
        <v>2000</v>
      </c>
      <c r="K145" s="12">
        <f t="shared" si="122"/>
        <v>2000</v>
      </c>
      <c r="L145" s="12">
        <f t="shared" si="122"/>
        <v>2000</v>
      </c>
      <c r="M145" s="12">
        <f t="shared" si="122"/>
        <v>2000</v>
      </c>
      <c r="N145" s="12">
        <f t="shared" si="122"/>
        <v>2000</v>
      </c>
      <c r="O145" s="12">
        <f t="shared" si="122"/>
        <v>2000</v>
      </c>
      <c r="P145" s="12"/>
      <c r="Q145" s="11">
        <f t="shared" ref="Q145:X147" si="123">H145/1000</f>
        <v>2</v>
      </c>
      <c r="R145" s="11">
        <f t="shared" si="123"/>
        <v>2</v>
      </c>
      <c r="S145" s="11">
        <f t="shared" si="123"/>
        <v>2</v>
      </c>
      <c r="T145" s="11">
        <f t="shared" si="123"/>
        <v>2</v>
      </c>
      <c r="U145" s="11">
        <f t="shared" si="123"/>
        <v>2</v>
      </c>
      <c r="V145" s="11">
        <f t="shared" si="123"/>
        <v>2</v>
      </c>
      <c r="W145" s="11">
        <f t="shared" si="123"/>
        <v>2</v>
      </c>
      <c r="X145" s="11">
        <f t="shared" si="123"/>
        <v>2</v>
      </c>
      <c r="Y145" s="11">
        <f>[3]stanford_det!AB145*Q145</f>
        <v>202.16500000000002</v>
      </c>
      <c r="Z145" s="11">
        <f>[3]stanford_det!AC145*R145</f>
        <v>156.93200000000002</v>
      </c>
      <c r="AA145" s="11">
        <f>[3]stanford_det!AD145*S145</f>
        <v>98.08250000000001</v>
      </c>
      <c r="AB145" s="11">
        <f>[3]stanford_det!AE145*T145</f>
        <v>39.23299999999999</v>
      </c>
      <c r="AC145" s="11">
        <f>[3]stanford_det!AF145*U145</f>
        <v>24.520624999999995</v>
      </c>
      <c r="AD145" s="11">
        <f>[3]stanford_det!AG145*V145</f>
        <v>9.8082499999999975</v>
      </c>
      <c r="AE145" s="11">
        <f>[3]stanford_det!AH145*W145</f>
        <v>4.9041249999999987</v>
      </c>
      <c r="AF145" s="11">
        <f>[3]stanford_det!AI145*X145</f>
        <v>0</v>
      </c>
    </row>
    <row r="146" spans="1:32" x14ac:dyDescent="0.25">
      <c r="A146" s="2" t="s">
        <v>34</v>
      </c>
      <c r="B146" s="2" t="s">
        <v>35</v>
      </c>
      <c r="C146" s="2" t="s">
        <v>52</v>
      </c>
      <c r="D146" s="2" t="s">
        <v>448</v>
      </c>
      <c r="E146" s="2" t="s">
        <v>515</v>
      </c>
      <c r="F146" s="2"/>
      <c r="G146" s="2"/>
      <c r="H146" s="12">
        <f>850+2/7*(850-850)</f>
        <v>850</v>
      </c>
      <c r="I146" s="12">
        <f>$H146</f>
        <v>850</v>
      </c>
      <c r="J146" s="12">
        <f t="shared" si="122"/>
        <v>850</v>
      </c>
      <c r="K146" s="12">
        <f t="shared" si="122"/>
        <v>850</v>
      </c>
      <c r="L146" s="12">
        <f t="shared" si="122"/>
        <v>850</v>
      </c>
      <c r="M146" s="12">
        <f t="shared" si="122"/>
        <v>850</v>
      </c>
      <c r="N146" s="12">
        <f t="shared" si="122"/>
        <v>850</v>
      </c>
      <c r="O146" s="12">
        <f t="shared" si="122"/>
        <v>850</v>
      </c>
      <c r="P146" s="12"/>
      <c r="Q146" s="11">
        <f t="shared" si="123"/>
        <v>0.85</v>
      </c>
      <c r="R146" s="11">
        <f t="shared" si="123"/>
        <v>0.85</v>
      </c>
      <c r="S146" s="11">
        <f t="shared" si="123"/>
        <v>0.85</v>
      </c>
      <c r="T146" s="11">
        <f t="shared" si="123"/>
        <v>0.85</v>
      </c>
      <c r="U146" s="11">
        <f t="shared" si="123"/>
        <v>0.85</v>
      </c>
      <c r="V146" s="11">
        <f t="shared" si="123"/>
        <v>0.85</v>
      </c>
      <c r="W146" s="11">
        <f t="shared" si="123"/>
        <v>0.85</v>
      </c>
      <c r="X146" s="11">
        <f t="shared" si="123"/>
        <v>0.85</v>
      </c>
      <c r="Y146" s="11">
        <f>[3]stanford_det!AB146*Q146</f>
        <v>266.66958908333334</v>
      </c>
      <c r="Z146" s="11">
        <f>[3]stanford_det!AC146*R146</f>
        <v>114.73567126666666</v>
      </c>
      <c r="AA146" s="11">
        <f>[3]stanford_det!AD146*S146</f>
        <v>71.709794541666668</v>
      </c>
      <c r="AB146" s="11">
        <f>[3]stanford_det!AE146*T146</f>
        <v>28.683917816666657</v>
      </c>
      <c r="AC146" s="11">
        <f>[3]stanford_det!AF146*U146</f>
        <v>17.927448635416663</v>
      </c>
      <c r="AD146" s="11">
        <f>[3]stanford_det!AG146*V146</f>
        <v>7.1709794541666643</v>
      </c>
      <c r="AE146" s="11">
        <f>[3]stanford_det!AH146*W146</f>
        <v>3.5854897270833321</v>
      </c>
      <c r="AF146" s="11">
        <f>[3]stanford_det!AI146*X146</f>
        <v>0</v>
      </c>
    </row>
    <row r="147" spans="1:32" x14ac:dyDescent="0.25">
      <c r="A147" s="2" t="s">
        <v>36</v>
      </c>
      <c r="B147" s="2" t="s">
        <v>37</v>
      </c>
      <c r="C147" s="2" t="s">
        <v>52</v>
      </c>
      <c r="D147" s="2" t="s">
        <v>448</v>
      </c>
      <c r="E147" s="2" t="s">
        <v>503</v>
      </c>
      <c r="F147" s="2"/>
      <c r="G147" s="2"/>
      <c r="H147" s="12">
        <f>4500+2/7*(4350-4500)</f>
        <v>4457.1428571428569</v>
      </c>
      <c r="I147" s="12">
        <f>4350</f>
        <v>4350</v>
      </c>
      <c r="J147" s="12">
        <f>(I147+K147)/2</f>
        <v>4225</v>
      </c>
      <c r="K147" s="12">
        <v>4100</v>
      </c>
      <c r="L147" s="12">
        <f>(K147+M147)/2</f>
        <v>3950</v>
      </c>
      <c r="M147" s="12">
        <v>3800</v>
      </c>
      <c r="N147" s="12">
        <f>(M147+O147)/2</f>
        <v>3775</v>
      </c>
      <c r="O147" s="12">
        <v>3750</v>
      </c>
      <c r="P147" s="12"/>
      <c r="Q147" s="11">
        <f t="shared" si="123"/>
        <v>4.4571428571428573</v>
      </c>
      <c r="R147" s="11">
        <f t="shared" si="123"/>
        <v>4.3499999999999996</v>
      </c>
      <c r="S147" s="11">
        <f t="shared" si="123"/>
        <v>4.2249999999999996</v>
      </c>
      <c r="T147" s="11">
        <f t="shared" si="123"/>
        <v>4.0999999999999996</v>
      </c>
      <c r="U147" s="11">
        <f t="shared" si="123"/>
        <v>3.95</v>
      </c>
      <c r="V147" s="11">
        <f t="shared" si="123"/>
        <v>3.8</v>
      </c>
      <c r="W147" s="11">
        <f t="shared" si="123"/>
        <v>3.7749999999999999</v>
      </c>
      <c r="X147" s="11">
        <f t="shared" si="123"/>
        <v>3.75</v>
      </c>
      <c r="Y147" s="11">
        <f>[3]stanford_det!AB147*Q147</f>
        <v>0</v>
      </c>
      <c r="Z147" s="11">
        <f>[3]stanford_det!AC147*R147</f>
        <v>0</v>
      </c>
      <c r="AA147" s="11">
        <f>[3]stanford_det!AD147*S147</f>
        <v>0</v>
      </c>
      <c r="AB147" s="11">
        <f>[3]stanford_det!AE147*T147</f>
        <v>0</v>
      </c>
      <c r="AC147" s="11">
        <f>[3]stanford_det!AF147*U147</f>
        <v>0</v>
      </c>
      <c r="AD147" s="11">
        <f>[3]stanford_det!AG147*V147</f>
        <v>0</v>
      </c>
      <c r="AE147" s="11">
        <f>[3]stanford_det!AH147*W147</f>
        <v>0</v>
      </c>
      <c r="AF147" s="11">
        <f>[3]stanford_det!AI147*X147</f>
        <v>0</v>
      </c>
    </row>
    <row r="148" spans="1:32" x14ac:dyDescent="0.25">
      <c r="A148" s="2" t="s">
        <v>38</v>
      </c>
      <c r="B148" s="2" t="s">
        <v>39</v>
      </c>
      <c r="C148" s="2" t="s">
        <v>52</v>
      </c>
      <c r="D148" s="2" t="s">
        <v>517</v>
      </c>
      <c r="E148" s="2" t="s">
        <v>518</v>
      </c>
      <c r="F148" s="2" t="s">
        <v>448</v>
      </c>
      <c r="G148" s="2" t="s">
        <v>637</v>
      </c>
      <c r="H148" s="11">
        <f>'[4]Figure 5.5'!$E$23</f>
        <v>1842.692924470706</v>
      </c>
      <c r="I148" s="11">
        <f>$H148</f>
        <v>1842.692924470706</v>
      </c>
      <c r="J148" s="11">
        <f t="shared" ref="J148:O148" si="124">$H148</f>
        <v>1842.692924470706</v>
      </c>
      <c r="K148" s="11">
        <f t="shared" si="124"/>
        <v>1842.692924470706</v>
      </c>
      <c r="L148" s="11">
        <f t="shared" si="124"/>
        <v>1842.692924470706</v>
      </c>
      <c r="M148" s="11">
        <f t="shared" si="124"/>
        <v>1842.692924470706</v>
      </c>
      <c r="N148" s="11">
        <f t="shared" si="124"/>
        <v>1842.692924470706</v>
      </c>
      <c r="O148" s="11">
        <f t="shared" si="124"/>
        <v>1842.692924470706</v>
      </c>
      <c r="P148" s="12">
        <v>0.91</v>
      </c>
      <c r="Q148" s="11">
        <f t="shared" ref="Q148:X150" si="125">H148*$P148/1000</f>
        <v>1.6768505612683424</v>
      </c>
      <c r="R148" s="11">
        <f t="shared" si="125"/>
        <v>1.6768505612683424</v>
      </c>
      <c r="S148" s="11">
        <f t="shared" si="125"/>
        <v>1.6768505612683424</v>
      </c>
      <c r="T148" s="11">
        <f t="shared" si="125"/>
        <v>1.6768505612683424</v>
      </c>
      <c r="U148" s="11">
        <f t="shared" si="125"/>
        <v>1.6768505612683424</v>
      </c>
      <c r="V148" s="11">
        <f t="shared" si="125"/>
        <v>1.6768505612683424</v>
      </c>
      <c r="W148" s="11">
        <f t="shared" si="125"/>
        <v>1.6768505612683424</v>
      </c>
      <c r="X148" s="11">
        <f t="shared" si="125"/>
        <v>1.6768505612683424</v>
      </c>
      <c r="Y148" s="11">
        <f>[3]stanford_det!AB148*Q148</f>
        <v>99.744660886111902</v>
      </c>
      <c r="Z148" s="11">
        <f>[3]stanford_det!AC148*R148</f>
        <v>90.846173907647895</v>
      </c>
      <c r="AA148" s="11">
        <f>[3]stanford_det!AD148*S148</f>
        <v>85.044270965659436</v>
      </c>
      <c r="AB148" s="11">
        <f>[3]stanford_det!AE148*T148</f>
        <v>79.242368023670977</v>
      </c>
      <c r="AC148" s="11">
        <f>[3]stanford_det!AF148*U148</f>
        <v>77.791892288173855</v>
      </c>
      <c r="AD148" s="11">
        <f>[3]stanford_det!AG148*V148</f>
        <v>76.341416552676733</v>
      </c>
      <c r="AE148" s="11">
        <f>[3]stanford_det!AH148*W148</f>
        <v>75.857924640844374</v>
      </c>
      <c r="AF148" s="11">
        <f>[3]stanford_det!AI148*X148</f>
        <v>75.374432729012</v>
      </c>
    </row>
    <row r="149" spans="1:32" x14ac:dyDescent="0.25">
      <c r="A149" s="2" t="s">
        <v>384</v>
      </c>
      <c r="B149" s="2" t="s">
        <v>378</v>
      </c>
      <c r="C149" s="2" t="s">
        <v>52</v>
      </c>
      <c r="D149" s="2" t="s">
        <v>517</v>
      </c>
      <c r="E149" s="2" t="s">
        <v>524</v>
      </c>
      <c r="F149" s="2" t="s">
        <v>448</v>
      </c>
      <c r="G149" s="2" t="s">
        <v>632</v>
      </c>
      <c r="H149" s="61">
        <f>SUM('[4]Figure 2.5'!$AD$12:$AL$12)/9</f>
        <v>2218.7777777777778</v>
      </c>
      <c r="I149" s="61">
        <f>H149*1350/(1400+2/7*(1350-1400))</f>
        <v>2161.5927835051543</v>
      </c>
      <c r="J149" s="61">
        <f t="shared" ref="J149:J157" si="126">(I149+K149)/2</f>
        <v>2121.5632875143183</v>
      </c>
      <c r="K149" s="61">
        <f>I149*1300/1350</f>
        <v>2081.5337915234818</v>
      </c>
      <c r="L149" s="61">
        <f t="shared" ref="L149:L157" si="127">(K149+M149)/2</f>
        <v>2001.4747995418095</v>
      </c>
      <c r="M149" s="61">
        <f>K149*1200/1300</f>
        <v>1921.4158075601372</v>
      </c>
      <c r="N149" s="61">
        <f t="shared" ref="N149:N157" si="128">(M149+O149)/2</f>
        <v>1841.3568155784646</v>
      </c>
      <c r="O149" s="61">
        <f>M149*1100/1200</f>
        <v>1761.2978235967923</v>
      </c>
      <c r="P149" s="12">
        <v>0.91</v>
      </c>
      <c r="Q149" s="11">
        <f t="shared" si="125"/>
        <v>2.019087777777778</v>
      </c>
      <c r="R149" s="11">
        <f t="shared" si="125"/>
        <v>1.9670494329896906</v>
      </c>
      <c r="S149" s="11">
        <f t="shared" si="125"/>
        <v>1.9306225916380297</v>
      </c>
      <c r="T149" s="11">
        <f t="shared" si="125"/>
        <v>1.8941957502863687</v>
      </c>
      <c r="U149" s="11">
        <f t="shared" si="125"/>
        <v>1.8213420675830467</v>
      </c>
      <c r="V149" s="11">
        <f t="shared" si="125"/>
        <v>1.7484883848797248</v>
      </c>
      <c r="W149" s="11">
        <f t="shared" si="125"/>
        <v>1.6756347021764029</v>
      </c>
      <c r="X149" s="11">
        <f t="shared" si="125"/>
        <v>1.6027810194730812</v>
      </c>
      <c r="Y149" s="11">
        <f>[3]stanford_det!AB149*Q149</f>
        <v>445.38047746111113</v>
      </c>
      <c r="Z149" s="11">
        <f>[3]stanford_det!AC149*R149</f>
        <v>2148.1542025086246</v>
      </c>
      <c r="AA149" s="11">
        <f>[3]stanford_det!AD149*S149</f>
        <v>3354.8438633388018</v>
      </c>
      <c r="AB149" s="11">
        <f>[3]stanford_det!AE149*T149</f>
        <v>3692.5332790338689</v>
      </c>
      <c r="AC149" s="11">
        <f>[3]stanford_det!AF149*U149</f>
        <v>2001.1905186537479</v>
      </c>
      <c r="AD149" s="11">
        <f>[3]stanford_det!AG149*V149</f>
        <v>2027.3821378834652</v>
      </c>
      <c r="AE149" s="11">
        <f>[3]stanford_det!AH149*W149</f>
        <v>1637.4700672077042</v>
      </c>
      <c r="AF149" s="11">
        <f>[3]stanford_det!AI149*X149</f>
        <v>1598.7377064521704</v>
      </c>
    </row>
    <row r="150" spans="1:32" x14ac:dyDescent="0.25">
      <c r="A150" s="2" t="s">
        <v>385</v>
      </c>
      <c r="B150" s="2" t="s">
        <v>379</v>
      </c>
      <c r="C150" s="2" t="s">
        <v>52</v>
      </c>
      <c r="D150" s="2" t="s">
        <v>517</v>
      </c>
      <c r="E150" s="2" t="s">
        <v>527</v>
      </c>
      <c r="F150" s="2" t="s">
        <v>448</v>
      </c>
      <c r="G150" s="2" t="s">
        <v>633</v>
      </c>
      <c r="H150" s="12">
        <f>('[4]Table 4.1'!$D$11+'[4]Table 4.1'!$G$11)/2</f>
        <v>4376</v>
      </c>
      <c r="I150" s="12">
        <f>H150*2880/(3470+2/7*(2880-3470))</f>
        <v>3817.4019904803113</v>
      </c>
      <c r="J150" s="12">
        <f t="shared" si="126"/>
        <v>3618.5789701427948</v>
      </c>
      <c r="K150" s="12">
        <f>I150*2580/2880</f>
        <v>3419.7559498052788</v>
      </c>
      <c r="L150" s="12">
        <f t="shared" si="127"/>
        <v>3287.2072695802681</v>
      </c>
      <c r="M150" s="12">
        <f>K150*2380/2580</f>
        <v>3154.6585893552569</v>
      </c>
      <c r="N150" s="12">
        <f t="shared" si="128"/>
        <v>3032.3850006205571</v>
      </c>
      <c r="O150" s="12">
        <f>M150*2380/2580</f>
        <v>2910.1114118858573</v>
      </c>
      <c r="P150" s="12">
        <v>0.91</v>
      </c>
      <c r="Q150" s="11">
        <f t="shared" si="125"/>
        <v>3.9821600000000004</v>
      </c>
      <c r="R150" s="11">
        <f t="shared" si="125"/>
        <v>3.4738358113370831</v>
      </c>
      <c r="S150" s="11">
        <f t="shared" si="125"/>
        <v>3.2929068628299434</v>
      </c>
      <c r="T150" s="11">
        <f t="shared" si="125"/>
        <v>3.1119779143228037</v>
      </c>
      <c r="U150" s="11">
        <f t="shared" si="125"/>
        <v>2.991358615318044</v>
      </c>
      <c r="V150" s="11">
        <f t="shared" si="125"/>
        <v>2.8707393163132839</v>
      </c>
      <c r="W150" s="11">
        <f t="shared" si="125"/>
        <v>2.7594703505647074</v>
      </c>
      <c r="X150" s="11">
        <f t="shared" si="125"/>
        <v>2.6482013848161299</v>
      </c>
      <c r="Y150" s="11">
        <f>[3]stanford_det!AB150*Q150</f>
        <v>0</v>
      </c>
      <c r="Z150" s="11">
        <f>[3]stanford_det!AC150*R150</f>
        <v>694.84912634126704</v>
      </c>
      <c r="AA150" s="11">
        <f>[3]stanford_det!AD150*S150</f>
        <v>1072.8159056870966</v>
      </c>
      <c r="AB150" s="11">
        <f>[3]stanford_det!AE150*T150</f>
        <v>1123.9023773864824</v>
      </c>
      <c r="AC150" s="11">
        <f>[3]stanford_det!AF150*U150</f>
        <v>550.55802207691977</v>
      </c>
      <c r="AD150" s="11">
        <f>[3]stanford_det!AG150*V150</f>
        <v>558.26516419972529</v>
      </c>
      <c r="AE150" s="11">
        <f>[3]stanford_det!AH150*W150</f>
        <v>431.21810855958859</v>
      </c>
      <c r="AF150" s="11">
        <f>[3]stanford_det!AI150*X150</f>
        <v>423.02651008157505</v>
      </c>
    </row>
    <row r="151" spans="1:32" x14ac:dyDescent="0.25">
      <c r="A151" s="1" t="s">
        <v>40</v>
      </c>
      <c r="B151" s="1" t="s">
        <v>41</v>
      </c>
      <c r="C151" s="2" t="s">
        <v>52</v>
      </c>
      <c r="D151" s="2" t="s">
        <v>448</v>
      </c>
      <c r="E151" s="2" t="s">
        <v>516</v>
      </c>
      <c r="F151" s="2"/>
      <c r="G151" s="2"/>
      <c r="H151" s="12">
        <f>2500+2/7*(2300-2500)</f>
        <v>2442.8571428571427</v>
      </c>
      <c r="I151" s="12">
        <v>2300</v>
      </c>
      <c r="J151" s="12">
        <f t="shared" si="126"/>
        <v>2300</v>
      </c>
      <c r="K151" s="12">
        <v>2300</v>
      </c>
      <c r="L151" s="12">
        <f t="shared" si="127"/>
        <v>2300</v>
      </c>
      <c r="M151" s="12">
        <v>2300</v>
      </c>
      <c r="N151" s="12">
        <f t="shared" si="128"/>
        <v>2250</v>
      </c>
      <c r="O151" s="12">
        <v>2200</v>
      </c>
      <c r="P151" s="12"/>
      <c r="Q151" s="11">
        <f t="shared" ref="Q151:X152" si="129">H151/1000</f>
        <v>2.4428571428571426</v>
      </c>
      <c r="R151" s="11">
        <f t="shared" si="129"/>
        <v>2.2999999999999998</v>
      </c>
      <c r="S151" s="11">
        <f t="shared" si="129"/>
        <v>2.2999999999999998</v>
      </c>
      <c r="T151" s="11">
        <f t="shared" si="129"/>
        <v>2.2999999999999998</v>
      </c>
      <c r="U151" s="11">
        <f t="shared" si="129"/>
        <v>2.2999999999999998</v>
      </c>
      <c r="V151" s="11">
        <f t="shared" si="129"/>
        <v>2.2999999999999998</v>
      </c>
      <c r="W151" s="11">
        <f t="shared" si="129"/>
        <v>2.25</v>
      </c>
      <c r="X151" s="11">
        <f t="shared" si="129"/>
        <v>2.2000000000000002</v>
      </c>
      <c r="Y151" s="11">
        <f>[3]stanford_det!AB151*Q151</f>
        <v>141.12588750612244</v>
      </c>
      <c r="Z151" s="11">
        <f>[3]stanford_det!AC151*R151</f>
        <v>106.29832930285713</v>
      </c>
      <c r="AA151" s="11">
        <f>[3]stanford_det!AD151*S151</f>
        <v>66.436455814285708</v>
      </c>
      <c r="AB151" s="11">
        <f>[3]stanford_det!AE151*T151</f>
        <v>26.574582325714282</v>
      </c>
      <c r="AC151" s="11">
        <f>[3]stanford_det!AF151*U151</f>
        <v>16.609113953571427</v>
      </c>
      <c r="AD151" s="11">
        <f>[3]stanford_det!AG151*V151</f>
        <v>6.6436455814285704</v>
      </c>
      <c r="AE151" s="11">
        <f>[3]stanford_det!AH151*W151</f>
        <v>3.249609251785714</v>
      </c>
      <c r="AF151" s="11">
        <f>[3]stanford_det!AI151*X151</f>
        <v>0</v>
      </c>
    </row>
    <row r="152" spans="1:32" x14ac:dyDescent="0.25">
      <c r="A152" s="2" t="s">
        <v>42</v>
      </c>
      <c r="B152" s="2" t="s">
        <v>43</v>
      </c>
      <c r="C152" s="2" t="s">
        <v>52</v>
      </c>
      <c r="D152" s="2" t="s">
        <v>448</v>
      </c>
      <c r="E152" s="2" t="s">
        <v>523</v>
      </c>
      <c r="F152" s="2"/>
      <c r="G152" s="2"/>
      <c r="H152" s="12">
        <f>2890+2/7*(2620-2890)</f>
        <v>2812.8571428571427</v>
      </c>
      <c r="I152" s="12">
        <v>2620</v>
      </c>
      <c r="J152" s="12">
        <f t="shared" si="126"/>
        <v>2495</v>
      </c>
      <c r="K152" s="12">
        <v>2370</v>
      </c>
      <c r="L152" s="12">
        <f t="shared" si="127"/>
        <v>2260</v>
      </c>
      <c r="M152" s="12">
        <v>2150</v>
      </c>
      <c r="N152" s="12">
        <f t="shared" si="128"/>
        <v>2050</v>
      </c>
      <c r="O152" s="12">
        <v>1950</v>
      </c>
      <c r="P152" s="12"/>
      <c r="Q152" s="11">
        <f t="shared" si="129"/>
        <v>2.8128571428571427</v>
      </c>
      <c r="R152" s="11">
        <f t="shared" si="129"/>
        <v>2.62</v>
      </c>
      <c r="S152" s="11">
        <f t="shared" si="129"/>
        <v>2.4950000000000001</v>
      </c>
      <c r="T152" s="11">
        <f t="shared" si="129"/>
        <v>2.37</v>
      </c>
      <c r="U152" s="11">
        <f t="shared" si="129"/>
        <v>2.2599999999999998</v>
      </c>
      <c r="V152" s="11">
        <f t="shared" si="129"/>
        <v>2.15</v>
      </c>
      <c r="W152" s="11">
        <f t="shared" si="129"/>
        <v>2.0499999999999998</v>
      </c>
      <c r="X152" s="11">
        <f t="shared" si="129"/>
        <v>1.95</v>
      </c>
      <c r="Y152" s="11">
        <f>[3]stanford_det!AB152*Q152</f>
        <v>7342.3391070165699</v>
      </c>
      <c r="Z152" s="11">
        <f>[3]stanford_det!AC152*R152</f>
        <v>4.5860404543999991</v>
      </c>
      <c r="AA152" s="11">
        <f>[3]stanford_det!AD152*S152</f>
        <v>2.7295255090000001</v>
      </c>
      <c r="AB152" s="11">
        <f>[3]stanford_det!AE152*T152</f>
        <v>1.0371102935999994</v>
      </c>
      <c r="AC152" s="11">
        <f>[3]stanford_det!AF152*U152</f>
        <v>0.61810898299999972</v>
      </c>
      <c r="AD152" s="11">
        <f>[3]stanford_det!AG152*V152</f>
        <v>0.23520961300000032</v>
      </c>
      <c r="AE152" s="11">
        <f>[3]stanford_det!AH152*W152</f>
        <v>0.11213481550000014</v>
      </c>
      <c r="AF152" s="11">
        <f>[3]stanford_det!AI152*X152</f>
        <v>0</v>
      </c>
    </row>
    <row r="153" spans="1:32" x14ac:dyDescent="0.25">
      <c r="A153" s="2" t="s">
        <v>382</v>
      </c>
      <c r="B153" s="2" t="s">
        <v>380</v>
      </c>
      <c r="C153" s="2" t="s">
        <v>52</v>
      </c>
      <c r="D153" s="2" t="s">
        <v>517</v>
      </c>
      <c r="E153" s="2" t="s">
        <v>525</v>
      </c>
      <c r="F153" s="2" t="s">
        <v>448</v>
      </c>
      <c r="G153" s="2" t="s">
        <v>630</v>
      </c>
      <c r="H153" s="61">
        <f>SUM('[4]Figure 3.4'!$F$14:$N$14)/7</f>
        <v>2018.1247142857142</v>
      </c>
      <c r="I153" s="61">
        <f>H153*800/(980+2/7*(800-980))</f>
        <v>1738.6920615384615</v>
      </c>
      <c r="J153" s="61">
        <f t="shared" si="126"/>
        <v>1564.8228553846154</v>
      </c>
      <c r="K153" s="61">
        <f>I153*640/800</f>
        <v>1390.9536492307693</v>
      </c>
      <c r="L153" s="61">
        <f t="shared" si="127"/>
        <v>1325.7526969230771</v>
      </c>
      <c r="M153" s="61">
        <f>K153*580/640</f>
        <v>1260.5517446153847</v>
      </c>
      <c r="N153" s="61">
        <f t="shared" si="128"/>
        <v>1195.3507923076922</v>
      </c>
      <c r="O153" s="61">
        <f>M153*520/580</f>
        <v>1130.14984</v>
      </c>
      <c r="P153" s="12">
        <v>0.91</v>
      </c>
      <c r="Q153" s="11">
        <f t="shared" ref="Q153:X155" si="130">H153*$P153/1000</f>
        <v>1.8364934899999998</v>
      </c>
      <c r="R153" s="11">
        <f t="shared" si="130"/>
        <v>1.5822097760000002</v>
      </c>
      <c r="S153" s="11">
        <f t="shared" si="130"/>
        <v>1.4239887984000001</v>
      </c>
      <c r="T153" s="11">
        <f t="shared" si="130"/>
        <v>1.2657678208000003</v>
      </c>
      <c r="U153" s="11">
        <f t="shared" si="130"/>
        <v>1.2064349542000001</v>
      </c>
      <c r="V153" s="11">
        <f t="shared" si="130"/>
        <v>1.1471020876</v>
      </c>
      <c r="W153" s="11">
        <f t="shared" si="130"/>
        <v>1.0877692210000001</v>
      </c>
      <c r="X153" s="11">
        <f t="shared" si="130"/>
        <v>1.0284363543999999</v>
      </c>
      <c r="Y153" s="11">
        <f>[3]stanford_det!AB153*Q153</f>
        <v>53.950799785882673</v>
      </c>
      <c r="Z153" s="11">
        <f>[3]stanford_det!AC153*R153</f>
        <v>384.63081893817235</v>
      </c>
      <c r="AA153" s="11">
        <f>[3]stanford_det!AD153*S153</f>
        <v>551.04629365525659</v>
      </c>
      <c r="AB153" s="11">
        <f>[3]stanford_det!AE153*T153</f>
        <v>558.11177989719511</v>
      </c>
      <c r="AC153" s="11">
        <f>[3]stanford_det!AF153*U153</f>
        <v>304.12960356645453</v>
      </c>
      <c r="AD153" s="11">
        <f>[3]stanford_det!AG153*V153</f>
        <v>304.6450092758177</v>
      </c>
      <c r="AE153" s="11">
        <f>[3]stanford_det!AH153*W153</f>
        <v>244.87063139916089</v>
      </c>
      <c r="AF153" s="11">
        <f>[3]stanford_det!AI153*X153</f>
        <v>236.13804670594888</v>
      </c>
    </row>
    <row r="154" spans="1:32" x14ac:dyDescent="0.25">
      <c r="A154" s="2" t="s">
        <v>383</v>
      </c>
      <c r="B154" s="2" t="s">
        <v>381</v>
      </c>
      <c r="C154" s="2" t="s">
        <v>52</v>
      </c>
      <c r="D154" s="2" t="s">
        <v>517</v>
      </c>
      <c r="E154" s="2" t="s">
        <v>526</v>
      </c>
      <c r="F154" s="2" t="s">
        <v>448</v>
      </c>
      <c r="G154" s="2" t="s">
        <v>631</v>
      </c>
      <c r="H154" s="61">
        <f>SUM('[4]Table 3.1'!$F$12:$N$12)/9</f>
        <v>2742.6666666666665</v>
      </c>
      <c r="I154" s="61">
        <f>H154*1100/(1310+2/7*(1100-1310))</f>
        <v>2413.5466666666666</v>
      </c>
      <c r="J154" s="61">
        <f t="shared" si="126"/>
        <v>2292.8693333333331</v>
      </c>
      <c r="K154" s="61">
        <f>I154*990/1100</f>
        <v>2172.192</v>
      </c>
      <c r="L154" s="61">
        <f t="shared" si="127"/>
        <v>2106.3679999999999</v>
      </c>
      <c r="M154" s="61">
        <f>K154*930/990</f>
        <v>2040.5440000000001</v>
      </c>
      <c r="N154" s="61">
        <f t="shared" si="128"/>
        <v>1985.6906666666669</v>
      </c>
      <c r="O154" s="61">
        <f>M154*880/930</f>
        <v>1930.8373333333334</v>
      </c>
      <c r="P154" s="12">
        <v>0.91</v>
      </c>
      <c r="Q154" s="11">
        <f t="shared" si="130"/>
        <v>2.4958266666666669</v>
      </c>
      <c r="R154" s="11">
        <f t="shared" si="130"/>
        <v>2.1963274666666668</v>
      </c>
      <c r="S154" s="11">
        <f t="shared" si="130"/>
        <v>2.0865110933333328</v>
      </c>
      <c r="T154" s="11">
        <f t="shared" si="130"/>
        <v>1.97669472</v>
      </c>
      <c r="U154" s="11">
        <f t="shared" si="130"/>
        <v>1.9167948799999999</v>
      </c>
      <c r="V154" s="11">
        <f t="shared" si="130"/>
        <v>1.8568950400000002</v>
      </c>
      <c r="W154" s="11">
        <f t="shared" si="130"/>
        <v>1.8069785066666668</v>
      </c>
      <c r="X154" s="11">
        <f t="shared" si="130"/>
        <v>1.7570619733333335</v>
      </c>
      <c r="Y154" s="11">
        <f>[3]stanford_det!AB154*Q154</f>
        <v>206.71167462057957</v>
      </c>
      <c r="Z154" s="11">
        <f>[3]stanford_det!AC154*R154</f>
        <v>1667.3877894383111</v>
      </c>
      <c r="AA154" s="11">
        <f>[3]stanford_det!AD154*S154</f>
        <v>2533.0377846724032</v>
      </c>
      <c r="AB154" s="11">
        <f>[3]stanford_det!AE154*T154</f>
        <v>2736.871630045729</v>
      </c>
      <c r="AC154" s="11">
        <f>[3]stanford_det!AF154*U154</f>
        <v>1509.6639493302389</v>
      </c>
      <c r="AD154" s="11">
        <f>[3]stanford_det!AG154*V154</f>
        <v>1541.6664988601333</v>
      </c>
      <c r="AE154" s="11">
        <f>[3]stanford_det!AH154*W154</f>
        <v>1269.0706546169577</v>
      </c>
      <c r="AF154" s="11">
        <f>[3]stanford_det!AI154*X154</f>
        <v>1258.9876485475429</v>
      </c>
    </row>
    <row r="155" spans="1:32" x14ac:dyDescent="0.25">
      <c r="A155" s="2" t="s">
        <v>44</v>
      </c>
      <c r="B155" s="2" t="s">
        <v>45</v>
      </c>
      <c r="C155" s="2" t="s">
        <v>52</v>
      </c>
      <c r="D155" s="2" t="s">
        <v>448</v>
      </c>
      <c r="E155" s="2" t="s">
        <v>616</v>
      </c>
      <c r="F155" s="2"/>
      <c r="G155" s="2"/>
      <c r="H155" s="12">
        <f>5600+2/7*(4500-5600)</f>
        <v>5285.7142857142853</v>
      </c>
      <c r="I155" s="11">
        <v>4500</v>
      </c>
      <c r="J155" s="12">
        <f t="shared" si="126"/>
        <v>4150</v>
      </c>
      <c r="K155" s="12">
        <v>3800</v>
      </c>
      <c r="L155" s="12">
        <f t="shared" si="127"/>
        <v>3650</v>
      </c>
      <c r="M155" s="12">
        <v>3500</v>
      </c>
      <c r="N155" s="12">
        <f t="shared" si="128"/>
        <v>3450</v>
      </c>
      <c r="O155" s="11">
        <v>3400</v>
      </c>
      <c r="P155" s="12">
        <v>0.91</v>
      </c>
      <c r="Q155" s="11">
        <f t="shared" si="130"/>
        <v>4.8099999999999996</v>
      </c>
      <c r="R155" s="11">
        <f t="shared" si="130"/>
        <v>4.0949999999999998</v>
      </c>
      <c r="S155" s="11">
        <f t="shared" si="130"/>
        <v>3.7765</v>
      </c>
      <c r="T155" s="11">
        <f t="shared" si="130"/>
        <v>3.4580000000000002</v>
      </c>
      <c r="U155" s="11">
        <f t="shared" si="130"/>
        <v>3.3214999999999999</v>
      </c>
      <c r="V155" s="11">
        <f t="shared" si="130"/>
        <v>3.1850000000000001</v>
      </c>
      <c r="W155" s="11">
        <f t="shared" si="130"/>
        <v>3.1395</v>
      </c>
      <c r="X155" s="11">
        <f t="shared" si="130"/>
        <v>3.0939999999999999</v>
      </c>
      <c r="Y155" s="11">
        <f>[3]stanford_det!AB155*Q155</f>
        <v>0</v>
      </c>
      <c r="Z155" s="11">
        <f>[3]stanford_det!AC155*R155</f>
        <v>218.51483626302073</v>
      </c>
      <c r="AA155" s="11">
        <f>[3]stanford_det!AD155*S155</f>
        <v>331.06731938579878</v>
      </c>
      <c r="AB155" s="11">
        <f>[3]stanford_det!AE155*T155</f>
        <v>342.68675909184844</v>
      </c>
      <c r="AC155" s="11">
        <f>[3]stanford_det!AF155*U155</f>
        <v>167.74482172651332</v>
      </c>
      <c r="AD155" s="11">
        <f>[3]stanford_det!AG155*V155</f>
        <v>169.95598376012714</v>
      </c>
      <c r="AE155" s="11">
        <f>[3]stanford_det!AH155*W155</f>
        <v>134.62074734061099</v>
      </c>
      <c r="AF155" s="11">
        <f>[3]stanford_det!AI155*X155</f>
        <v>135.61793806165255</v>
      </c>
    </row>
    <row r="156" spans="1:32" x14ac:dyDescent="0.25">
      <c r="A156" s="2" t="s">
        <v>46</v>
      </c>
      <c r="B156" s="2" t="s">
        <v>47</v>
      </c>
      <c r="C156" s="2" t="s">
        <v>52</v>
      </c>
      <c r="D156" s="2" t="s">
        <v>448</v>
      </c>
      <c r="E156" s="2" t="s">
        <v>510</v>
      </c>
      <c r="F156" s="2"/>
      <c r="G156" s="2"/>
      <c r="H156" s="12">
        <f>9080+2/7*(5790-9080)</f>
        <v>8140</v>
      </c>
      <c r="I156" s="12">
        <v>5790</v>
      </c>
      <c r="J156" s="12">
        <f t="shared" si="126"/>
        <v>5135</v>
      </c>
      <c r="K156" s="12">
        <v>4480</v>
      </c>
      <c r="L156" s="12">
        <f t="shared" si="127"/>
        <v>3565</v>
      </c>
      <c r="M156" s="12">
        <v>2650</v>
      </c>
      <c r="N156" s="12">
        <f t="shared" si="128"/>
        <v>2475</v>
      </c>
      <c r="O156" s="12">
        <v>2300</v>
      </c>
      <c r="P156" s="12"/>
      <c r="Q156" s="11">
        <f t="shared" ref="Q156:X156" si="131">H156/1000</f>
        <v>8.14</v>
      </c>
      <c r="R156" s="11">
        <f t="shared" si="131"/>
        <v>5.79</v>
      </c>
      <c r="S156" s="11">
        <f t="shared" si="131"/>
        <v>5.1349999999999998</v>
      </c>
      <c r="T156" s="11">
        <f t="shared" si="131"/>
        <v>4.4800000000000004</v>
      </c>
      <c r="U156" s="11">
        <f t="shared" si="131"/>
        <v>3.5649999999999999</v>
      </c>
      <c r="V156" s="11">
        <f t="shared" si="131"/>
        <v>2.65</v>
      </c>
      <c r="W156" s="11">
        <f t="shared" si="131"/>
        <v>2.4750000000000001</v>
      </c>
      <c r="X156" s="11">
        <f t="shared" si="131"/>
        <v>2.2999999999999998</v>
      </c>
      <c r="Y156" s="11">
        <f>[3]stanford_det!AB156*Q156</f>
        <v>0</v>
      </c>
      <c r="Z156" s="11">
        <f>[3]stanford_det!AC156*R156</f>
        <v>317.16586205003557</v>
      </c>
      <c r="AA156" s="11">
        <f>[3]stanford_det!AD156*S156</f>
        <v>478.18642362103361</v>
      </c>
      <c r="AB156" s="11">
        <f>[3]stanford_det!AE156*T156</f>
        <v>490.81280206706708</v>
      </c>
      <c r="AC156" s="11">
        <f>[3]stanford_det!AF156*U156</f>
        <v>229.45909333244251</v>
      </c>
      <c r="AD156" s="11">
        <f>[3]stanford_det!AG156*V156</f>
        <v>181.45283558562048</v>
      </c>
      <c r="AE156" s="11">
        <f>[3]stanford_det!AH156*W156</f>
        <v>145.7442869977333</v>
      </c>
      <c r="AF156" s="11">
        <f>[3]stanford_det!AI156*X156</f>
        <v>138.58888272652675</v>
      </c>
    </row>
    <row r="157" spans="1:32" x14ac:dyDescent="0.25">
      <c r="A157" s="2" t="s">
        <v>48</v>
      </c>
      <c r="B157" s="2" t="s">
        <v>49</v>
      </c>
      <c r="C157" s="2" t="s">
        <v>52</v>
      </c>
      <c r="D157" s="2" t="s">
        <v>448</v>
      </c>
      <c r="E157" s="2" t="s">
        <v>617</v>
      </c>
      <c r="F157" s="2"/>
      <c r="G157" s="2"/>
      <c r="H157" s="12">
        <f>5530+2/7*(4970-5530)</f>
        <v>5370</v>
      </c>
      <c r="I157" s="11">
        <v>4970</v>
      </c>
      <c r="J157" s="12">
        <f t="shared" si="126"/>
        <v>4720</v>
      </c>
      <c r="K157" s="12">
        <v>4470</v>
      </c>
      <c r="L157" s="12">
        <f t="shared" si="127"/>
        <v>4245</v>
      </c>
      <c r="M157" s="12">
        <v>4020</v>
      </c>
      <c r="N157" s="12">
        <f t="shared" si="128"/>
        <v>3815</v>
      </c>
      <c r="O157" s="11">
        <v>3610</v>
      </c>
      <c r="P157" s="12">
        <v>0.91</v>
      </c>
      <c r="Q157" s="11">
        <f t="shared" ref="Q157:X157" si="132">H157*$P157/1000</f>
        <v>4.8866999999999994</v>
      </c>
      <c r="R157" s="11">
        <f t="shared" si="132"/>
        <v>4.5226999999999995</v>
      </c>
      <c r="S157" s="11">
        <f t="shared" si="132"/>
        <v>4.2951999999999995</v>
      </c>
      <c r="T157" s="11">
        <f t="shared" si="132"/>
        <v>4.0677000000000003</v>
      </c>
      <c r="U157" s="11">
        <f t="shared" si="132"/>
        <v>3.8629500000000001</v>
      </c>
      <c r="V157" s="11">
        <f t="shared" si="132"/>
        <v>3.6582000000000003</v>
      </c>
      <c r="W157" s="11">
        <f t="shared" si="132"/>
        <v>3.4716499999999999</v>
      </c>
      <c r="X157" s="11">
        <f t="shared" si="132"/>
        <v>3.2850999999999999</v>
      </c>
      <c r="Y157" s="11">
        <f>[3]stanford_det!AB157*Q157</f>
        <v>0</v>
      </c>
      <c r="Z157" s="11">
        <f>[3]stanford_det!AC157*R157</f>
        <v>94.976699999999994</v>
      </c>
      <c r="AA157" s="11">
        <f>[3]stanford_det!AD157*S157</f>
        <v>148.18439999999998</v>
      </c>
      <c r="AB157" s="11">
        <f>[3]stanford_det!AE157*T157</f>
        <v>158.64030000000002</v>
      </c>
      <c r="AC157" s="11">
        <f>[3]stanford_det!AF157*U157</f>
        <v>76.776131250000006</v>
      </c>
      <c r="AD157" s="11">
        <f>[3]stanford_det!AG157*V157</f>
        <v>76.822200000000009</v>
      </c>
      <c r="AE157" s="11">
        <f>[3]stanford_det!AH157*W157</f>
        <v>58.584093750000001</v>
      </c>
      <c r="AF157" s="11">
        <f>[3]stanford_det!AI157*X157</f>
        <v>56.667974999999998</v>
      </c>
    </row>
    <row r="158" spans="1:32" x14ac:dyDescent="0.25">
      <c r="A158" s="2" t="s">
        <v>32</v>
      </c>
      <c r="B158" s="2" t="s">
        <v>33</v>
      </c>
      <c r="C158" s="2" t="s">
        <v>15</v>
      </c>
      <c r="D158" s="2" t="s">
        <v>448</v>
      </c>
      <c r="E158" s="2" t="s">
        <v>558</v>
      </c>
      <c r="F158" s="2"/>
      <c r="G158" s="2"/>
      <c r="H158" s="12">
        <f>[2]HR!$B$8/([2]HR!$B$8+[2]HR!$B$11)*(2000+2/7*(2000-2000))+[2]HR!$B$11/([2]HR!$B$8+[2]HR!$B$11)*(1600+2/7*(1600-1600))</f>
        <v>1600</v>
      </c>
      <c r="I158" s="12">
        <f>$H158</f>
        <v>1600</v>
      </c>
      <c r="J158" s="12">
        <f t="shared" ref="J158:O159" si="133">$H158</f>
        <v>1600</v>
      </c>
      <c r="K158" s="12">
        <f t="shared" si="133"/>
        <v>1600</v>
      </c>
      <c r="L158" s="12">
        <f t="shared" si="133"/>
        <v>1600</v>
      </c>
      <c r="M158" s="12">
        <f t="shared" si="133"/>
        <v>1600</v>
      </c>
      <c r="N158" s="12">
        <f t="shared" si="133"/>
        <v>1600</v>
      </c>
      <c r="O158" s="12">
        <f t="shared" si="133"/>
        <v>1600</v>
      </c>
      <c r="P158" s="12"/>
      <c r="Q158" s="11">
        <f t="shared" ref="Q158:X160" si="134">H158/1000</f>
        <v>1.6</v>
      </c>
      <c r="R158" s="11">
        <f t="shared" si="134"/>
        <v>1.6</v>
      </c>
      <c r="S158" s="11">
        <f t="shared" si="134"/>
        <v>1.6</v>
      </c>
      <c r="T158" s="11">
        <f t="shared" si="134"/>
        <v>1.6</v>
      </c>
      <c r="U158" s="11">
        <f t="shared" si="134"/>
        <v>1.6</v>
      </c>
      <c r="V158" s="11">
        <f t="shared" si="134"/>
        <v>1.6</v>
      </c>
      <c r="W158" s="11">
        <f t="shared" si="134"/>
        <v>1.6</v>
      </c>
      <c r="X158" s="11">
        <f t="shared" si="134"/>
        <v>1.6</v>
      </c>
      <c r="Y158" s="11">
        <f>[3]stanford_det!AB158*Q158</f>
        <v>12.448338399999997</v>
      </c>
      <c r="Z158" s="11">
        <f>[3]stanford_det!AC158*R158</f>
        <v>9.9586707199999989</v>
      </c>
      <c r="AA158" s="11">
        <f>[3]stanford_det!AD158*S158</f>
        <v>6.2241691999999986</v>
      </c>
      <c r="AB158" s="11">
        <f>[3]stanford_det!AE158*T158</f>
        <v>2.4896676799999988</v>
      </c>
      <c r="AC158" s="11">
        <f>[3]stanford_det!AF158*U158</f>
        <v>1.5560422999999997</v>
      </c>
      <c r="AD158" s="11">
        <f>[3]stanford_det!AG158*V158</f>
        <v>0.6224169200000006</v>
      </c>
      <c r="AE158" s="11">
        <f>[3]stanford_det!AH158*W158</f>
        <v>0.3112084600000003</v>
      </c>
      <c r="AF158" s="11">
        <f>[3]stanford_det!AI158*X158</f>
        <v>0</v>
      </c>
    </row>
    <row r="159" spans="1:32" x14ac:dyDescent="0.25">
      <c r="A159" s="2" t="s">
        <v>34</v>
      </c>
      <c r="B159" s="2" t="s">
        <v>35</v>
      </c>
      <c r="C159" s="2" t="s">
        <v>15</v>
      </c>
      <c r="D159" s="2" t="s">
        <v>448</v>
      </c>
      <c r="E159" s="2" t="s">
        <v>515</v>
      </c>
      <c r="F159" s="2"/>
      <c r="G159" s="2"/>
      <c r="H159" s="12">
        <f>850+2/7*(850-850)</f>
        <v>850</v>
      </c>
      <c r="I159" s="12">
        <f>$H159</f>
        <v>850</v>
      </c>
      <c r="J159" s="12">
        <f t="shared" si="133"/>
        <v>850</v>
      </c>
      <c r="K159" s="12">
        <f t="shared" si="133"/>
        <v>850</v>
      </c>
      <c r="L159" s="12">
        <f t="shared" si="133"/>
        <v>850</v>
      </c>
      <c r="M159" s="12">
        <f t="shared" si="133"/>
        <v>850</v>
      </c>
      <c r="N159" s="12">
        <f t="shared" si="133"/>
        <v>850</v>
      </c>
      <c r="O159" s="12">
        <f t="shared" si="133"/>
        <v>850</v>
      </c>
      <c r="P159" s="12"/>
      <c r="Q159" s="11">
        <f t="shared" si="134"/>
        <v>0.85</v>
      </c>
      <c r="R159" s="11">
        <f t="shared" si="134"/>
        <v>0.85</v>
      </c>
      <c r="S159" s="11">
        <f t="shared" si="134"/>
        <v>0.85</v>
      </c>
      <c r="T159" s="11">
        <f t="shared" si="134"/>
        <v>0.85</v>
      </c>
      <c r="U159" s="11">
        <f t="shared" si="134"/>
        <v>0.85</v>
      </c>
      <c r="V159" s="11">
        <f t="shared" si="134"/>
        <v>0.85</v>
      </c>
      <c r="W159" s="11">
        <f t="shared" si="134"/>
        <v>0.85</v>
      </c>
      <c r="X159" s="11">
        <f t="shared" si="134"/>
        <v>0.85</v>
      </c>
      <c r="Y159" s="11">
        <f>[3]stanford_det!AB159*Q159</f>
        <v>258.29752116666668</v>
      </c>
      <c r="Z159" s="11">
        <f>[3]stanford_det!AC159*R159</f>
        <v>38.678016933333332</v>
      </c>
      <c r="AA159" s="11">
        <f>[3]stanford_det!AD159*S159</f>
        <v>24.173760583333333</v>
      </c>
      <c r="AB159" s="11">
        <f>[3]stanford_det!AE159*T159</f>
        <v>9.6695042333333294</v>
      </c>
      <c r="AC159" s="11">
        <f>[3]stanford_det!AF159*U159</f>
        <v>6.0434401458333333</v>
      </c>
      <c r="AD159" s="11">
        <f>[3]stanford_det!AG159*V159</f>
        <v>2.4173760583333368</v>
      </c>
      <c r="AE159" s="11">
        <f>[3]stanford_det!AH159*W159</f>
        <v>1.2086880291666684</v>
      </c>
      <c r="AF159" s="11">
        <f>[3]stanford_det!AI159*X159</f>
        <v>0</v>
      </c>
    </row>
    <row r="160" spans="1:32" x14ac:dyDescent="0.25">
      <c r="A160" s="2" t="s">
        <v>36</v>
      </c>
      <c r="B160" s="2" t="s">
        <v>37</v>
      </c>
      <c r="C160" s="2" t="s">
        <v>15</v>
      </c>
      <c r="D160" s="2" t="s">
        <v>448</v>
      </c>
      <c r="E160" s="2" t="s">
        <v>503</v>
      </c>
      <c r="F160" s="2"/>
      <c r="G160" s="2"/>
      <c r="H160" s="12">
        <f>4500+2/7*(4350-4500)</f>
        <v>4457.1428571428569</v>
      </c>
      <c r="I160" s="12">
        <f>4350</f>
        <v>4350</v>
      </c>
      <c r="J160" s="12">
        <f>(I160+K160)/2</f>
        <v>4225</v>
      </c>
      <c r="K160" s="12">
        <v>4100</v>
      </c>
      <c r="L160" s="12">
        <f>(K160+M160)/2</f>
        <v>3950</v>
      </c>
      <c r="M160" s="12">
        <v>3800</v>
      </c>
      <c r="N160" s="12">
        <f>(M160+O160)/2</f>
        <v>3775</v>
      </c>
      <c r="O160" s="12">
        <v>3750</v>
      </c>
      <c r="P160" s="12"/>
      <c r="Q160" s="11">
        <f t="shared" si="134"/>
        <v>4.4571428571428573</v>
      </c>
      <c r="R160" s="11">
        <f t="shared" si="134"/>
        <v>4.3499999999999996</v>
      </c>
      <c r="S160" s="11">
        <f t="shared" si="134"/>
        <v>4.2249999999999996</v>
      </c>
      <c r="T160" s="11">
        <f t="shared" si="134"/>
        <v>4.0999999999999996</v>
      </c>
      <c r="U160" s="11">
        <f t="shared" si="134"/>
        <v>3.95</v>
      </c>
      <c r="V160" s="11">
        <f t="shared" si="134"/>
        <v>3.8</v>
      </c>
      <c r="W160" s="11">
        <f t="shared" si="134"/>
        <v>3.7749999999999999</v>
      </c>
      <c r="X160" s="11">
        <f t="shared" si="134"/>
        <v>3.75</v>
      </c>
      <c r="Y160" s="11">
        <f>[3]stanford_det!AB160*Q160</f>
        <v>0</v>
      </c>
      <c r="Z160" s="11">
        <f>[3]stanford_det!AC160*R160</f>
        <v>0</v>
      </c>
      <c r="AA160" s="11">
        <f>[3]stanford_det!AD160*S160</f>
        <v>0</v>
      </c>
      <c r="AB160" s="11">
        <f>[3]stanford_det!AE160*T160</f>
        <v>0</v>
      </c>
      <c r="AC160" s="11">
        <f>[3]stanford_det!AF160*U160</f>
        <v>0</v>
      </c>
      <c r="AD160" s="11">
        <f>[3]stanford_det!AG160*V160</f>
        <v>0</v>
      </c>
      <c r="AE160" s="11">
        <f>[3]stanford_det!AH160*W160</f>
        <v>0</v>
      </c>
      <c r="AF160" s="11">
        <f>[3]stanford_det!AI160*X160</f>
        <v>0</v>
      </c>
    </row>
    <row r="161" spans="1:32" x14ac:dyDescent="0.25">
      <c r="A161" s="2" t="s">
        <v>38</v>
      </c>
      <c r="B161" s="2" t="s">
        <v>39</v>
      </c>
      <c r="C161" s="2" t="s">
        <v>15</v>
      </c>
      <c r="D161" s="2" t="s">
        <v>517</v>
      </c>
      <c r="E161" s="2" t="s">
        <v>518</v>
      </c>
      <c r="F161" s="2" t="s">
        <v>448</v>
      </c>
      <c r="G161" s="2" t="s">
        <v>637</v>
      </c>
      <c r="H161" s="11">
        <f>'[4]Figure 5.5'!$E$23</f>
        <v>1842.692924470706</v>
      </c>
      <c r="I161" s="11">
        <f>$H161</f>
        <v>1842.692924470706</v>
      </c>
      <c r="J161" s="11">
        <f t="shared" ref="J161:O161" si="135">$H161</f>
        <v>1842.692924470706</v>
      </c>
      <c r="K161" s="11">
        <f t="shared" si="135"/>
        <v>1842.692924470706</v>
      </c>
      <c r="L161" s="11">
        <f t="shared" si="135"/>
        <v>1842.692924470706</v>
      </c>
      <c r="M161" s="11">
        <f t="shared" si="135"/>
        <v>1842.692924470706</v>
      </c>
      <c r="N161" s="11">
        <f t="shared" si="135"/>
        <v>1842.692924470706</v>
      </c>
      <c r="O161" s="11">
        <f t="shared" si="135"/>
        <v>1842.692924470706</v>
      </c>
      <c r="P161" s="12">
        <v>0.91</v>
      </c>
      <c r="Q161" s="11">
        <f t="shared" ref="Q161:X163" si="136">H161*$P161/1000</f>
        <v>1.6768505612683424</v>
      </c>
      <c r="R161" s="11">
        <f t="shared" si="136"/>
        <v>1.6768505612683424</v>
      </c>
      <c r="S161" s="11">
        <f t="shared" si="136"/>
        <v>1.6768505612683424</v>
      </c>
      <c r="T161" s="11">
        <f t="shared" si="136"/>
        <v>1.6768505612683424</v>
      </c>
      <c r="U161" s="11">
        <f t="shared" si="136"/>
        <v>1.6768505612683424</v>
      </c>
      <c r="V161" s="11">
        <f t="shared" si="136"/>
        <v>1.6768505612683424</v>
      </c>
      <c r="W161" s="11">
        <f t="shared" si="136"/>
        <v>1.6768505612683424</v>
      </c>
      <c r="X161" s="11">
        <f t="shared" si="136"/>
        <v>1.6768505612683424</v>
      </c>
      <c r="Y161" s="11">
        <f>[3]stanford_det!AB161*Q161</f>
        <v>86.357803905319628</v>
      </c>
      <c r="Z161" s="11">
        <f>[3]stanford_det!AC161*R161</f>
        <v>59.293435846448588</v>
      </c>
      <c r="AA161" s="11">
        <f>[3]stanford_det!AD161*S161</f>
        <v>56.426021386679722</v>
      </c>
      <c r="AB161" s="11">
        <f>[3]stanford_det!AE161*T161</f>
        <v>53.558606926910862</v>
      </c>
      <c r="AC161" s="11">
        <f>[3]stanford_det!AF161*U161</f>
        <v>52.841753311968638</v>
      </c>
      <c r="AD161" s="11">
        <f>[3]stanford_det!AG161*V161</f>
        <v>52.124899697026422</v>
      </c>
      <c r="AE161" s="11">
        <f>[3]stanford_det!AH161*W161</f>
        <v>51.885948492045685</v>
      </c>
      <c r="AF161" s="11">
        <f>[3]stanford_det!AI161*X161</f>
        <v>51.646997287064949</v>
      </c>
    </row>
    <row r="162" spans="1:32" x14ac:dyDescent="0.25">
      <c r="A162" s="2" t="s">
        <v>384</v>
      </c>
      <c r="B162" s="2" t="s">
        <v>378</v>
      </c>
      <c r="C162" s="2" t="s">
        <v>15</v>
      </c>
      <c r="D162" s="2" t="s">
        <v>517</v>
      </c>
      <c r="E162" s="2" t="s">
        <v>524</v>
      </c>
      <c r="F162" s="2" t="s">
        <v>448</v>
      </c>
      <c r="G162" s="2" t="s">
        <v>632</v>
      </c>
      <c r="H162" s="61">
        <f>SUM('[4]Figure 2.5'!$AD$12:$AL$12)/9</f>
        <v>2218.7777777777778</v>
      </c>
      <c r="I162" s="61">
        <f>H162*1350/(1400+2/7*(1350-1400))</f>
        <v>2161.5927835051543</v>
      </c>
      <c r="J162" s="61">
        <f t="shared" ref="J162:J170" si="137">(I162+K162)/2</f>
        <v>2121.5632875143183</v>
      </c>
      <c r="K162" s="61">
        <f>I162*1300/1350</f>
        <v>2081.5337915234818</v>
      </c>
      <c r="L162" s="61">
        <f t="shared" ref="L162:L170" si="138">(K162+M162)/2</f>
        <v>2001.4747995418095</v>
      </c>
      <c r="M162" s="61">
        <f>K162*1200/1300</f>
        <v>1921.4158075601372</v>
      </c>
      <c r="N162" s="61">
        <f t="shared" ref="N162:N170" si="139">(M162+O162)/2</f>
        <v>1841.3568155784646</v>
      </c>
      <c r="O162" s="61">
        <f>M162*1100/1200</f>
        <v>1761.2978235967923</v>
      </c>
      <c r="P162" s="12">
        <v>0.91</v>
      </c>
      <c r="Q162" s="11">
        <f t="shared" si="136"/>
        <v>2.019087777777778</v>
      </c>
      <c r="R162" s="11">
        <f t="shared" si="136"/>
        <v>1.9670494329896906</v>
      </c>
      <c r="S162" s="11">
        <f t="shared" si="136"/>
        <v>1.9306225916380297</v>
      </c>
      <c r="T162" s="11">
        <f t="shared" si="136"/>
        <v>1.8941957502863687</v>
      </c>
      <c r="U162" s="11">
        <f t="shared" si="136"/>
        <v>1.8213420675830467</v>
      </c>
      <c r="V162" s="11">
        <f t="shared" si="136"/>
        <v>1.7484883848797248</v>
      </c>
      <c r="W162" s="11">
        <f t="shared" si="136"/>
        <v>1.6756347021764029</v>
      </c>
      <c r="X162" s="11">
        <f t="shared" si="136"/>
        <v>1.6027810194730812</v>
      </c>
      <c r="Y162" s="11">
        <f>[3]stanford_det!AB162*Q162</f>
        <v>202.18135462777778</v>
      </c>
      <c r="Z162" s="11">
        <f>[3]stanford_det!AC162*R162</f>
        <v>316.40665789352732</v>
      </c>
      <c r="AA162" s="11">
        <f>[3]stanford_det!AD162*S162</f>
        <v>487.46473400754712</v>
      </c>
      <c r="AB162" s="11">
        <f>[3]stanford_det!AE162*T162</f>
        <v>534.82896265709689</v>
      </c>
      <c r="AC162" s="11">
        <f>[3]stanford_det!AF162*U162</f>
        <v>293.54708116827135</v>
      </c>
      <c r="AD162" s="11">
        <f>[3]stanford_det!AG162*V162</f>
        <v>296.93970330013997</v>
      </c>
      <c r="AE162" s="11">
        <f>[3]stanford_det!AH162*W162</f>
        <v>241.05551269916032</v>
      </c>
      <c r="AF162" s="11">
        <f>[3]stanford_det!AI162*X162</f>
        <v>235.19927043299606</v>
      </c>
    </row>
    <row r="163" spans="1:32" x14ac:dyDescent="0.25">
      <c r="A163" s="2" t="s">
        <v>385</v>
      </c>
      <c r="B163" s="2" t="s">
        <v>379</v>
      </c>
      <c r="C163" s="2" t="s">
        <v>15</v>
      </c>
      <c r="D163" s="2" t="s">
        <v>517</v>
      </c>
      <c r="E163" s="2" t="s">
        <v>527</v>
      </c>
      <c r="F163" s="2" t="s">
        <v>448</v>
      </c>
      <c r="G163" s="2" t="s">
        <v>633</v>
      </c>
      <c r="H163" s="12">
        <f>('[4]Table 4.1'!$D$11+'[4]Table 4.1'!$G$11)/2</f>
        <v>4376</v>
      </c>
      <c r="I163" s="12">
        <f>H163*2880/(3470+2/7*(2880-3470))</f>
        <v>3817.4019904803113</v>
      </c>
      <c r="J163" s="12">
        <f t="shared" si="137"/>
        <v>3618.5789701427948</v>
      </c>
      <c r="K163" s="12">
        <f>I163*2580/2880</f>
        <v>3419.7559498052788</v>
      </c>
      <c r="L163" s="12">
        <f t="shared" si="138"/>
        <v>3287.2072695802681</v>
      </c>
      <c r="M163" s="12">
        <f>K163*2380/2580</f>
        <v>3154.6585893552569</v>
      </c>
      <c r="N163" s="12">
        <f t="shared" si="139"/>
        <v>3032.3850006205571</v>
      </c>
      <c r="O163" s="12">
        <f>M163*2380/2580</f>
        <v>2910.1114118858573</v>
      </c>
      <c r="P163" s="12">
        <v>0.91</v>
      </c>
      <c r="Q163" s="11">
        <f t="shared" si="136"/>
        <v>3.9821600000000004</v>
      </c>
      <c r="R163" s="11">
        <f t="shared" si="136"/>
        <v>3.4738358113370831</v>
      </c>
      <c r="S163" s="11">
        <f t="shared" si="136"/>
        <v>3.2929068628299434</v>
      </c>
      <c r="T163" s="11">
        <f t="shared" si="136"/>
        <v>3.1119779143228037</v>
      </c>
      <c r="U163" s="11">
        <f t="shared" si="136"/>
        <v>2.991358615318044</v>
      </c>
      <c r="V163" s="11">
        <f t="shared" si="136"/>
        <v>2.8707393163132839</v>
      </c>
      <c r="W163" s="11">
        <f t="shared" si="136"/>
        <v>2.7594703505647074</v>
      </c>
      <c r="X163" s="11">
        <f t="shared" si="136"/>
        <v>2.6482013848161299</v>
      </c>
      <c r="Y163" s="11">
        <f>[3]stanford_det!AB163*Q163</f>
        <v>0</v>
      </c>
      <c r="Z163" s="11">
        <f>[3]stanford_det!AC163*R163</f>
        <v>0</v>
      </c>
      <c r="AA163" s="11">
        <f>[3]stanford_det!AD163*S163</f>
        <v>0</v>
      </c>
      <c r="AB163" s="11">
        <f>[3]stanford_det!AE163*T163</f>
        <v>0</v>
      </c>
      <c r="AC163" s="11">
        <f>[3]stanford_det!AF163*U163</f>
        <v>0</v>
      </c>
      <c r="AD163" s="11">
        <f>[3]stanford_det!AG163*V163</f>
        <v>0</v>
      </c>
      <c r="AE163" s="11">
        <f>[3]stanford_det!AH163*W163</f>
        <v>0</v>
      </c>
      <c r="AF163" s="11">
        <f>[3]stanford_det!AI163*X163</f>
        <v>0</v>
      </c>
    </row>
    <row r="164" spans="1:32" x14ac:dyDescent="0.25">
      <c r="A164" s="1" t="s">
        <v>40</v>
      </c>
      <c r="B164" s="1" t="s">
        <v>41</v>
      </c>
      <c r="C164" s="2" t="s">
        <v>15</v>
      </c>
      <c r="D164" s="2" t="s">
        <v>448</v>
      </c>
      <c r="E164" s="2" t="s">
        <v>516</v>
      </c>
      <c r="F164" s="2"/>
      <c r="G164" s="2"/>
      <c r="H164" s="12">
        <f>2500+2/7*(2300-2500)</f>
        <v>2442.8571428571427</v>
      </c>
      <c r="I164" s="12">
        <v>2300</v>
      </c>
      <c r="J164" s="12">
        <f t="shared" si="137"/>
        <v>2300</v>
      </c>
      <c r="K164" s="12">
        <v>2300</v>
      </c>
      <c r="L164" s="12">
        <f t="shared" si="138"/>
        <v>2300</v>
      </c>
      <c r="M164" s="12">
        <v>2300</v>
      </c>
      <c r="N164" s="12">
        <f t="shared" si="139"/>
        <v>2250</v>
      </c>
      <c r="O164" s="12">
        <v>2200</v>
      </c>
      <c r="P164" s="12"/>
      <c r="Q164" s="11">
        <f t="shared" ref="Q164:X165" si="140">H164/1000</f>
        <v>2.4428571428571426</v>
      </c>
      <c r="R164" s="11">
        <f t="shared" si="140"/>
        <v>2.2999999999999998</v>
      </c>
      <c r="S164" s="11">
        <f t="shared" si="140"/>
        <v>2.2999999999999998</v>
      </c>
      <c r="T164" s="11">
        <f t="shared" si="140"/>
        <v>2.2999999999999998</v>
      </c>
      <c r="U164" s="11">
        <f t="shared" si="140"/>
        <v>2.2999999999999998</v>
      </c>
      <c r="V164" s="11">
        <f t="shared" si="140"/>
        <v>2.2999999999999998</v>
      </c>
      <c r="W164" s="11">
        <f t="shared" si="140"/>
        <v>2.25</v>
      </c>
      <c r="X164" s="11">
        <f t="shared" si="140"/>
        <v>2.2000000000000002</v>
      </c>
      <c r="Y164" s="11">
        <f>[3]stanford_det!AB164*Q164</f>
        <v>1942.7967086693875</v>
      </c>
      <c r="Z164" s="11">
        <f>[3]stanford_det!AC164*R164</f>
        <v>9.7462928457142848</v>
      </c>
      <c r="AA164" s="11">
        <f>[3]stanford_det!AD164*S164</f>
        <v>6.0914330285714291</v>
      </c>
      <c r="AB164" s="11">
        <f>[3]stanford_det!AE164*T164</f>
        <v>2.4365732114285703</v>
      </c>
      <c r="AC164" s="11">
        <f>[3]stanford_det!AF164*U164</f>
        <v>1.5228582571428571</v>
      </c>
      <c r="AD164" s="11">
        <f>[3]stanford_det!AG164*V164</f>
        <v>0.60914330285714358</v>
      </c>
      <c r="AE164" s="11">
        <f>[3]stanford_det!AH164*W164</f>
        <v>0.29795052857142895</v>
      </c>
      <c r="AF164" s="11">
        <f>[3]stanford_det!AI164*X164</f>
        <v>0</v>
      </c>
    </row>
    <row r="165" spans="1:32" x14ac:dyDescent="0.25">
      <c r="A165" s="2" t="s">
        <v>42</v>
      </c>
      <c r="B165" s="2" t="s">
        <v>43</v>
      </c>
      <c r="C165" s="2" t="s">
        <v>15</v>
      </c>
      <c r="D165" s="2" t="s">
        <v>448</v>
      </c>
      <c r="E165" s="2" t="s">
        <v>523</v>
      </c>
      <c r="F165" s="2"/>
      <c r="G165" s="2"/>
      <c r="H165" s="12">
        <f>2890+2/7*(2620-2890)</f>
        <v>2812.8571428571427</v>
      </c>
      <c r="I165" s="12">
        <v>2620</v>
      </c>
      <c r="J165" s="12">
        <f t="shared" si="137"/>
        <v>2495</v>
      </c>
      <c r="K165" s="12">
        <v>2370</v>
      </c>
      <c r="L165" s="12">
        <f t="shared" si="138"/>
        <v>2260</v>
      </c>
      <c r="M165" s="12">
        <v>2150</v>
      </c>
      <c r="N165" s="12">
        <f t="shared" si="139"/>
        <v>2050</v>
      </c>
      <c r="O165" s="12">
        <v>1950</v>
      </c>
      <c r="P165" s="12"/>
      <c r="Q165" s="11">
        <f t="shared" si="140"/>
        <v>2.8128571428571427</v>
      </c>
      <c r="R165" s="11">
        <f t="shared" si="140"/>
        <v>2.62</v>
      </c>
      <c r="S165" s="11">
        <f t="shared" si="140"/>
        <v>2.4950000000000001</v>
      </c>
      <c r="T165" s="11">
        <f t="shared" si="140"/>
        <v>2.37</v>
      </c>
      <c r="U165" s="11">
        <f t="shared" si="140"/>
        <v>2.2599999999999998</v>
      </c>
      <c r="V165" s="11">
        <f t="shared" si="140"/>
        <v>2.15</v>
      </c>
      <c r="W165" s="11">
        <f t="shared" si="140"/>
        <v>2.0499999999999998</v>
      </c>
      <c r="X165" s="11">
        <f t="shared" si="140"/>
        <v>1.95</v>
      </c>
      <c r="Y165" s="11">
        <f>[3]stanford_det!AB165*Q165</f>
        <v>80.182377471428566</v>
      </c>
      <c r="Z165" s="11">
        <f>[3]stanford_det!AC165*R165</f>
        <v>1.0598843200000001</v>
      </c>
      <c r="AA165" s="11">
        <f>[3]stanford_det!AD165*S165</f>
        <v>0.63082332499999993</v>
      </c>
      <c r="AB165" s="11">
        <f>[3]stanford_det!AE165*T165</f>
        <v>0.23968757999999998</v>
      </c>
      <c r="AC165" s="11">
        <f>[3]stanford_det!AF165*U165</f>
        <v>0.14285177500000001</v>
      </c>
      <c r="AD165" s="11">
        <f>[3]stanford_det!AG165*V165</f>
        <v>5.4359525000000068E-2</v>
      </c>
      <c r="AE165" s="11">
        <f>[3]stanford_det!AH165*W165</f>
        <v>2.5915587500000031E-2</v>
      </c>
      <c r="AF165" s="11">
        <f>[3]stanford_det!AI165*X165</f>
        <v>0</v>
      </c>
    </row>
    <row r="166" spans="1:32" x14ac:dyDescent="0.25">
      <c r="A166" s="2" t="s">
        <v>382</v>
      </c>
      <c r="B166" s="2" t="s">
        <v>380</v>
      </c>
      <c r="C166" s="2" t="s">
        <v>15</v>
      </c>
      <c r="D166" s="2" t="s">
        <v>517</v>
      </c>
      <c r="E166" s="2" t="s">
        <v>525</v>
      </c>
      <c r="F166" s="2" t="s">
        <v>448</v>
      </c>
      <c r="G166" s="2" t="s">
        <v>630</v>
      </c>
      <c r="H166" s="61">
        <f>SUM('[4]Figure 3.4'!$F$14:$N$14)/7</f>
        <v>2018.1247142857142</v>
      </c>
      <c r="I166" s="61">
        <f>H166*800/(980+2/7*(800-980))</f>
        <v>1738.6920615384615</v>
      </c>
      <c r="J166" s="61">
        <f t="shared" si="137"/>
        <v>1564.8228553846154</v>
      </c>
      <c r="K166" s="61">
        <f>I166*640/800</f>
        <v>1390.9536492307693</v>
      </c>
      <c r="L166" s="61">
        <f t="shared" si="138"/>
        <v>1325.7526969230771</v>
      </c>
      <c r="M166" s="61">
        <f>K166*580/640</f>
        <v>1260.5517446153847</v>
      </c>
      <c r="N166" s="61">
        <f t="shared" si="139"/>
        <v>1195.3507923076922</v>
      </c>
      <c r="O166" s="61">
        <f>M166*520/580</f>
        <v>1130.14984</v>
      </c>
      <c r="P166" s="12">
        <v>0.91</v>
      </c>
      <c r="Q166" s="11">
        <f t="shared" ref="Q166:X168" si="141">H166*$P166/1000</f>
        <v>1.8364934899999998</v>
      </c>
      <c r="R166" s="11">
        <f t="shared" si="141"/>
        <v>1.5822097760000002</v>
      </c>
      <c r="S166" s="11">
        <f t="shared" si="141"/>
        <v>1.4239887984000001</v>
      </c>
      <c r="T166" s="11">
        <f t="shared" si="141"/>
        <v>1.2657678208000003</v>
      </c>
      <c r="U166" s="11">
        <f t="shared" si="141"/>
        <v>1.2064349542000001</v>
      </c>
      <c r="V166" s="11">
        <f t="shared" si="141"/>
        <v>1.1471020876</v>
      </c>
      <c r="W166" s="11">
        <f t="shared" si="141"/>
        <v>1.0877692210000001</v>
      </c>
      <c r="X166" s="11">
        <f t="shared" si="141"/>
        <v>1.0284363543999999</v>
      </c>
      <c r="Y166" s="11">
        <f>[3]stanford_det!AB166*Q166</f>
        <v>0</v>
      </c>
      <c r="Z166" s="11">
        <f>[3]stanford_det!AC166*R166</f>
        <v>742.51769260818105</v>
      </c>
      <c r="AA166" s="11">
        <f>[3]stanford_det!AD166*S166</f>
        <v>1113.7765389122717</v>
      </c>
      <c r="AB166" s="11">
        <f>[3]stanford_det!AE166*T166</f>
        <v>1138.5271286658779</v>
      </c>
      <c r="AC166" s="11">
        <f>[3]stanford_det!AF166*U166</f>
        <v>589.76014647264344</v>
      </c>
      <c r="AD166" s="11">
        <f>[3]stanford_det!AG166*V166</f>
        <v>594.4008820514448</v>
      </c>
      <c r="AE166" s="11">
        <f>[3]stanford_det!AH166*W166</f>
        <v>467.94083752911416</v>
      </c>
      <c r="AF166" s="11">
        <f>[3]stanford_det!AI166*X166</f>
        <v>452.47171893311031</v>
      </c>
    </row>
    <row r="167" spans="1:32" x14ac:dyDescent="0.25">
      <c r="A167" s="2" t="s">
        <v>383</v>
      </c>
      <c r="B167" s="2" t="s">
        <v>381</v>
      </c>
      <c r="C167" s="2" t="s">
        <v>15</v>
      </c>
      <c r="D167" s="2" t="s">
        <v>517</v>
      </c>
      <c r="E167" s="2" t="s">
        <v>526</v>
      </c>
      <c r="F167" s="2" t="s">
        <v>448</v>
      </c>
      <c r="G167" s="2" t="s">
        <v>631</v>
      </c>
      <c r="H167" s="61">
        <f>SUM('[4]Table 3.1'!$F$12:$N$12)/9</f>
        <v>2742.6666666666665</v>
      </c>
      <c r="I167" s="61">
        <f>H167*1100/(1310+2/7*(1100-1310))</f>
        <v>2413.5466666666666</v>
      </c>
      <c r="J167" s="61">
        <f t="shared" si="137"/>
        <v>2292.8693333333331</v>
      </c>
      <c r="K167" s="61">
        <f>I167*990/1100</f>
        <v>2172.192</v>
      </c>
      <c r="L167" s="61">
        <f t="shared" si="138"/>
        <v>2106.3679999999999</v>
      </c>
      <c r="M167" s="61">
        <f>K167*930/990</f>
        <v>2040.5440000000001</v>
      </c>
      <c r="N167" s="61">
        <f t="shared" si="139"/>
        <v>1985.6906666666669</v>
      </c>
      <c r="O167" s="61">
        <f>M167*880/930</f>
        <v>1930.8373333333334</v>
      </c>
      <c r="P167" s="12">
        <v>0.91</v>
      </c>
      <c r="Q167" s="11">
        <f t="shared" si="141"/>
        <v>2.4958266666666669</v>
      </c>
      <c r="R167" s="11">
        <f t="shared" si="141"/>
        <v>2.1963274666666668</v>
      </c>
      <c r="S167" s="11">
        <f t="shared" si="141"/>
        <v>2.0865110933333328</v>
      </c>
      <c r="T167" s="11">
        <f t="shared" si="141"/>
        <v>1.97669472</v>
      </c>
      <c r="U167" s="11">
        <f t="shared" si="141"/>
        <v>1.9167948799999999</v>
      </c>
      <c r="V167" s="11">
        <f t="shared" si="141"/>
        <v>1.8568950400000002</v>
      </c>
      <c r="W167" s="11">
        <f t="shared" si="141"/>
        <v>1.8069785066666668</v>
      </c>
      <c r="X167" s="11">
        <f t="shared" si="141"/>
        <v>1.7570619733333335</v>
      </c>
      <c r="Y167" s="11">
        <f>[3]stanford_det!AB167*Q167</f>
        <v>41.315480622960422</v>
      </c>
      <c r="Z167" s="11">
        <f>[3]stanford_det!AC167*R167</f>
        <v>977.45388353819794</v>
      </c>
      <c r="AA167" s="11">
        <f>[3]stanford_det!AD167*S167</f>
        <v>1544.554744998906</v>
      </c>
      <c r="AB167" s="11">
        <f>[3]stanford_det!AE167*T167</f>
        <v>1682.0951005544341</v>
      </c>
      <c r="AC167" s="11">
        <f>[3]stanford_det!AF167*U167</f>
        <v>888.41756471300766</v>
      </c>
      <c r="AD167" s="11">
        <f>[3]stanford_det!AG167*V167</f>
        <v>912.04704632496578</v>
      </c>
      <c r="AE167" s="11">
        <f>[3]stanford_det!AH167*W167</f>
        <v>737.49661999087107</v>
      </c>
      <c r="AF167" s="11">
        <f>[3]stanford_det!AI167*X167</f>
        <v>733.33361559600974</v>
      </c>
    </row>
    <row r="168" spans="1:32" x14ac:dyDescent="0.25">
      <c r="A168" s="2" t="s">
        <v>44</v>
      </c>
      <c r="B168" s="2" t="s">
        <v>45</v>
      </c>
      <c r="C168" s="2" t="s">
        <v>15</v>
      </c>
      <c r="D168" s="2" t="s">
        <v>448</v>
      </c>
      <c r="E168" s="2" t="s">
        <v>616</v>
      </c>
      <c r="F168" s="2"/>
      <c r="G168" s="2"/>
      <c r="H168" s="12">
        <f>5600+2/7*(4500-5600)</f>
        <v>5285.7142857142853</v>
      </c>
      <c r="I168" s="11">
        <v>4500</v>
      </c>
      <c r="J168" s="12">
        <f t="shared" si="137"/>
        <v>4150</v>
      </c>
      <c r="K168" s="12">
        <v>3800</v>
      </c>
      <c r="L168" s="12">
        <f t="shared" si="138"/>
        <v>3650</v>
      </c>
      <c r="M168" s="12">
        <v>3500</v>
      </c>
      <c r="N168" s="12">
        <f t="shared" si="139"/>
        <v>3450</v>
      </c>
      <c r="O168" s="11">
        <v>3400</v>
      </c>
      <c r="P168" s="12">
        <v>0.91</v>
      </c>
      <c r="Q168" s="11">
        <f t="shared" si="141"/>
        <v>4.8099999999999996</v>
      </c>
      <c r="R168" s="11">
        <f t="shared" si="141"/>
        <v>4.0949999999999998</v>
      </c>
      <c r="S168" s="11">
        <f t="shared" si="141"/>
        <v>3.7765</v>
      </c>
      <c r="T168" s="11">
        <f t="shared" si="141"/>
        <v>3.4580000000000002</v>
      </c>
      <c r="U168" s="11">
        <f t="shared" si="141"/>
        <v>3.3214999999999999</v>
      </c>
      <c r="V168" s="11">
        <f t="shared" si="141"/>
        <v>3.1850000000000001</v>
      </c>
      <c r="W168" s="11">
        <f t="shared" si="141"/>
        <v>3.1395</v>
      </c>
      <c r="X168" s="11">
        <f t="shared" si="141"/>
        <v>3.0939999999999999</v>
      </c>
      <c r="Y168" s="11">
        <f>[3]stanford_det!AB168*Q168</f>
        <v>0</v>
      </c>
      <c r="Z168" s="11">
        <f>[3]stanford_det!AC168*R168</f>
        <v>41.369045490144082</v>
      </c>
      <c r="AA168" s="11">
        <f>[3]stanford_det!AD168*S168</f>
        <v>62.677387175146862</v>
      </c>
      <c r="AB168" s="11">
        <f>[3]stanford_det!AE168*T168</f>
        <v>64.877169752797386</v>
      </c>
      <c r="AC168" s="11">
        <f>[3]stanford_det!AF168*U168</f>
        <v>31.757308928842743</v>
      </c>
      <c r="AD168" s="11">
        <f>[3]stanford_det!AG168*V168</f>
        <v>32.175924270112063</v>
      </c>
      <c r="AE168" s="11">
        <f>[3]stanford_det!AH168*W168</f>
        <v>25.486286953749484</v>
      </c>
      <c r="AF168" s="11">
        <f>[3]stanford_det!AI168*X168</f>
        <v>25.675074264517995</v>
      </c>
    </row>
    <row r="169" spans="1:32" x14ac:dyDescent="0.25">
      <c r="A169" s="2" t="s">
        <v>46</v>
      </c>
      <c r="B169" s="2" t="s">
        <v>47</v>
      </c>
      <c r="C169" s="2" t="s">
        <v>15</v>
      </c>
      <c r="D169" s="2" t="s">
        <v>448</v>
      </c>
      <c r="E169" s="2" t="s">
        <v>510</v>
      </c>
      <c r="F169" s="2"/>
      <c r="G169" s="2"/>
      <c r="H169" s="12">
        <f>9080+2/7*(5790-9080)</f>
        <v>8140</v>
      </c>
      <c r="I169" s="12">
        <v>5790</v>
      </c>
      <c r="J169" s="12">
        <f t="shared" si="137"/>
        <v>5135</v>
      </c>
      <c r="K169" s="12">
        <v>4480</v>
      </c>
      <c r="L169" s="12">
        <f t="shared" si="138"/>
        <v>3565</v>
      </c>
      <c r="M169" s="12">
        <v>2650</v>
      </c>
      <c r="N169" s="12">
        <f t="shared" si="139"/>
        <v>2475</v>
      </c>
      <c r="O169" s="12">
        <v>2300</v>
      </c>
      <c r="P169" s="12"/>
      <c r="Q169" s="11">
        <f t="shared" ref="Q169:X169" si="142">H169/1000</f>
        <v>8.14</v>
      </c>
      <c r="R169" s="11">
        <f t="shared" si="142"/>
        <v>5.79</v>
      </c>
      <c r="S169" s="11">
        <f t="shared" si="142"/>
        <v>5.1349999999999998</v>
      </c>
      <c r="T169" s="11">
        <f t="shared" si="142"/>
        <v>4.4800000000000004</v>
      </c>
      <c r="U169" s="11">
        <f t="shared" si="142"/>
        <v>3.5649999999999999</v>
      </c>
      <c r="V169" s="11">
        <f t="shared" si="142"/>
        <v>2.65</v>
      </c>
      <c r="W169" s="11">
        <f t="shared" si="142"/>
        <v>2.4750000000000001</v>
      </c>
      <c r="X169" s="11">
        <f t="shared" si="142"/>
        <v>2.2999999999999998</v>
      </c>
      <c r="Y169" s="11">
        <f>[3]stanford_det!AB169*Q169</f>
        <v>0</v>
      </c>
      <c r="Z169" s="11">
        <f>[3]stanford_det!AC169*R169</f>
        <v>19.045062846957414</v>
      </c>
      <c r="AA169" s="11">
        <f>[3]stanford_det!AD169*S169</f>
        <v>28.713968242230525</v>
      </c>
      <c r="AB169" s="11">
        <f>[3]stanford_det!AE169*T169</f>
        <v>29.472152523098181</v>
      </c>
      <c r="AC169" s="11">
        <f>[3]stanford_det!AF169*U169</f>
        <v>13.778478002253665</v>
      </c>
      <c r="AD169" s="11">
        <f>[3]stanford_det!AG169*V169</f>
        <v>10.895815316156549</v>
      </c>
      <c r="AE169" s="11">
        <f>[3]stanford_det!AH169*W169</f>
        <v>8.7516010945053697</v>
      </c>
      <c r="AF169" s="11">
        <f>[3]stanford_det!AI169*X169</f>
        <v>8.3219359244908908</v>
      </c>
    </row>
    <row r="170" spans="1:32" x14ac:dyDescent="0.25">
      <c r="A170" s="2" t="s">
        <v>48</v>
      </c>
      <c r="B170" s="2" t="s">
        <v>49</v>
      </c>
      <c r="C170" s="2" t="s">
        <v>15</v>
      </c>
      <c r="D170" s="2" t="s">
        <v>448</v>
      </c>
      <c r="E170" s="2" t="s">
        <v>617</v>
      </c>
      <c r="F170" s="2"/>
      <c r="G170" s="2"/>
      <c r="H170" s="12">
        <f>5530+2/7*(4970-5530)</f>
        <v>5370</v>
      </c>
      <c r="I170" s="11">
        <v>4970</v>
      </c>
      <c r="J170" s="12">
        <f t="shared" si="137"/>
        <v>4720</v>
      </c>
      <c r="K170" s="12">
        <v>4470</v>
      </c>
      <c r="L170" s="12">
        <f t="shared" si="138"/>
        <v>4245</v>
      </c>
      <c r="M170" s="12">
        <v>4020</v>
      </c>
      <c r="N170" s="12">
        <f t="shared" si="139"/>
        <v>3815</v>
      </c>
      <c r="O170" s="11">
        <v>3610</v>
      </c>
      <c r="P170" s="12">
        <v>0.91</v>
      </c>
      <c r="Q170" s="11">
        <f t="shared" ref="Q170:X170" si="143">H170*$P170/1000</f>
        <v>4.8866999999999994</v>
      </c>
      <c r="R170" s="11">
        <f t="shared" si="143"/>
        <v>4.5226999999999995</v>
      </c>
      <c r="S170" s="11">
        <f t="shared" si="143"/>
        <v>4.2951999999999995</v>
      </c>
      <c r="T170" s="11">
        <f t="shared" si="143"/>
        <v>4.0677000000000003</v>
      </c>
      <c r="U170" s="11">
        <f t="shared" si="143"/>
        <v>3.8629500000000001</v>
      </c>
      <c r="V170" s="11">
        <f t="shared" si="143"/>
        <v>3.6582000000000003</v>
      </c>
      <c r="W170" s="11">
        <f t="shared" si="143"/>
        <v>3.4716499999999999</v>
      </c>
      <c r="X170" s="11">
        <f t="shared" si="143"/>
        <v>3.2850999999999999</v>
      </c>
      <c r="Y170" s="11">
        <f>[3]stanford_det!AB170*Q170</f>
        <v>0</v>
      </c>
      <c r="Z170" s="11">
        <f>[3]stanford_det!AC170*R170</f>
        <v>0</v>
      </c>
      <c r="AA170" s="11">
        <f>[3]stanford_det!AD170*S170</f>
        <v>0</v>
      </c>
      <c r="AB170" s="11">
        <f>[3]stanford_det!AE170*T170</f>
        <v>0</v>
      </c>
      <c r="AC170" s="11">
        <f>[3]stanford_det!AF170*U170</f>
        <v>0</v>
      </c>
      <c r="AD170" s="11">
        <f>[3]stanford_det!AG170*V170</f>
        <v>0</v>
      </c>
      <c r="AE170" s="11">
        <f>[3]stanford_det!AH170*W170</f>
        <v>0</v>
      </c>
      <c r="AF170" s="11">
        <f>[3]stanford_det!AI170*X170</f>
        <v>0</v>
      </c>
    </row>
    <row r="171" spans="1:32" x14ac:dyDescent="0.25">
      <c r="A171" s="2" t="s">
        <v>32</v>
      </c>
      <c r="B171" s="2" t="s">
        <v>33</v>
      </c>
      <c r="C171" s="2" t="s">
        <v>14</v>
      </c>
      <c r="D171" s="2" t="s">
        <v>448</v>
      </c>
      <c r="E171" s="2" t="s">
        <v>558</v>
      </c>
      <c r="F171" s="2"/>
      <c r="G171" s="2"/>
      <c r="H171" s="12">
        <f>[2]HU!$B$8/([2]HU!$B$8+[2]HU!$B$11)*(2000+2/7*(2000-2000))+[2]HU!$B$11/([2]HU!$B$8+[2]HU!$B$11)*(1600+2/7*(1600-1600))</f>
        <v>2000</v>
      </c>
      <c r="I171" s="12">
        <f>$H171</f>
        <v>2000</v>
      </c>
      <c r="J171" s="12">
        <f t="shared" ref="J171:O172" si="144">$H171</f>
        <v>2000</v>
      </c>
      <c r="K171" s="12">
        <f t="shared" si="144"/>
        <v>2000</v>
      </c>
      <c r="L171" s="12">
        <f t="shared" si="144"/>
        <v>2000</v>
      </c>
      <c r="M171" s="12">
        <f t="shared" si="144"/>
        <v>2000</v>
      </c>
      <c r="N171" s="12">
        <f t="shared" si="144"/>
        <v>2000</v>
      </c>
      <c r="O171" s="12">
        <f t="shared" si="144"/>
        <v>2000</v>
      </c>
      <c r="P171" s="12"/>
      <c r="Q171" s="11">
        <f t="shared" ref="Q171:X173" si="145">H171/1000</f>
        <v>2</v>
      </c>
      <c r="R171" s="11">
        <f t="shared" si="145"/>
        <v>2</v>
      </c>
      <c r="S171" s="11">
        <f t="shared" si="145"/>
        <v>2</v>
      </c>
      <c r="T171" s="11">
        <f t="shared" si="145"/>
        <v>2</v>
      </c>
      <c r="U171" s="11">
        <f t="shared" si="145"/>
        <v>2</v>
      </c>
      <c r="V171" s="11">
        <f t="shared" si="145"/>
        <v>2</v>
      </c>
      <c r="W171" s="11">
        <f t="shared" si="145"/>
        <v>2</v>
      </c>
      <c r="X171" s="11">
        <f t="shared" si="145"/>
        <v>2</v>
      </c>
      <c r="Y171" s="11">
        <f>[3]stanford_det!AB171*Q171</f>
        <v>56.837650000000018</v>
      </c>
      <c r="Z171" s="11">
        <f>[3]stanford_det!AC171*R171</f>
        <v>45.470120000000016</v>
      </c>
      <c r="AA171" s="11">
        <f>[3]stanford_det!AD171*S171</f>
        <v>28.418825000000009</v>
      </c>
      <c r="AB171" s="11">
        <f>[3]stanford_det!AE171*T171</f>
        <v>11.367529999999999</v>
      </c>
      <c r="AC171" s="11">
        <f>[3]stanford_det!AF171*U171</f>
        <v>7.104706250000004</v>
      </c>
      <c r="AD171" s="11">
        <f>[3]stanford_det!AG171*V171</f>
        <v>2.8418825000000085</v>
      </c>
      <c r="AE171" s="11">
        <f>[3]stanford_det!AH171*W171</f>
        <v>1.4209412500000043</v>
      </c>
      <c r="AF171" s="11">
        <f>[3]stanford_det!AI171*X171</f>
        <v>0</v>
      </c>
    </row>
    <row r="172" spans="1:32" x14ac:dyDescent="0.25">
      <c r="A172" s="2" t="s">
        <v>34</v>
      </c>
      <c r="B172" s="2" t="s">
        <v>35</v>
      </c>
      <c r="C172" s="2" t="s">
        <v>14</v>
      </c>
      <c r="D172" s="2" t="s">
        <v>448</v>
      </c>
      <c r="E172" s="2" t="s">
        <v>515</v>
      </c>
      <c r="F172" s="2"/>
      <c r="G172" s="2"/>
      <c r="H172" s="12">
        <f>850+2/7*(850-850)</f>
        <v>850</v>
      </c>
      <c r="I172" s="12">
        <f>$H172</f>
        <v>850</v>
      </c>
      <c r="J172" s="12">
        <f t="shared" si="144"/>
        <v>850</v>
      </c>
      <c r="K172" s="12">
        <f t="shared" si="144"/>
        <v>850</v>
      </c>
      <c r="L172" s="12">
        <f t="shared" si="144"/>
        <v>850</v>
      </c>
      <c r="M172" s="12">
        <f t="shared" si="144"/>
        <v>850</v>
      </c>
      <c r="N172" s="12">
        <f t="shared" si="144"/>
        <v>850</v>
      </c>
      <c r="O172" s="12">
        <f t="shared" si="144"/>
        <v>850</v>
      </c>
      <c r="P172" s="12"/>
      <c r="Q172" s="11">
        <f t="shared" si="145"/>
        <v>0.85</v>
      </c>
      <c r="R172" s="11">
        <f t="shared" si="145"/>
        <v>0.85</v>
      </c>
      <c r="S172" s="11">
        <f t="shared" si="145"/>
        <v>0.85</v>
      </c>
      <c r="T172" s="11">
        <f t="shared" si="145"/>
        <v>0.85</v>
      </c>
      <c r="U172" s="11">
        <f t="shared" si="145"/>
        <v>0.85</v>
      </c>
      <c r="V172" s="11">
        <f t="shared" si="145"/>
        <v>0.85</v>
      </c>
      <c r="W172" s="11">
        <f t="shared" si="145"/>
        <v>0.85</v>
      </c>
      <c r="X172" s="11">
        <f t="shared" si="145"/>
        <v>0.85</v>
      </c>
      <c r="Y172" s="11">
        <f>[3]stanford_det!AB172*Q172</f>
        <v>99.061737000000008</v>
      </c>
      <c r="Z172" s="11">
        <f>[3]stanford_det!AC172*R172</f>
        <v>79.249389600000015</v>
      </c>
      <c r="AA172" s="11">
        <f>[3]stanford_det!AD172*S172</f>
        <v>49.530868500000004</v>
      </c>
      <c r="AB172" s="11">
        <f>[3]stanford_det!AE172*T172</f>
        <v>19.812347400000004</v>
      </c>
      <c r="AC172" s="11">
        <f>[3]stanford_det!AF172*U172</f>
        <v>12.382717125000005</v>
      </c>
      <c r="AD172" s="11">
        <f>[3]stanford_det!AG172*V172</f>
        <v>4.9530868500000071</v>
      </c>
      <c r="AE172" s="11">
        <f>[3]stanford_det!AH172*W172</f>
        <v>2.4765434250000036</v>
      </c>
      <c r="AF172" s="11">
        <f>[3]stanford_det!AI172*X172</f>
        <v>0</v>
      </c>
    </row>
    <row r="173" spans="1:32" x14ac:dyDescent="0.25">
      <c r="A173" s="2" t="s">
        <v>36</v>
      </c>
      <c r="B173" s="2" t="s">
        <v>37</v>
      </c>
      <c r="C173" s="2" t="s">
        <v>14</v>
      </c>
      <c r="D173" s="2" t="s">
        <v>448</v>
      </c>
      <c r="E173" s="2" t="s">
        <v>503</v>
      </c>
      <c r="F173" s="2"/>
      <c r="G173" s="2"/>
      <c r="H173" s="12">
        <f>4500+2/7*(4350-4500)</f>
        <v>4457.1428571428569</v>
      </c>
      <c r="I173" s="12">
        <f>4350</f>
        <v>4350</v>
      </c>
      <c r="J173" s="12">
        <f>(I173+K173)/2</f>
        <v>4225</v>
      </c>
      <c r="K173" s="12">
        <v>4100</v>
      </c>
      <c r="L173" s="12">
        <f>(K173+M173)/2</f>
        <v>3950</v>
      </c>
      <c r="M173" s="12">
        <v>3800</v>
      </c>
      <c r="N173" s="12">
        <f>(M173+O173)/2</f>
        <v>3775</v>
      </c>
      <c r="O173" s="12">
        <v>3750</v>
      </c>
      <c r="P173" s="12"/>
      <c r="Q173" s="11">
        <f t="shared" si="145"/>
        <v>4.4571428571428573</v>
      </c>
      <c r="R173" s="11">
        <f t="shared" si="145"/>
        <v>4.3499999999999996</v>
      </c>
      <c r="S173" s="11">
        <f t="shared" si="145"/>
        <v>4.2249999999999996</v>
      </c>
      <c r="T173" s="11">
        <f t="shared" si="145"/>
        <v>4.0999999999999996</v>
      </c>
      <c r="U173" s="11">
        <f t="shared" si="145"/>
        <v>3.95</v>
      </c>
      <c r="V173" s="11">
        <f t="shared" si="145"/>
        <v>3.8</v>
      </c>
      <c r="W173" s="11">
        <f t="shared" si="145"/>
        <v>3.7749999999999999</v>
      </c>
      <c r="X173" s="11">
        <f t="shared" si="145"/>
        <v>3.75</v>
      </c>
      <c r="Y173" s="11">
        <f>[3]stanford_det!AB173*Q173</f>
        <v>145.6</v>
      </c>
      <c r="Z173" s="11">
        <f>[3]stanford_det!AC173*R173</f>
        <v>113.67999999999999</v>
      </c>
      <c r="AA173" s="11">
        <f>[3]stanford_det!AD173*S173</f>
        <v>69.008333333333326</v>
      </c>
      <c r="AB173" s="11">
        <f>[3]stanford_det!AE173*T173</f>
        <v>26.786666666666665</v>
      </c>
      <c r="AC173" s="11">
        <f>[3]stanford_det!AF173*U173</f>
        <v>16.129166666666666</v>
      </c>
      <c r="AD173" s="11">
        <f>[3]stanford_det!AG173*V173</f>
        <v>6.2066666666666661</v>
      </c>
      <c r="AE173" s="11">
        <f>[3]stanford_det!AH173*W173</f>
        <v>3.0829166666666667</v>
      </c>
      <c r="AF173" s="11">
        <f>[3]stanford_det!AI173*X173</f>
        <v>0</v>
      </c>
    </row>
    <row r="174" spans="1:32" x14ac:dyDescent="0.25">
      <c r="A174" s="2" t="s">
        <v>38</v>
      </c>
      <c r="B174" s="2" t="s">
        <v>39</v>
      </c>
      <c r="C174" s="2" t="s">
        <v>14</v>
      </c>
      <c r="D174" s="2" t="s">
        <v>517</v>
      </c>
      <c r="E174" s="2" t="s">
        <v>518</v>
      </c>
      <c r="F174" s="2" t="s">
        <v>448</v>
      </c>
      <c r="G174" s="2" t="s">
        <v>637</v>
      </c>
      <c r="H174" s="11">
        <f>'[4]Figure 5.5'!$E$23</f>
        <v>1842.692924470706</v>
      </c>
      <c r="I174" s="11">
        <f>$H174</f>
        <v>1842.692924470706</v>
      </c>
      <c r="J174" s="11">
        <f t="shared" ref="J174:O174" si="146">$H174</f>
        <v>1842.692924470706</v>
      </c>
      <c r="K174" s="11">
        <f t="shared" si="146"/>
        <v>1842.692924470706</v>
      </c>
      <c r="L174" s="11">
        <f t="shared" si="146"/>
        <v>1842.692924470706</v>
      </c>
      <c r="M174" s="11">
        <f t="shared" si="146"/>
        <v>1842.692924470706</v>
      </c>
      <c r="N174" s="11">
        <f t="shared" si="146"/>
        <v>1842.692924470706</v>
      </c>
      <c r="O174" s="11">
        <f t="shared" si="146"/>
        <v>1842.692924470706</v>
      </c>
      <c r="P174" s="12">
        <v>0.91</v>
      </c>
      <c r="Q174" s="11">
        <f t="shared" ref="Q174:X176" si="147">H174*$P174/1000</f>
        <v>1.6768505612683424</v>
      </c>
      <c r="R174" s="11">
        <f t="shared" si="147"/>
        <v>1.6768505612683424</v>
      </c>
      <c r="S174" s="11">
        <f t="shared" si="147"/>
        <v>1.6768505612683424</v>
      </c>
      <c r="T174" s="11">
        <f t="shared" si="147"/>
        <v>1.6768505612683424</v>
      </c>
      <c r="U174" s="11">
        <f t="shared" si="147"/>
        <v>1.6768505612683424</v>
      </c>
      <c r="V174" s="11">
        <f t="shared" si="147"/>
        <v>1.6768505612683424</v>
      </c>
      <c r="W174" s="11">
        <f t="shared" si="147"/>
        <v>1.6768505612683424</v>
      </c>
      <c r="X174" s="11">
        <f t="shared" si="147"/>
        <v>1.6768505612683424</v>
      </c>
      <c r="Y174" s="11">
        <f>[3]stanford_det!AB174*Q174</f>
        <v>1.5930080332049252</v>
      </c>
      <c r="Z174" s="11">
        <f>[3]stanford_det!AC174*R174</f>
        <v>1.5874185313340308</v>
      </c>
      <c r="AA174" s="11">
        <f>[3]stanford_det!AD174*S174</f>
        <v>1.5790342785276892</v>
      </c>
      <c r="AB174" s="11">
        <f>[3]stanford_det!AE174*T174</f>
        <v>1.5706500257213476</v>
      </c>
      <c r="AC174" s="11">
        <f>[3]stanford_det!AF174*U174</f>
        <v>1.568553962519762</v>
      </c>
      <c r="AD174" s="11">
        <f>[3]stanford_det!AG174*V174</f>
        <v>1.5664578993181764</v>
      </c>
      <c r="AE174" s="11">
        <f>[3]stanford_det!AH174*W174</f>
        <v>1.5657592115843146</v>
      </c>
      <c r="AF174" s="11">
        <f>[3]stanford_det!AI174*X174</f>
        <v>1.5650605238504529</v>
      </c>
    </row>
    <row r="175" spans="1:32" x14ac:dyDescent="0.25">
      <c r="A175" s="2" t="s">
        <v>384</v>
      </c>
      <c r="B175" s="2" t="s">
        <v>378</v>
      </c>
      <c r="C175" s="2" t="s">
        <v>14</v>
      </c>
      <c r="D175" s="2" t="s">
        <v>517</v>
      </c>
      <c r="E175" s="2" t="s">
        <v>524</v>
      </c>
      <c r="F175" s="2" t="s">
        <v>448</v>
      </c>
      <c r="G175" s="2" t="s">
        <v>632</v>
      </c>
      <c r="H175" s="61">
        <f>SUM('[4]Figure 2.5'!$AD$12:$AL$12)/9</f>
        <v>2218.7777777777778</v>
      </c>
      <c r="I175" s="61">
        <f>H175*1350/(1400+2/7*(1350-1400))</f>
        <v>2161.5927835051543</v>
      </c>
      <c r="J175" s="61">
        <f t="shared" ref="J175:J183" si="148">(I175+K175)/2</f>
        <v>2121.5632875143183</v>
      </c>
      <c r="K175" s="61">
        <f>I175*1300/1350</f>
        <v>2081.5337915234818</v>
      </c>
      <c r="L175" s="61">
        <f t="shared" ref="L175:L183" si="149">(K175+M175)/2</f>
        <v>2001.4747995418095</v>
      </c>
      <c r="M175" s="61">
        <f>K175*1200/1300</f>
        <v>1921.4158075601372</v>
      </c>
      <c r="N175" s="61">
        <f t="shared" ref="N175:N183" si="150">(M175+O175)/2</f>
        <v>1841.3568155784646</v>
      </c>
      <c r="O175" s="61">
        <f>M175*1100/1200</f>
        <v>1761.2978235967923</v>
      </c>
      <c r="P175" s="12">
        <v>0.91</v>
      </c>
      <c r="Q175" s="11">
        <f t="shared" si="147"/>
        <v>2.019087777777778</v>
      </c>
      <c r="R175" s="11">
        <f t="shared" si="147"/>
        <v>1.9670494329896906</v>
      </c>
      <c r="S175" s="11">
        <f t="shared" si="147"/>
        <v>1.9306225916380297</v>
      </c>
      <c r="T175" s="11">
        <f t="shared" si="147"/>
        <v>1.8941957502863687</v>
      </c>
      <c r="U175" s="11">
        <f t="shared" si="147"/>
        <v>1.8213420675830467</v>
      </c>
      <c r="V175" s="11">
        <f t="shared" si="147"/>
        <v>1.7484883848797248</v>
      </c>
      <c r="W175" s="11">
        <f t="shared" si="147"/>
        <v>1.6756347021764029</v>
      </c>
      <c r="X175" s="11">
        <f t="shared" si="147"/>
        <v>1.6027810194730812</v>
      </c>
      <c r="Y175" s="11">
        <f>[3]stanford_det!AB175*Q175</f>
        <v>33.223633075457407</v>
      </c>
      <c r="Z175" s="11">
        <f>[3]stanford_det!AC175*R175</f>
        <v>792.32598734417331</v>
      </c>
      <c r="AA175" s="11">
        <f>[3]stanford_det!AD175*S175</f>
        <v>1266.7313978910965</v>
      </c>
      <c r="AB175" s="11">
        <f>[3]stanford_det!AE175*T175</f>
        <v>1401.7149789482744</v>
      </c>
      <c r="AC175" s="11">
        <f>[3]stanford_det!AF175*U175</f>
        <v>743.44703871050513</v>
      </c>
      <c r="AD175" s="11">
        <f>[3]stanford_det!AG175*V175</f>
        <v>755.15069949325073</v>
      </c>
      <c r="AE175" s="11">
        <f>[3]stanford_det!AH175*W175</f>
        <v>604.54165281226335</v>
      </c>
      <c r="AF175" s="11">
        <f>[3]stanford_det!AI175*X175</f>
        <v>590.91992661485222</v>
      </c>
    </row>
    <row r="176" spans="1:32" x14ac:dyDescent="0.25">
      <c r="A176" s="2" t="s">
        <v>385</v>
      </c>
      <c r="B176" s="2" t="s">
        <v>379</v>
      </c>
      <c r="C176" s="2" t="s">
        <v>14</v>
      </c>
      <c r="D176" s="2" t="s">
        <v>517</v>
      </c>
      <c r="E176" s="2" t="s">
        <v>527</v>
      </c>
      <c r="F176" s="2" t="s">
        <v>448</v>
      </c>
      <c r="G176" s="2" t="s">
        <v>633</v>
      </c>
      <c r="H176" s="12">
        <f>('[4]Table 4.1'!$D$11+'[4]Table 4.1'!$G$11)/2</f>
        <v>4376</v>
      </c>
      <c r="I176" s="12">
        <f>H176*2880/(3470+2/7*(2880-3470))</f>
        <v>3817.4019904803113</v>
      </c>
      <c r="J176" s="12">
        <f t="shared" si="148"/>
        <v>3618.5789701427948</v>
      </c>
      <c r="K176" s="12">
        <f>I176*2580/2880</f>
        <v>3419.7559498052788</v>
      </c>
      <c r="L176" s="12">
        <f t="shared" si="149"/>
        <v>3287.2072695802681</v>
      </c>
      <c r="M176" s="12">
        <f>K176*2380/2580</f>
        <v>3154.6585893552569</v>
      </c>
      <c r="N176" s="12">
        <f t="shared" si="150"/>
        <v>3032.3850006205571</v>
      </c>
      <c r="O176" s="12">
        <f>M176*2380/2580</f>
        <v>2910.1114118858573</v>
      </c>
      <c r="P176" s="12">
        <v>0.91</v>
      </c>
      <c r="Q176" s="11">
        <f t="shared" si="147"/>
        <v>3.9821600000000004</v>
      </c>
      <c r="R176" s="11">
        <f t="shared" si="147"/>
        <v>3.4738358113370831</v>
      </c>
      <c r="S176" s="11">
        <f t="shared" si="147"/>
        <v>3.2929068628299434</v>
      </c>
      <c r="T176" s="11">
        <f t="shared" si="147"/>
        <v>3.1119779143228037</v>
      </c>
      <c r="U176" s="11">
        <f t="shared" si="147"/>
        <v>2.991358615318044</v>
      </c>
      <c r="V176" s="11">
        <f t="shared" si="147"/>
        <v>2.8707393163132839</v>
      </c>
      <c r="W176" s="11">
        <f t="shared" si="147"/>
        <v>2.7594703505647074</v>
      </c>
      <c r="X176" s="11">
        <f t="shared" si="147"/>
        <v>2.6482013848161299</v>
      </c>
      <c r="Y176" s="11">
        <f>[3]stanford_det!AB176*Q176</f>
        <v>0</v>
      </c>
      <c r="Z176" s="11">
        <f>[3]stanford_det!AC176*R176</f>
        <v>0</v>
      </c>
      <c r="AA176" s="11">
        <f>[3]stanford_det!AD176*S176</f>
        <v>0</v>
      </c>
      <c r="AB176" s="11">
        <f>[3]stanford_det!AE176*T176</f>
        <v>0</v>
      </c>
      <c r="AC176" s="11">
        <f>[3]stanford_det!AF176*U176</f>
        <v>0</v>
      </c>
      <c r="AD176" s="11">
        <f>[3]stanford_det!AG176*V176</f>
        <v>0</v>
      </c>
      <c r="AE176" s="11">
        <f>[3]stanford_det!AH176*W176</f>
        <v>0</v>
      </c>
      <c r="AF176" s="11">
        <f>[3]stanford_det!AI176*X176</f>
        <v>0</v>
      </c>
    </row>
    <row r="177" spans="1:32" x14ac:dyDescent="0.25">
      <c r="A177" s="1" t="s">
        <v>40</v>
      </c>
      <c r="B177" s="1" t="s">
        <v>41</v>
      </c>
      <c r="C177" s="2" t="s">
        <v>14</v>
      </c>
      <c r="D177" s="2" t="s">
        <v>448</v>
      </c>
      <c r="E177" s="2" t="s">
        <v>516</v>
      </c>
      <c r="F177" s="2"/>
      <c r="G177" s="2"/>
      <c r="H177" s="12">
        <f>2500+2/7*(2300-2500)</f>
        <v>2442.8571428571427</v>
      </c>
      <c r="I177" s="12">
        <v>2300</v>
      </c>
      <c r="J177" s="12">
        <f t="shared" si="148"/>
        <v>2300</v>
      </c>
      <c r="K177" s="12">
        <v>2300</v>
      </c>
      <c r="L177" s="12">
        <f t="shared" si="149"/>
        <v>2300</v>
      </c>
      <c r="M177" s="12">
        <v>2300</v>
      </c>
      <c r="N177" s="12">
        <f t="shared" si="150"/>
        <v>2250</v>
      </c>
      <c r="O177" s="12">
        <v>2200</v>
      </c>
      <c r="P177" s="12"/>
      <c r="Q177" s="11">
        <f t="shared" ref="Q177:X178" si="151">H177/1000</f>
        <v>2.4428571428571426</v>
      </c>
      <c r="R177" s="11">
        <f t="shared" si="151"/>
        <v>2.2999999999999998</v>
      </c>
      <c r="S177" s="11">
        <f t="shared" si="151"/>
        <v>2.2999999999999998</v>
      </c>
      <c r="T177" s="11">
        <f t="shared" si="151"/>
        <v>2.2999999999999998</v>
      </c>
      <c r="U177" s="11">
        <f t="shared" si="151"/>
        <v>2.2999999999999998</v>
      </c>
      <c r="V177" s="11">
        <f t="shared" si="151"/>
        <v>2.2999999999999998</v>
      </c>
      <c r="W177" s="11">
        <f t="shared" si="151"/>
        <v>2.25</v>
      </c>
      <c r="X177" s="11">
        <f t="shared" si="151"/>
        <v>2.2000000000000002</v>
      </c>
      <c r="Y177" s="11">
        <f>[3]stanford_det!AB177*Q177</f>
        <v>6.3727651836734678</v>
      </c>
      <c r="Z177" s="11">
        <f>[3]stanford_det!AC177*R177</f>
        <v>4.8000710857142845</v>
      </c>
      <c r="AA177" s="11">
        <f>[3]stanford_det!AD177*S177</f>
        <v>3.0000444285714276</v>
      </c>
      <c r="AB177" s="11">
        <f>[3]stanford_det!AE177*T177</f>
        <v>1.2000177714285711</v>
      </c>
      <c r="AC177" s="11">
        <f>[3]stanford_det!AF177*U177</f>
        <v>0.75001110714285713</v>
      </c>
      <c r="AD177" s="11">
        <f>[3]stanford_det!AG177*V177</f>
        <v>0.30000444285714306</v>
      </c>
      <c r="AE177" s="11">
        <f>[3]stanford_det!AH177*W177</f>
        <v>0.14674130357142867</v>
      </c>
      <c r="AF177" s="11">
        <f>[3]stanford_det!AI177*X177</f>
        <v>0</v>
      </c>
    </row>
    <row r="178" spans="1:32" x14ac:dyDescent="0.25">
      <c r="A178" s="2" t="s">
        <v>42</v>
      </c>
      <c r="B178" s="2" t="s">
        <v>43</v>
      </c>
      <c r="C178" s="2" t="s">
        <v>14</v>
      </c>
      <c r="D178" s="2" t="s">
        <v>448</v>
      </c>
      <c r="E178" s="2" t="s">
        <v>523</v>
      </c>
      <c r="F178" s="2"/>
      <c r="G178" s="2"/>
      <c r="H178" s="12">
        <f>2890+2/7*(2620-2890)</f>
        <v>2812.8571428571427</v>
      </c>
      <c r="I178" s="12">
        <v>2620</v>
      </c>
      <c r="J178" s="12">
        <f t="shared" si="148"/>
        <v>2495</v>
      </c>
      <c r="K178" s="12">
        <v>2370</v>
      </c>
      <c r="L178" s="12">
        <f t="shared" si="149"/>
        <v>2260</v>
      </c>
      <c r="M178" s="12">
        <v>2150</v>
      </c>
      <c r="N178" s="12">
        <f t="shared" si="150"/>
        <v>2050</v>
      </c>
      <c r="O178" s="12">
        <v>1950</v>
      </c>
      <c r="P178" s="12"/>
      <c r="Q178" s="11">
        <f t="shared" si="151"/>
        <v>2.8128571428571427</v>
      </c>
      <c r="R178" s="11">
        <f t="shared" si="151"/>
        <v>2.62</v>
      </c>
      <c r="S178" s="11">
        <f t="shared" si="151"/>
        <v>2.4950000000000001</v>
      </c>
      <c r="T178" s="11">
        <f t="shared" si="151"/>
        <v>2.37</v>
      </c>
      <c r="U178" s="11">
        <f t="shared" si="151"/>
        <v>2.2599999999999998</v>
      </c>
      <c r="V178" s="11">
        <f t="shared" si="151"/>
        <v>2.15</v>
      </c>
      <c r="W178" s="11">
        <f t="shared" si="151"/>
        <v>2.0499999999999998</v>
      </c>
      <c r="X178" s="11">
        <f t="shared" si="151"/>
        <v>1.95</v>
      </c>
      <c r="Y178" s="11">
        <f>[3]stanford_det!AB178*Q178</f>
        <v>39.281222583428573</v>
      </c>
      <c r="Z178" s="11">
        <f>[3]stanford_det!AC178*R178</f>
        <v>29.270396025600004</v>
      </c>
      <c r="AA178" s="11">
        <f>[3]stanford_det!AD178*S178</f>
        <v>17.421192291000001</v>
      </c>
      <c r="AB178" s="11">
        <f>[3]stanford_det!AE178*T178</f>
        <v>6.6193548263999977</v>
      </c>
      <c r="AC178" s="11">
        <f>[3]stanford_det!AF178*U178</f>
        <v>3.9450796170000002</v>
      </c>
      <c r="AD178" s="11">
        <f>[3]stanford_det!AG178*V178</f>
        <v>1.5012249870000032</v>
      </c>
      <c r="AE178" s="11">
        <f>[3]stanford_det!AH178*W178</f>
        <v>0.71570028450000156</v>
      </c>
      <c r="AF178" s="11">
        <f>[3]stanford_det!AI178*X178</f>
        <v>0</v>
      </c>
    </row>
    <row r="179" spans="1:32" x14ac:dyDescent="0.25">
      <c r="A179" s="2" t="s">
        <v>382</v>
      </c>
      <c r="B179" s="2" t="s">
        <v>380</v>
      </c>
      <c r="C179" s="2" t="s">
        <v>14</v>
      </c>
      <c r="D179" s="2" t="s">
        <v>517</v>
      </c>
      <c r="E179" s="2" t="s">
        <v>537</v>
      </c>
      <c r="F179" s="2" t="s">
        <v>448</v>
      </c>
      <c r="G179" s="2" t="s">
        <v>630</v>
      </c>
      <c r="H179" s="61">
        <f>SUM('[4]Figure 3.4'!$F$8:$N$8)/9</f>
        <v>2503.4421111111114</v>
      </c>
      <c r="I179" s="61">
        <f>H179*800/(980+2/7*(800-980))</f>
        <v>2156.8116649572653</v>
      </c>
      <c r="J179" s="61">
        <f t="shared" si="148"/>
        <v>1941.1304984615388</v>
      </c>
      <c r="K179" s="61">
        <f>I179*640/800</f>
        <v>1725.4493319658122</v>
      </c>
      <c r="L179" s="61">
        <f t="shared" si="149"/>
        <v>1644.5688945299148</v>
      </c>
      <c r="M179" s="61">
        <f>K179*580/640</f>
        <v>1563.6884570940174</v>
      </c>
      <c r="N179" s="61">
        <f t="shared" si="150"/>
        <v>1482.80801965812</v>
      </c>
      <c r="O179" s="61">
        <f>M179*520/580</f>
        <v>1401.9275822222226</v>
      </c>
      <c r="P179" s="12">
        <v>0.91</v>
      </c>
      <c r="Q179" s="11">
        <f t="shared" ref="Q179:X181" si="152">H179*$P179/1000</f>
        <v>2.2781323211111117</v>
      </c>
      <c r="R179" s="11">
        <f t="shared" si="152"/>
        <v>1.9626986151111114</v>
      </c>
      <c r="S179" s="11">
        <f t="shared" si="152"/>
        <v>1.7664287536000003</v>
      </c>
      <c r="T179" s="11">
        <f t="shared" si="152"/>
        <v>1.5701588920888891</v>
      </c>
      <c r="U179" s="11">
        <f t="shared" si="152"/>
        <v>1.4965576940222225</v>
      </c>
      <c r="V179" s="11">
        <f t="shared" si="152"/>
        <v>1.4229564959555561</v>
      </c>
      <c r="W179" s="11">
        <f t="shared" si="152"/>
        <v>1.3493552978888892</v>
      </c>
      <c r="X179" s="11">
        <f t="shared" si="152"/>
        <v>1.2757540998222225</v>
      </c>
      <c r="Y179" s="11">
        <f>[3]stanford_det!AB179*Q179</f>
        <v>36.831571852010349</v>
      </c>
      <c r="Z179" s="11">
        <f>[3]stanford_det!AC179*R179</f>
        <v>2570.1078891073598</v>
      </c>
      <c r="AA179" s="11">
        <f>[3]stanford_det!AD179*S179</f>
        <v>3854.9646509164513</v>
      </c>
      <c r="AB179" s="11">
        <f>[3]stanford_det!AE179*T179</f>
        <v>3940.5910954990109</v>
      </c>
      <c r="AC179" s="11">
        <f>[3]stanford_det!AF179*U179</f>
        <v>2041.3512937376861</v>
      </c>
      <c r="AD179" s="11">
        <f>[3]stanford_det!AG179*V179</f>
        <v>2057.4000901361483</v>
      </c>
      <c r="AE179" s="11">
        <f>[3]stanford_det!AH179*W179</f>
        <v>1619.7222374946596</v>
      </c>
      <c r="AF179" s="11">
        <f>[3]stanford_det!AI179*X179</f>
        <v>1566.1728458397954</v>
      </c>
    </row>
    <row r="180" spans="1:32" x14ac:dyDescent="0.25">
      <c r="A180" s="2" t="s">
        <v>383</v>
      </c>
      <c r="B180" s="2" t="s">
        <v>381</v>
      </c>
      <c r="C180" s="2" t="s">
        <v>14</v>
      </c>
      <c r="D180" s="2" t="s">
        <v>517</v>
      </c>
      <c r="E180" s="2" t="s">
        <v>538</v>
      </c>
      <c r="F180" s="2" t="s">
        <v>448</v>
      </c>
      <c r="G180" s="2" t="s">
        <v>631</v>
      </c>
      <c r="H180" s="61">
        <f>SUM('[4]Table 3.1'!$F$9:$N$9)/9</f>
        <v>4069.1111111111113</v>
      </c>
      <c r="I180" s="61">
        <f>H180*1100/(1310+2/7*(1100-1310))</f>
        <v>3580.8177777777778</v>
      </c>
      <c r="J180" s="61">
        <f t="shared" si="148"/>
        <v>3401.7768888888886</v>
      </c>
      <c r="K180" s="61">
        <f>I180*990/1100</f>
        <v>3222.7359999999999</v>
      </c>
      <c r="L180" s="61">
        <f t="shared" si="149"/>
        <v>3125.0773333333332</v>
      </c>
      <c r="M180" s="61">
        <f>K180*930/990</f>
        <v>3027.4186666666665</v>
      </c>
      <c r="N180" s="61">
        <f t="shared" si="150"/>
        <v>2946.036444444444</v>
      </c>
      <c r="O180" s="61">
        <f>M180*880/930</f>
        <v>2864.654222222222</v>
      </c>
      <c r="P180" s="12">
        <v>0.91</v>
      </c>
      <c r="Q180" s="11">
        <f t="shared" si="152"/>
        <v>3.7028911111111116</v>
      </c>
      <c r="R180" s="11">
        <f t="shared" si="152"/>
        <v>3.2585441777777779</v>
      </c>
      <c r="S180" s="11">
        <f t="shared" si="152"/>
        <v>3.0956169688888884</v>
      </c>
      <c r="T180" s="11">
        <f t="shared" si="152"/>
        <v>2.9326897600000001</v>
      </c>
      <c r="U180" s="11">
        <f t="shared" si="152"/>
        <v>2.8438203733333336</v>
      </c>
      <c r="V180" s="11">
        <f t="shared" si="152"/>
        <v>2.7549509866666666</v>
      </c>
      <c r="W180" s="11">
        <f t="shared" si="152"/>
        <v>2.680893164444444</v>
      </c>
      <c r="X180" s="11">
        <f t="shared" si="152"/>
        <v>2.6068353422222224</v>
      </c>
      <c r="Y180" s="11">
        <f>[3]stanford_det!AB180*Q180</f>
        <v>254.13888946770027</v>
      </c>
      <c r="Z180" s="11">
        <f>[3]stanford_det!AC180*R180</f>
        <v>3021.0227230595233</v>
      </c>
      <c r="AA180" s="11">
        <f>[3]stanford_det!AD180*S180</f>
        <v>4779.9167950579485</v>
      </c>
      <c r="AB180" s="11">
        <f>[3]stanford_det!AE180*T180</f>
        <v>5206.8753929507948</v>
      </c>
      <c r="AC180" s="11">
        <f>[3]stanford_det!AF180*U180</f>
        <v>2746.1908477697311</v>
      </c>
      <c r="AD180" s="11">
        <f>[3]stanford_det!AG180*V180</f>
        <v>2819.7248697441019</v>
      </c>
      <c r="AE180" s="11">
        <f>[3]stanford_det!AH180*W180</f>
        <v>2278.7193631371265</v>
      </c>
      <c r="AF180" s="11">
        <f>[3]stanford_det!AI180*X180</f>
        <v>2266.0330304356658</v>
      </c>
    </row>
    <row r="181" spans="1:32" x14ac:dyDescent="0.25">
      <c r="A181" s="2" t="s">
        <v>44</v>
      </c>
      <c r="B181" s="2" t="s">
        <v>45</v>
      </c>
      <c r="C181" s="2" t="s">
        <v>14</v>
      </c>
      <c r="D181" s="2" t="s">
        <v>448</v>
      </c>
      <c r="E181" s="2" t="s">
        <v>616</v>
      </c>
      <c r="F181" s="2"/>
      <c r="G181" s="2"/>
      <c r="H181" s="12">
        <f>5600+2/7*(4500-5600)</f>
        <v>5285.7142857142853</v>
      </c>
      <c r="I181" s="11">
        <v>4500</v>
      </c>
      <c r="J181" s="12">
        <f t="shared" si="148"/>
        <v>4150</v>
      </c>
      <c r="K181" s="12">
        <v>3800</v>
      </c>
      <c r="L181" s="12">
        <f t="shared" si="149"/>
        <v>3650</v>
      </c>
      <c r="M181" s="12">
        <v>3500</v>
      </c>
      <c r="N181" s="12">
        <f t="shared" si="150"/>
        <v>3450</v>
      </c>
      <c r="O181" s="11">
        <v>3400</v>
      </c>
      <c r="P181" s="12">
        <v>0.91</v>
      </c>
      <c r="Q181" s="11">
        <f t="shared" si="152"/>
        <v>4.8099999999999996</v>
      </c>
      <c r="R181" s="11">
        <f t="shared" si="152"/>
        <v>4.0949999999999998</v>
      </c>
      <c r="S181" s="11">
        <f t="shared" si="152"/>
        <v>3.7765</v>
      </c>
      <c r="T181" s="11">
        <f t="shared" si="152"/>
        <v>3.4580000000000002</v>
      </c>
      <c r="U181" s="11">
        <f t="shared" si="152"/>
        <v>3.3214999999999999</v>
      </c>
      <c r="V181" s="11">
        <f t="shared" si="152"/>
        <v>3.1850000000000001</v>
      </c>
      <c r="W181" s="11">
        <f t="shared" si="152"/>
        <v>3.1395</v>
      </c>
      <c r="X181" s="11">
        <f t="shared" si="152"/>
        <v>3.0939999999999999</v>
      </c>
      <c r="Y181" s="11">
        <f>[3]stanford_det!AB181*Q181</f>
        <v>0</v>
      </c>
      <c r="Z181" s="11">
        <f>[3]stanford_det!AC181*R181</f>
        <v>0</v>
      </c>
      <c r="AA181" s="11">
        <f>[3]stanford_det!AD181*S181</f>
        <v>0</v>
      </c>
      <c r="AB181" s="11">
        <f>[3]stanford_det!AE181*T181</f>
        <v>0</v>
      </c>
      <c r="AC181" s="11">
        <f>[3]stanford_det!AF181*U181</f>
        <v>0</v>
      </c>
      <c r="AD181" s="11">
        <f>[3]stanford_det!AG181*V181</f>
        <v>0</v>
      </c>
      <c r="AE181" s="11">
        <f>[3]stanford_det!AH181*W181</f>
        <v>0</v>
      </c>
      <c r="AF181" s="11">
        <f>[3]stanford_det!AI181*X181</f>
        <v>0</v>
      </c>
    </row>
    <row r="182" spans="1:32" x14ac:dyDescent="0.25">
      <c r="A182" s="2" t="s">
        <v>46</v>
      </c>
      <c r="B182" s="2" t="s">
        <v>47</v>
      </c>
      <c r="C182" s="2" t="s">
        <v>14</v>
      </c>
      <c r="D182" s="2" t="s">
        <v>448</v>
      </c>
      <c r="E182" s="2" t="s">
        <v>510</v>
      </c>
      <c r="F182" s="2"/>
      <c r="G182" s="2"/>
      <c r="H182" s="12">
        <f>9080+2/7*(5790-9080)</f>
        <v>8140</v>
      </c>
      <c r="I182" s="12">
        <v>5790</v>
      </c>
      <c r="J182" s="12">
        <f t="shared" si="148"/>
        <v>5135</v>
      </c>
      <c r="K182" s="12">
        <v>4480</v>
      </c>
      <c r="L182" s="12">
        <f t="shared" si="149"/>
        <v>3565</v>
      </c>
      <c r="M182" s="12">
        <v>2650</v>
      </c>
      <c r="N182" s="12">
        <f t="shared" si="150"/>
        <v>2475</v>
      </c>
      <c r="O182" s="12">
        <v>2300</v>
      </c>
      <c r="P182" s="12"/>
      <c r="Q182" s="11">
        <f t="shared" ref="Q182:X182" si="153">H182/1000</f>
        <v>8.14</v>
      </c>
      <c r="R182" s="11">
        <f t="shared" si="153"/>
        <v>5.79</v>
      </c>
      <c r="S182" s="11">
        <f t="shared" si="153"/>
        <v>5.1349999999999998</v>
      </c>
      <c r="T182" s="11">
        <f t="shared" si="153"/>
        <v>4.4800000000000004</v>
      </c>
      <c r="U182" s="11">
        <f t="shared" si="153"/>
        <v>3.5649999999999999</v>
      </c>
      <c r="V182" s="11">
        <f t="shared" si="153"/>
        <v>2.65</v>
      </c>
      <c r="W182" s="11">
        <f t="shared" si="153"/>
        <v>2.4750000000000001</v>
      </c>
      <c r="X182" s="11">
        <f t="shared" si="153"/>
        <v>2.2999999999999998</v>
      </c>
      <c r="Y182" s="11">
        <f>[3]stanford_det!AB182*Q182</f>
        <v>0</v>
      </c>
      <c r="Z182" s="11">
        <f>[3]stanford_det!AC182*R182</f>
        <v>0</v>
      </c>
      <c r="AA182" s="11">
        <f>[3]stanford_det!AD182*S182</f>
        <v>0</v>
      </c>
      <c r="AB182" s="11">
        <f>[3]stanford_det!AE182*T182</f>
        <v>0</v>
      </c>
      <c r="AC182" s="11">
        <f>[3]stanford_det!AF182*U182</f>
        <v>0</v>
      </c>
      <c r="AD182" s="11">
        <f>[3]stanford_det!AG182*V182</f>
        <v>0</v>
      </c>
      <c r="AE182" s="11">
        <f>[3]stanford_det!AH182*W182</f>
        <v>0</v>
      </c>
      <c r="AF182" s="11">
        <f>[3]stanford_det!AI182*X182</f>
        <v>0</v>
      </c>
    </row>
    <row r="183" spans="1:32" x14ac:dyDescent="0.25">
      <c r="A183" s="2" t="s">
        <v>48</v>
      </c>
      <c r="B183" s="2" t="s">
        <v>49</v>
      </c>
      <c r="C183" s="2" t="s">
        <v>14</v>
      </c>
      <c r="D183" s="2" t="s">
        <v>448</v>
      </c>
      <c r="E183" s="2" t="s">
        <v>617</v>
      </c>
      <c r="F183" s="2"/>
      <c r="G183" s="2"/>
      <c r="H183" s="12">
        <f>5530+2/7*(4970-5530)</f>
        <v>5370</v>
      </c>
      <c r="I183" s="11">
        <v>4970</v>
      </c>
      <c r="J183" s="12">
        <f t="shared" si="148"/>
        <v>4720</v>
      </c>
      <c r="K183" s="12">
        <v>4470</v>
      </c>
      <c r="L183" s="12">
        <f t="shared" si="149"/>
        <v>4245</v>
      </c>
      <c r="M183" s="12">
        <v>4020</v>
      </c>
      <c r="N183" s="12">
        <f t="shared" si="150"/>
        <v>3815</v>
      </c>
      <c r="O183" s="11">
        <v>3610</v>
      </c>
      <c r="P183" s="12">
        <v>0.91</v>
      </c>
      <c r="Q183" s="11">
        <f t="shared" ref="Q183:X183" si="154">H183*$P183/1000</f>
        <v>4.8866999999999994</v>
      </c>
      <c r="R183" s="11">
        <f t="shared" si="154"/>
        <v>4.5226999999999995</v>
      </c>
      <c r="S183" s="11">
        <f t="shared" si="154"/>
        <v>4.2951999999999995</v>
      </c>
      <c r="T183" s="11">
        <f t="shared" si="154"/>
        <v>4.0677000000000003</v>
      </c>
      <c r="U183" s="11">
        <f t="shared" si="154"/>
        <v>3.8629500000000001</v>
      </c>
      <c r="V183" s="11">
        <f t="shared" si="154"/>
        <v>3.6582000000000003</v>
      </c>
      <c r="W183" s="11">
        <f t="shared" si="154"/>
        <v>3.4716499999999999</v>
      </c>
      <c r="X183" s="11">
        <f t="shared" si="154"/>
        <v>3.2850999999999999</v>
      </c>
      <c r="Y183" s="11">
        <f>[3]stanford_det!AB183*Q183</f>
        <v>4.8866999999999994</v>
      </c>
      <c r="Z183" s="11">
        <f>[3]stanford_det!AC183*R183</f>
        <v>78.393466666666654</v>
      </c>
      <c r="AA183" s="11">
        <f>[3]stanford_det!AD183*S183</f>
        <v>119.54973333333331</v>
      </c>
      <c r="AB183" s="11">
        <f>[3]stanford_det!AE183*T183</f>
        <v>127.45460000000001</v>
      </c>
      <c r="AC183" s="11">
        <f>[3]stanford_det!AF183*U183</f>
        <v>63.57771875000001</v>
      </c>
      <c r="AD183" s="11">
        <f>[3]stanford_det!AG183*V183</f>
        <v>63.408800000000014</v>
      </c>
      <c r="AE183" s="11">
        <f>[3]stanford_det!AH183*W183</f>
        <v>49.037056249999999</v>
      </c>
      <c r="AF183" s="11">
        <f>[3]stanford_det!AI183*X183</f>
        <v>47.360191666666665</v>
      </c>
    </row>
    <row r="184" spans="1:32" x14ac:dyDescent="0.25">
      <c r="A184" s="2" t="s">
        <v>32</v>
      </c>
      <c r="B184" s="2" t="s">
        <v>33</v>
      </c>
      <c r="C184" s="2" t="s">
        <v>13</v>
      </c>
      <c r="D184" s="2" t="s">
        <v>448</v>
      </c>
      <c r="E184" s="2" t="s">
        <v>558</v>
      </c>
      <c r="F184" s="2"/>
      <c r="G184" s="2"/>
      <c r="H184" s="12">
        <f>[2]IE!$B$8/([2]IE!$B$8+[2]IE!$B$11)*(2000+2/7*(2000-2000))+[2]IE!$B$11/([2]IE!$B$8+[2]IE!$B$11)*(1600+2/7*(1600-1600))</f>
        <v>1600</v>
      </c>
      <c r="I184" s="12">
        <f>$H184</f>
        <v>1600</v>
      </c>
      <c r="J184" s="12">
        <f t="shared" ref="J184:O185" si="155">$H184</f>
        <v>1600</v>
      </c>
      <c r="K184" s="12">
        <f t="shared" si="155"/>
        <v>1600</v>
      </c>
      <c r="L184" s="12">
        <f t="shared" si="155"/>
        <v>1600</v>
      </c>
      <c r="M184" s="12">
        <f t="shared" si="155"/>
        <v>1600</v>
      </c>
      <c r="N184" s="12">
        <f t="shared" si="155"/>
        <v>1600</v>
      </c>
      <c r="O184" s="12">
        <f t="shared" si="155"/>
        <v>1600</v>
      </c>
      <c r="P184" s="12"/>
      <c r="Q184" s="11">
        <f t="shared" ref="Q184:X186" si="156">H184/1000</f>
        <v>1.6</v>
      </c>
      <c r="R184" s="11">
        <f t="shared" si="156"/>
        <v>1.6</v>
      </c>
      <c r="S184" s="11">
        <f t="shared" si="156"/>
        <v>1.6</v>
      </c>
      <c r="T184" s="11">
        <f t="shared" si="156"/>
        <v>1.6</v>
      </c>
      <c r="U184" s="11">
        <f t="shared" si="156"/>
        <v>1.6</v>
      </c>
      <c r="V184" s="11">
        <f t="shared" si="156"/>
        <v>1.6</v>
      </c>
      <c r="W184" s="11">
        <f t="shared" si="156"/>
        <v>1.6</v>
      </c>
      <c r="X184" s="11">
        <f t="shared" si="156"/>
        <v>1.6</v>
      </c>
      <c r="Y184" s="11">
        <f>[3]stanford_det!AB184*Q184</f>
        <v>47.431200000000004</v>
      </c>
      <c r="Z184" s="11">
        <f>[3]stanford_det!AC184*R184</f>
        <v>37.944960000000002</v>
      </c>
      <c r="AA184" s="11">
        <f>[3]stanford_det!AD184*S184</f>
        <v>23.715600000000002</v>
      </c>
      <c r="AB184" s="11">
        <f>[3]stanford_det!AE184*T184</f>
        <v>9.4862399999999987</v>
      </c>
      <c r="AC184" s="11">
        <f>[3]stanford_det!AF184*U184</f>
        <v>5.9288999999999987</v>
      </c>
      <c r="AD184" s="11">
        <f>[3]stanford_det!AG184*V184</f>
        <v>2.3715599999999997</v>
      </c>
      <c r="AE184" s="11">
        <f>[3]stanford_det!AH184*W184</f>
        <v>1.1857799999999998</v>
      </c>
      <c r="AF184" s="11">
        <f>[3]stanford_det!AI184*X184</f>
        <v>0</v>
      </c>
    </row>
    <row r="185" spans="1:32" x14ac:dyDescent="0.25">
      <c r="A185" s="2" t="s">
        <v>34</v>
      </c>
      <c r="B185" s="2" t="s">
        <v>35</v>
      </c>
      <c r="C185" s="2" t="s">
        <v>13</v>
      </c>
      <c r="D185" s="2" t="s">
        <v>448</v>
      </c>
      <c r="E185" s="2" t="s">
        <v>515</v>
      </c>
      <c r="F185" s="2"/>
      <c r="G185" s="2"/>
      <c r="H185" s="12">
        <f>850+2/7*(850-850)</f>
        <v>850</v>
      </c>
      <c r="I185" s="12">
        <f>$H185</f>
        <v>850</v>
      </c>
      <c r="J185" s="12">
        <f t="shared" si="155"/>
        <v>850</v>
      </c>
      <c r="K185" s="12">
        <f t="shared" si="155"/>
        <v>850</v>
      </c>
      <c r="L185" s="12">
        <f t="shared" si="155"/>
        <v>850</v>
      </c>
      <c r="M185" s="12">
        <f t="shared" si="155"/>
        <v>850</v>
      </c>
      <c r="N185" s="12">
        <f t="shared" si="155"/>
        <v>850</v>
      </c>
      <c r="O185" s="12">
        <f t="shared" si="155"/>
        <v>850</v>
      </c>
      <c r="P185" s="12"/>
      <c r="Q185" s="11">
        <f t="shared" si="156"/>
        <v>0.85</v>
      </c>
      <c r="R185" s="11">
        <f t="shared" si="156"/>
        <v>0.85</v>
      </c>
      <c r="S185" s="11">
        <f t="shared" si="156"/>
        <v>0.85</v>
      </c>
      <c r="T185" s="11">
        <f t="shared" si="156"/>
        <v>0.85</v>
      </c>
      <c r="U185" s="11">
        <f t="shared" si="156"/>
        <v>0.85</v>
      </c>
      <c r="V185" s="11">
        <f t="shared" si="156"/>
        <v>0.85</v>
      </c>
      <c r="W185" s="11">
        <f t="shared" si="156"/>
        <v>0.85</v>
      </c>
      <c r="X185" s="11">
        <f t="shared" si="156"/>
        <v>0.85</v>
      </c>
      <c r="Y185" s="11">
        <f>[3]stanford_det!AB185*Q185</f>
        <v>112.46121066666667</v>
      </c>
      <c r="Z185" s="11">
        <f>[3]stanford_det!AC185*R185</f>
        <v>89.968968533333339</v>
      </c>
      <c r="AA185" s="11">
        <f>[3]stanford_det!AD185*S185</f>
        <v>56.230605333333337</v>
      </c>
      <c r="AB185" s="11">
        <f>[3]stanford_det!AE185*T185</f>
        <v>22.492242133333331</v>
      </c>
      <c r="AC185" s="11">
        <f>[3]stanford_det!AF185*U185</f>
        <v>14.057651333333338</v>
      </c>
      <c r="AD185" s="11">
        <f>[3]stanford_det!AG185*V185</f>
        <v>5.6230605333333425</v>
      </c>
      <c r="AE185" s="11">
        <f>[3]stanford_det!AH185*W185</f>
        <v>2.8115302666666713</v>
      </c>
      <c r="AF185" s="11">
        <f>[3]stanford_det!AI185*X185</f>
        <v>0</v>
      </c>
    </row>
    <row r="186" spans="1:32" x14ac:dyDescent="0.25">
      <c r="A186" s="2" t="s">
        <v>36</v>
      </c>
      <c r="B186" s="2" t="s">
        <v>37</v>
      </c>
      <c r="C186" s="2" t="s">
        <v>13</v>
      </c>
      <c r="D186" s="2" t="s">
        <v>448</v>
      </c>
      <c r="E186" s="2" t="s">
        <v>503</v>
      </c>
      <c r="F186" s="2"/>
      <c r="G186" s="2"/>
      <c r="H186" s="12">
        <f>4500+2/7*(4350-4500)</f>
        <v>4457.1428571428569</v>
      </c>
      <c r="I186" s="12">
        <f>4350</f>
        <v>4350</v>
      </c>
      <c r="J186" s="12">
        <f>(I186+K186)/2</f>
        <v>4225</v>
      </c>
      <c r="K186" s="12">
        <v>4100</v>
      </c>
      <c r="L186" s="12">
        <f>(K186+M186)/2</f>
        <v>3950</v>
      </c>
      <c r="M186" s="12">
        <v>3800</v>
      </c>
      <c r="N186" s="12">
        <f>(M186+O186)/2</f>
        <v>3775</v>
      </c>
      <c r="O186" s="12">
        <v>3750</v>
      </c>
      <c r="P186" s="12"/>
      <c r="Q186" s="11">
        <f t="shared" si="156"/>
        <v>4.4571428571428573</v>
      </c>
      <c r="R186" s="11">
        <f t="shared" si="156"/>
        <v>4.3499999999999996</v>
      </c>
      <c r="S186" s="11">
        <f t="shared" si="156"/>
        <v>4.2249999999999996</v>
      </c>
      <c r="T186" s="11">
        <f t="shared" si="156"/>
        <v>4.0999999999999996</v>
      </c>
      <c r="U186" s="11">
        <f t="shared" si="156"/>
        <v>3.95</v>
      </c>
      <c r="V186" s="11">
        <f t="shared" si="156"/>
        <v>3.8</v>
      </c>
      <c r="W186" s="11">
        <f t="shared" si="156"/>
        <v>3.7749999999999999</v>
      </c>
      <c r="X186" s="11">
        <f t="shared" si="156"/>
        <v>3.75</v>
      </c>
      <c r="Y186" s="11">
        <f>[3]stanford_det!AB186*Q186</f>
        <v>0</v>
      </c>
      <c r="Z186" s="11">
        <f>[3]stanford_det!AC186*R186</f>
        <v>0</v>
      </c>
      <c r="AA186" s="11">
        <f>[3]stanford_det!AD186*S186</f>
        <v>0</v>
      </c>
      <c r="AB186" s="11">
        <f>[3]stanford_det!AE186*T186</f>
        <v>0</v>
      </c>
      <c r="AC186" s="11">
        <f>[3]stanford_det!AF186*U186</f>
        <v>0</v>
      </c>
      <c r="AD186" s="11">
        <f>[3]stanford_det!AG186*V186</f>
        <v>0</v>
      </c>
      <c r="AE186" s="11">
        <f>[3]stanford_det!AH186*W186</f>
        <v>0</v>
      </c>
      <c r="AF186" s="11">
        <f>[3]stanford_det!AI186*X186</f>
        <v>0</v>
      </c>
    </row>
    <row r="187" spans="1:32" x14ac:dyDescent="0.25">
      <c r="A187" s="2" t="s">
        <v>38</v>
      </c>
      <c r="B187" s="2" t="s">
        <v>39</v>
      </c>
      <c r="C187" s="2" t="s">
        <v>13</v>
      </c>
      <c r="D187" s="2" t="s">
        <v>517</v>
      </c>
      <c r="E187" s="2" t="s">
        <v>518</v>
      </c>
      <c r="F187" s="2" t="s">
        <v>448</v>
      </c>
      <c r="G187" s="2" t="s">
        <v>637</v>
      </c>
      <c r="H187" s="11">
        <f>'[4]Figure 5.5'!$E$23</f>
        <v>1842.692924470706</v>
      </c>
      <c r="I187" s="11">
        <f>$H187</f>
        <v>1842.692924470706</v>
      </c>
      <c r="J187" s="11">
        <f t="shared" ref="J187:O187" si="157">$H187</f>
        <v>1842.692924470706</v>
      </c>
      <c r="K187" s="11">
        <f t="shared" si="157"/>
        <v>1842.692924470706</v>
      </c>
      <c r="L187" s="11">
        <f t="shared" si="157"/>
        <v>1842.692924470706</v>
      </c>
      <c r="M187" s="11">
        <f t="shared" si="157"/>
        <v>1842.692924470706</v>
      </c>
      <c r="N187" s="11">
        <f t="shared" si="157"/>
        <v>1842.692924470706</v>
      </c>
      <c r="O187" s="11">
        <f t="shared" si="157"/>
        <v>1842.692924470706</v>
      </c>
      <c r="P187" s="12">
        <v>0.91</v>
      </c>
      <c r="Q187" s="11">
        <f t="shared" ref="Q187:X189" si="158">H187*$P187/1000</f>
        <v>1.6768505612683424</v>
      </c>
      <c r="R187" s="11">
        <f t="shared" si="158"/>
        <v>1.6768505612683424</v>
      </c>
      <c r="S187" s="11">
        <f t="shared" si="158"/>
        <v>1.6768505612683424</v>
      </c>
      <c r="T187" s="11">
        <f t="shared" si="158"/>
        <v>1.6768505612683424</v>
      </c>
      <c r="U187" s="11">
        <f t="shared" si="158"/>
        <v>1.6768505612683424</v>
      </c>
      <c r="V187" s="11">
        <f t="shared" si="158"/>
        <v>1.6768505612683424</v>
      </c>
      <c r="W187" s="11">
        <f t="shared" si="158"/>
        <v>1.6768505612683424</v>
      </c>
      <c r="X187" s="11">
        <f t="shared" si="158"/>
        <v>1.6768505612683424</v>
      </c>
      <c r="Y187" s="11">
        <f>[3]stanford_det!AB187*Q187</f>
        <v>6.6235597170099538</v>
      </c>
      <c r="Z187" s="11">
        <f>[3]stanford_det!AC187*R187</f>
        <v>6.6235597170099538</v>
      </c>
      <c r="AA187" s="11">
        <f>[3]stanford_det!AD187*S187</f>
        <v>6.6235597170099529</v>
      </c>
      <c r="AB187" s="11">
        <f>[3]stanford_det!AE187*T187</f>
        <v>6.6235597170099529</v>
      </c>
      <c r="AC187" s="11">
        <f>[3]stanford_det!AF187*U187</f>
        <v>6.6235597170099529</v>
      </c>
      <c r="AD187" s="11">
        <f>[3]stanford_det!AG187*V187</f>
        <v>6.6235597170099529</v>
      </c>
      <c r="AE187" s="11">
        <f>[3]stanford_det!AH187*W187</f>
        <v>6.6235597170099529</v>
      </c>
      <c r="AF187" s="11">
        <f>[3]stanford_det!AI187*X187</f>
        <v>6.6235597170099529</v>
      </c>
    </row>
    <row r="188" spans="1:32" x14ac:dyDescent="0.25">
      <c r="A188" s="2" t="s">
        <v>384</v>
      </c>
      <c r="B188" s="2" t="s">
        <v>378</v>
      </c>
      <c r="C188" s="2" t="s">
        <v>13</v>
      </c>
      <c r="D188" s="2" t="s">
        <v>517</v>
      </c>
      <c r="E188" s="2" t="s">
        <v>539</v>
      </c>
      <c r="F188" s="2" t="s">
        <v>448</v>
      </c>
      <c r="G188" s="2" t="s">
        <v>632</v>
      </c>
      <c r="H188" s="61">
        <f>SUM('[4]Figure 2.5'!$AD$13:$AL$13)/9</f>
        <v>2160</v>
      </c>
      <c r="I188" s="61">
        <f>H188*1350/(1400+2/7*(1350-1400))</f>
        <v>2104.3298969072166</v>
      </c>
      <c r="J188" s="61">
        <f t="shared" ref="J188:J196" si="159">(I188+K188)/2</f>
        <v>2065.3608247422681</v>
      </c>
      <c r="K188" s="61">
        <f>I188*1300/1350</f>
        <v>2026.3917525773195</v>
      </c>
      <c r="L188" s="61">
        <f t="shared" ref="L188:L196" si="160">(K188+M188)/2</f>
        <v>1948.4536082474228</v>
      </c>
      <c r="M188" s="61">
        <f>K188*1200/1300</f>
        <v>1870.5154639175259</v>
      </c>
      <c r="N188" s="61">
        <f t="shared" ref="N188:N196" si="161">(M188+O188)/2</f>
        <v>1792.5773195876291</v>
      </c>
      <c r="O188" s="61">
        <f>M188*1100/1200</f>
        <v>1714.6391752577322</v>
      </c>
      <c r="P188" s="12">
        <v>0.91</v>
      </c>
      <c r="Q188" s="11">
        <f t="shared" si="158"/>
        <v>1.9656000000000002</v>
      </c>
      <c r="R188" s="11">
        <f t="shared" si="158"/>
        <v>1.9149402061855672</v>
      </c>
      <c r="S188" s="11">
        <f t="shared" si="158"/>
        <v>1.879478350515464</v>
      </c>
      <c r="T188" s="11">
        <f t="shared" si="158"/>
        <v>1.8440164948453608</v>
      </c>
      <c r="U188" s="11">
        <f t="shared" si="158"/>
        <v>1.7730927835051549</v>
      </c>
      <c r="V188" s="11">
        <f t="shared" si="158"/>
        <v>1.7021690721649485</v>
      </c>
      <c r="W188" s="11">
        <f t="shared" si="158"/>
        <v>1.6312453608247424</v>
      </c>
      <c r="X188" s="11">
        <f t="shared" si="158"/>
        <v>1.5603216494845362</v>
      </c>
      <c r="Y188" s="11">
        <f>[3]stanford_det!AB188*Q188</f>
        <v>574.37976959999992</v>
      </c>
      <c r="Z188" s="11">
        <f>[3]stanford_det!AC188*R188</f>
        <v>1112.8231092671062</v>
      </c>
      <c r="AA188" s="11">
        <f>[3]stanford_det!AD188*S188</f>
        <v>1655.4901410841308</v>
      </c>
      <c r="AB188" s="11">
        <f>[3]stanford_det!AE188*T188</f>
        <v>1801.1076656749658</v>
      </c>
      <c r="AC188" s="11">
        <f>[3]stanford_det!AF188*U188</f>
        <v>1021.7162487296553</v>
      </c>
      <c r="AD188" s="11">
        <f>[3]stanford_det!AG188*V188</f>
        <v>1029.5414075934009</v>
      </c>
      <c r="AE188" s="11">
        <f>[3]stanford_det!AH188*W188</f>
        <v>846.6491486064981</v>
      </c>
      <c r="AF188" s="11">
        <f>[3]stanford_det!AI188*X188</f>
        <v>824.71697986234074</v>
      </c>
    </row>
    <row r="189" spans="1:32" x14ac:dyDescent="0.25">
      <c r="A189" s="2" t="s">
        <v>385</v>
      </c>
      <c r="B189" s="2" t="s">
        <v>379</v>
      </c>
      <c r="C189" s="2" t="s">
        <v>13</v>
      </c>
      <c r="D189" s="2" t="s">
        <v>517</v>
      </c>
      <c r="E189" s="2" t="s">
        <v>540</v>
      </c>
      <c r="F189" s="2" t="s">
        <v>448</v>
      </c>
      <c r="G189" s="2" t="s">
        <v>633</v>
      </c>
      <c r="H189" s="61">
        <f>('[4]Table 4.1'!$D$15+'[4]Table 4.1'!$G$15)/2</f>
        <v>4557</v>
      </c>
      <c r="I189" s="61">
        <f>H189*2880/(3470+2/7*(2880-3470))</f>
        <v>3975.2972739073994</v>
      </c>
      <c r="J189" s="61">
        <f t="shared" si="159"/>
        <v>3768.2505408913894</v>
      </c>
      <c r="K189" s="61">
        <f>I189*2580/2880</f>
        <v>3561.203807875379</v>
      </c>
      <c r="L189" s="61">
        <f t="shared" si="160"/>
        <v>3423.1726525313716</v>
      </c>
      <c r="M189" s="61">
        <f>K189*2380/2580</f>
        <v>3285.1414971873646</v>
      </c>
      <c r="N189" s="61">
        <f t="shared" si="161"/>
        <v>3157.8104314049087</v>
      </c>
      <c r="O189" s="61">
        <f>M189*2380/2580</f>
        <v>3030.4793656224524</v>
      </c>
      <c r="P189" s="12">
        <v>0.91</v>
      </c>
      <c r="Q189" s="11">
        <f t="shared" si="158"/>
        <v>4.1468699999999998</v>
      </c>
      <c r="R189" s="11">
        <f t="shared" si="158"/>
        <v>3.6175205192557338</v>
      </c>
      <c r="S189" s="11">
        <f t="shared" si="158"/>
        <v>3.4291079922111645</v>
      </c>
      <c r="T189" s="11">
        <f t="shared" si="158"/>
        <v>3.2406954651665951</v>
      </c>
      <c r="U189" s="11">
        <f t="shared" si="158"/>
        <v>3.1150871138035483</v>
      </c>
      <c r="V189" s="11">
        <f t="shared" si="158"/>
        <v>2.9894787624405019</v>
      </c>
      <c r="W189" s="11">
        <f t="shared" si="158"/>
        <v>2.8736074925784667</v>
      </c>
      <c r="X189" s="11">
        <f t="shared" si="158"/>
        <v>2.7577362227164319</v>
      </c>
      <c r="Y189" s="11">
        <f>[3]stanford_det!AB189*Q189</f>
        <v>0</v>
      </c>
      <c r="Z189" s="11">
        <f>[3]stanford_det!AC189*R189</f>
        <v>561.92731066861097</v>
      </c>
      <c r="AA189" s="11">
        <f>[3]stanford_det!AD189*S189</f>
        <v>867.59058027394053</v>
      </c>
      <c r="AB189" s="11">
        <f>[3]stanford_det!AE189*T189</f>
        <v>908.90441742984262</v>
      </c>
      <c r="AC189" s="11">
        <f>[3]stanford_det!AF189*U189</f>
        <v>445.23850859786245</v>
      </c>
      <c r="AD189" s="11">
        <f>[3]stanford_det!AG189*V189</f>
        <v>451.47130573587276</v>
      </c>
      <c r="AE189" s="11">
        <f>[3]stanford_det!AH189*W189</f>
        <v>348.72783582588187</v>
      </c>
      <c r="AF189" s="11">
        <f>[3]stanford_det!AI189*X189</f>
        <v>342.10325686574862</v>
      </c>
    </row>
    <row r="190" spans="1:32" x14ac:dyDescent="0.25">
      <c r="A190" s="1" t="s">
        <v>40</v>
      </c>
      <c r="B190" s="1" t="s">
        <v>41</v>
      </c>
      <c r="C190" s="2" t="s">
        <v>13</v>
      </c>
      <c r="D190" s="2" t="s">
        <v>448</v>
      </c>
      <c r="E190" s="2" t="s">
        <v>516</v>
      </c>
      <c r="F190" s="2"/>
      <c r="G190" s="2"/>
      <c r="H190" s="12">
        <f>2500+2/7*(2300-2500)</f>
        <v>2442.8571428571427</v>
      </c>
      <c r="I190" s="12">
        <v>2300</v>
      </c>
      <c r="J190" s="12">
        <f t="shared" si="159"/>
        <v>2300</v>
      </c>
      <c r="K190" s="12">
        <v>2300</v>
      </c>
      <c r="L190" s="12">
        <f t="shared" si="160"/>
        <v>2300</v>
      </c>
      <c r="M190" s="12">
        <v>2300</v>
      </c>
      <c r="N190" s="12">
        <f t="shared" si="161"/>
        <v>2250</v>
      </c>
      <c r="O190" s="12">
        <v>2200</v>
      </c>
      <c r="P190" s="12"/>
      <c r="Q190" s="11">
        <f t="shared" ref="Q190:X191" si="162">H190/1000</f>
        <v>2.4428571428571426</v>
      </c>
      <c r="R190" s="11">
        <f t="shared" si="162"/>
        <v>2.2999999999999998</v>
      </c>
      <c r="S190" s="11">
        <f t="shared" si="162"/>
        <v>2.2999999999999998</v>
      </c>
      <c r="T190" s="11">
        <f t="shared" si="162"/>
        <v>2.2999999999999998</v>
      </c>
      <c r="U190" s="11">
        <f t="shared" si="162"/>
        <v>2.2999999999999998</v>
      </c>
      <c r="V190" s="11">
        <f t="shared" si="162"/>
        <v>2.2999999999999998</v>
      </c>
      <c r="W190" s="11">
        <f t="shared" si="162"/>
        <v>2.25</v>
      </c>
      <c r="X190" s="11">
        <f t="shared" si="162"/>
        <v>2.2000000000000002</v>
      </c>
      <c r="Y190" s="11">
        <f>[3]stanford_det!AB190*Q190</f>
        <v>1511.2713449387754</v>
      </c>
      <c r="Z190" s="11">
        <f>[3]stanford_det!AC190*R190</f>
        <v>60.074322971428572</v>
      </c>
      <c r="AA190" s="11">
        <f>[3]stanford_det!AD190*S190</f>
        <v>37.546451857142856</v>
      </c>
      <c r="AB190" s="11">
        <f>[3]stanford_det!AE190*T190</f>
        <v>15.018580742857136</v>
      </c>
      <c r="AC190" s="11">
        <f>[3]stanford_det!AF190*U190</f>
        <v>9.3866129642857139</v>
      </c>
      <c r="AD190" s="11">
        <f>[3]stanford_det!AG190*V190</f>
        <v>3.7546451857142915</v>
      </c>
      <c r="AE190" s="11">
        <f>[3]stanford_det!AH190*W190</f>
        <v>1.8365112321428603</v>
      </c>
      <c r="AF190" s="11">
        <f>[3]stanford_det!AI190*X190</f>
        <v>0</v>
      </c>
    </row>
    <row r="191" spans="1:32" x14ac:dyDescent="0.25">
      <c r="A191" s="2" t="s">
        <v>42</v>
      </c>
      <c r="B191" s="2" t="s">
        <v>43</v>
      </c>
      <c r="C191" s="2" t="s">
        <v>13</v>
      </c>
      <c r="D191" s="2" t="s">
        <v>448</v>
      </c>
      <c r="E191" s="2" t="s">
        <v>523</v>
      </c>
      <c r="F191" s="2"/>
      <c r="G191" s="2"/>
      <c r="H191" s="12">
        <f>2890+2/7*(2620-2890)</f>
        <v>2812.8571428571427</v>
      </c>
      <c r="I191" s="12">
        <v>2620</v>
      </c>
      <c r="J191" s="12">
        <f t="shared" si="159"/>
        <v>2495</v>
      </c>
      <c r="K191" s="12">
        <v>2370</v>
      </c>
      <c r="L191" s="12">
        <f t="shared" si="160"/>
        <v>2260</v>
      </c>
      <c r="M191" s="12">
        <v>2150</v>
      </c>
      <c r="N191" s="12">
        <f t="shared" si="161"/>
        <v>2050</v>
      </c>
      <c r="O191" s="12">
        <v>1950</v>
      </c>
      <c r="P191" s="12"/>
      <c r="Q191" s="11">
        <f t="shared" si="162"/>
        <v>2.8128571428571427</v>
      </c>
      <c r="R191" s="11">
        <f t="shared" si="162"/>
        <v>2.62</v>
      </c>
      <c r="S191" s="11">
        <f t="shared" si="162"/>
        <v>2.4950000000000001</v>
      </c>
      <c r="T191" s="11">
        <f t="shared" si="162"/>
        <v>2.37</v>
      </c>
      <c r="U191" s="11">
        <f t="shared" si="162"/>
        <v>2.2599999999999998</v>
      </c>
      <c r="V191" s="11">
        <f t="shared" si="162"/>
        <v>2.15</v>
      </c>
      <c r="W191" s="11">
        <f t="shared" si="162"/>
        <v>2.0499999999999998</v>
      </c>
      <c r="X191" s="11">
        <f t="shared" si="162"/>
        <v>1.95</v>
      </c>
      <c r="Y191" s="11">
        <f>[3]stanford_det!AB191*Q191</f>
        <v>7.7349790948571426</v>
      </c>
      <c r="Z191" s="11">
        <f>[3]stanford_det!AC191*R191</f>
        <v>5.7637182975999997</v>
      </c>
      <c r="AA191" s="11">
        <f>[3]stanford_det!AD191*S191</f>
        <v>3.4304573360000004</v>
      </c>
      <c r="AB191" s="11">
        <f>[3]stanford_det!AE191*T191</f>
        <v>1.3034362944</v>
      </c>
      <c r="AC191" s="11">
        <f>[3]stanford_det!AF191*U191</f>
        <v>0.77683703199999976</v>
      </c>
      <c r="AD191" s="11">
        <f>[3]stanford_det!AG191*V191</f>
        <v>0.2956105519999998</v>
      </c>
      <c r="AE191" s="11">
        <f>[3]stanford_det!AH191*W191</f>
        <v>0.1409306119999999</v>
      </c>
      <c r="AF191" s="11">
        <f>[3]stanford_det!AI191*X191</f>
        <v>0</v>
      </c>
    </row>
    <row r="192" spans="1:32" x14ac:dyDescent="0.25">
      <c r="A192" s="2" t="s">
        <v>382</v>
      </c>
      <c r="B192" s="2" t="s">
        <v>380</v>
      </c>
      <c r="C192" s="2" t="s">
        <v>13</v>
      </c>
      <c r="D192" s="2" t="s">
        <v>517</v>
      </c>
      <c r="E192" s="2" t="s">
        <v>531</v>
      </c>
      <c r="F192" s="2" t="s">
        <v>448</v>
      </c>
      <c r="G192" s="2" t="s">
        <v>630</v>
      </c>
      <c r="H192" s="61">
        <f>SUM('[4]Figure 3.4'!$F$28:$N$28)/9</f>
        <v>2040.9771111111108</v>
      </c>
      <c r="I192" s="61">
        <f>H192*800/(980+2/7*(800-980))</f>
        <v>1758.3802803418801</v>
      </c>
      <c r="J192" s="61">
        <f t="shared" si="159"/>
        <v>1582.542252307692</v>
      </c>
      <c r="K192" s="61">
        <f>I192*640/800</f>
        <v>1406.704224273504</v>
      </c>
      <c r="L192" s="61">
        <f t="shared" si="160"/>
        <v>1340.7649637606835</v>
      </c>
      <c r="M192" s="61">
        <f>K192*580/640</f>
        <v>1274.825703247863</v>
      </c>
      <c r="N192" s="61">
        <f t="shared" si="161"/>
        <v>1208.8864427350425</v>
      </c>
      <c r="O192" s="61">
        <f>M192*520/580</f>
        <v>1142.947182222222</v>
      </c>
      <c r="P192" s="12">
        <v>0.91</v>
      </c>
      <c r="Q192" s="11">
        <f t="shared" ref="Q192:X194" si="163">H192*$P192/1000</f>
        <v>1.8572891711111108</v>
      </c>
      <c r="R192" s="11">
        <f t="shared" si="163"/>
        <v>1.6001260551111109</v>
      </c>
      <c r="S192" s="11">
        <f t="shared" si="163"/>
        <v>1.4401134495999997</v>
      </c>
      <c r="T192" s="11">
        <f t="shared" si="163"/>
        <v>1.2801008440888886</v>
      </c>
      <c r="U192" s="11">
        <f t="shared" si="163"/>
        <v>1.220096117022222</v>
      </c>
      <c r="V192" s="11">
        <f t="shared" si="163"/>
        <v>1.1600913899555554</v>
      </c>
      <c r="W192" s="11">
        <f t="shared" si="163"/>
        <v>1.1000866628888886</v>
      </c>
      <c r="X192" s="11">
        <f t="shared" si="163"/>
        <v>1.040081935822222</v>
      </c>
      <c r="Y192" s="11">
        <f>[3]stanford_det!AB192*Q192</f>
        <v>0</v>
      </c>
      <c r="Z192" s="11">
        <f>[3]stanford_det!AC192*R192</f>
        <v>508.9538930323165</v>
      </c>
      <c r="AA192" s="11">
        <f>[3]stanford_det!AD192*S192</f>
        <v>763.43083954847452</v>
      </c>
      <c r="AB192" s="11">
        <f>[3]stanford_det!AE192*T192</f>
        <v>780.3959693162185</v>
      </c>
      <c r="AC192" s="11">
        <f>[3]stanford_det!AF192*U192</f>
        <v>404.24723274702194</v>
      </c>
      <c r="AD192" s="11">
        <f>[3]stanford_det!AG192*V192</f>
        <v>407.42819457847418</v>
      </c>
      <c r="AE192" s="11">
        <f>[3]stanford_det!AH192*W192</f>
        <v>320.74698467140757</v>
      </c>
      <c r="AF192" s="11">
        <f>[3]stanford_det!AI192*X192</f>
        <v>310.14377856656785</v>
      </c>
    </row>
    <row r="193" spans="1:32" x14ac:dyDescent="0.25">
      <c r="A193" s="2" t="s">
        <v>383</v>
      </c>
      <c r="B193" s="2" t="s">
        <v>381</v>
      </c>
      <c r="C193" s="2" t="s">
        <v>13</v>
      </c>
      <c r="D193" s="2" t="s">
        <v>517</v>
      </c>
      <c r="E193" s="2" t="s">
        <v>532</v>
      </c>
      <c r="F193" s="2" t="s">
        <v>448</v>
      </c>
      <c r="G193" s="2" t="s">
        <v>631</v>
      </c>
      <c r="H193" s="61">
        <f>SUM('[4]Table 3.1'!$F$20:$N$20)/7</f>
        <v>2900.7142857142858</v>
      </c>
      <c r="I193" s="61">
        <f>H193*1100/(1310+2/7*(1100-1310))</f>
        <v>2552.6285714285718</v>
      </c>
      <c r="J193" s="61">
        <f t="shared" si="159"/>
        <v>2424.9971428571434</v>
      </c>
      <c r="K193" s="61">
        <f>I193*990/1100</f>
        <v>2297.3657142857146</v>
      </c>
      <c r="L193" s="61">
        <f t="shared" si="160"/>
        <v>2227.7485714285717</v>
      </c>
      <c r="M193" s="61">
        <f>K193*930/990</f>
        <v>2158.1314285714288</v>
      </c>
      <c r="N193" s="61">
        <f t="shared" si="161"/>
        <v>2100.1171428571433</v>
      </c>
      <c r="O193" s="61">
        <f>M193*880/930</f>
        <v>2042.1028571428574</v>
      </c>
      <c r="P193" s="12">
        <v>0.91</v>
      </c>
      <c r="Q193" s="11">
        <f t="shared" si="163"/>
        <v>2.6396500000000001</v>
      </c>
      <c r="R193" s="11">
        <f t="shared" si="163"/>
        <v>2.3228920000000004</v>
      </c>
      <c r="S193" s="11">
        <f t="shared" si="163"/>
        <v>2.2067474000000007</v>
      </c>
      <c r="T193" s="11">
        <f t="shared" si="163"/>
        <v>2.0906028000000005</v>
      </c>
      <c r="U193" s="11">
        <f t="shared" si="163"/>
        <v>2.0272512000000003</v>
      </c>
      <c r="V193" s="11">
        <f t="shared" si="163"/>
        <v>1.9638996000000004</v>
      </c>
      <c r="W193" s="11">
        <f t="shared" si="163"/>
        <v>1.9111066000000005</v>
      </c>
      <c r="X193" s="11">
        <f t="shared" si="163"/>
        <v>1.8583136000000002</v>
      </c>
      <c r="Y193" s="11">
        <f>[3]stanford_det!AB193*Q193</f>
        <v>2.0344310479999996</v>
      </c>
      <c r="Z193" s="11">
        <f>[3]stanford_det!AC193*R193</f>
        <v>793.56658803822222</v>
      </c>
      <c r="AA193" s="11">
        <f>[3]stanford_det!AD193*S193</f>
        <v>1256.4102270699</v>
      </c>
      <c r="AB193" s="11">
        <f>[3]stanford_det!AE193*T193</f>
        <v>1368.8109144307855</v>
      </c>
      <c r="AC193" s="11">
        <f>[3]stanford_det!AF193*U193</f>
        <v>721.42014009270179</v>
      </c>
      <c r="AD193" s="11">
        <f>[3]stanford_det!AG193*V193</f>
        <v>740.80268332035894</v>
      </c>
      <c r="AE193" s="11">
        <f>[3]stanford_det!AH193*W193</f>
        <v>598.48906831273871</v>
      </c>
      <c r="AF193" s="11">
        <f>[3]stanford_det!AI193*X193</f>
        <v>595.18048344897863</v>
      </c>
    </row>
    <row r="194" spans="1:32" x14ac:dyDescent="0.25">
      <c r="A194" s="2" t="s">
        <v>44</v>
      </c>
      <c r="B194" s="2" t="s">
        <v>45</v>
      </c>
      <c r="C194" s="2" t="s">
        <v>13</v>
      </c>
      <c r="D194" s="2" t="s">
        <v>448</v>
      </c>
      <c r="E194" s="2" t="s">
        <v>616</v>
      </c>
      <c r="F194" s="2"/>
      <c r="G194" s="2"/>
      <c r="H194" s="12">
        <f>5600+2/7*(4500-5600)</f>
        <v>5285.7142857142853</v>
      </c>
      <c r="I194" s="11">
        <v>4500</v>
      </c>
      <c r="J194" s="12">
        <f t="shared" si="159"/>
        <v>4150</v>
      </c>
      <c r="K194" s="12">
        <v>3800</v>
      </c>
      <c r="L194" s="12">
        <f t="shared" si="160"/>
        <v>3650</v>
      </c>
      <c r="M194" s="12">
        <v>3500</v>
      </c>
      <c r="N194" s="12">
        <f t="shared" si="161"/>
        <v>3450</v>
      </c>
      <c r="O194" s="11">
        <v>3400</v>
      </c>
      <c r="P194" s="12">
        <v>0.91</v>
      </c>
      <c r="Q194" s="11">
        <f t="shared" si="163"/>
        <v>4.8099999999999996</v>
      </c>
      <c r="R194" s="11">
        <f t="shared" si="163"/>
        <v>4.0949999999999998</v>
      </c>
      <c r="S194" s="11">
        <f t="shared" si="163"/>
        <v>3.7765</v>
      </c>
      <c r="T194" s="11">
        <f t="shared" si="163"/>
        <v>3.4580000000000002</v>
      </c>
      <c r="U194" s="11">
        <f t="shared" si="163"/>
        <v>3.3214999999999999</v>
      </c>
      <c r="V194" s="11">
        <f t="shared" si="163"/>
        <v>3.1850000000000001</v>
      </c>
      <c r="W194" s="11">
        <f t="shared" si="163"/>
        <v>3.1395</v>
      </c>
      <c r="X194" s="11">
        <f t="shared" si="163"/>
        <v>3.0939999999999999</v>
      </c>
      <c r="Y194" s="11">
        <f>[3]stanford_det!AB194*Q194</f>
        <v>0</v>
      </c>
      <c r="Z194" s="11">
        <f>[3]stanford_det!AC194*R194</f>
        <v>0</v>
      </c>
      <c r="AA194" s="11">
        <f>[3]stanford_det!AD194*S194</f>
        <v>0</v>
      </c>
      <c r="AB194" s="11">
        <f>[3]stanford_det!AE194*T194</f>
        <v>0</v>
      </c>
      <c r="AC194" s="11">
        <f>[3]stanford_det!AF194*U194</f>
        <v>0</v>
      </c>
      <c r="AD194" s="11">
        <f>[3]stanford_det!AG194*V194</f>
        <v>0</v>
      </c>
      <c r="AE194" s="11">
        <f>[3]stanford_det!AH194*W194</f>
        <v>0</v>
      </c>
      <c r="AF194" s="11">
        <f>[3]stanford_det!AI194*X194</f>
        <v>0</v>
      </c>
    </row>
    <row r="195" spans="1:32" x14ac:dyDescent="0.25">
      <c r="A195" s="2" t="s">
        <v>46</v>
      </c>
      <c r="B195" s="2" t="s">
        <v>47</v>
      </c>
      <c r="C195" s="2" t="s">
        <v>13</v>
      </c>
      <c r="D195" s="2" t="s">
        <v>448</v>
      </c>
      <c r="E195" s="2" t="s">
        <v>510</v>
      </c>
      <c r="F195" s="2"/>
      <c r="G195" s="2"/>
      <c r="H195" s="12">
        <f>9080+2/7*(5790-9080)</f>
        <v>8140</v>
      </c>
      <c r="I195" s="12">
        <v>5790</v>
      </c>
      <c r="J195" s="12">
        <f t="shared" si="159"/>
        <v>5135</v>
      </c>
      <c r="K195" s="12">
        <v>4480</v>
      </c>
      <c r="L195" s="12">
        <f t="shared" si="160"/>
        <v>3565</v>
      </c>
      <c r="M195" s="12">
        <v>2650</v>
      </c>
      <c r="N195" s="12">
        <f t="shared" si="161"/>
        <v>2475</v>
      </c>
      <c r="O195" s="12">
        <v>2300</v>
      </c>
      <c r="P195" s="12"/>
      <c r="Q195" s="11">
        <f t="shared" ref="Q195:X195" si="164">H195/1000</f>
        <v>8.14</v>
      </c>
      <c r="R195" s="11">
        <f t="shared" si="164"/>
        <v>5.79</v>
      </c>
      <c r="S195" s="11">
        <f t="shared" si="164"/>
        <v>5.1349999999999998</v>
      </c>
      <c r="T195" s="11">
        <f t="shared" si="164"/>
        <v>4.4800000000000004</v>
      </c>
      <c r="U195" s="11">
        <f t="shared" si="164"/>
        <v>3.5649999999999999</v>
      </c>
      <c r="V195" s="11">
        <f t="shared" si="164"/>
        <v>2.65</v>
      </c>
      <c r="W195" s="11">
        <f t="shared" si="164"/>
        <v>2.4750000000000001</v>
      </c>
      <c r="X195" s="11">
        <f t="shared" si="164"/>
        <v>2.2999999999999998</v>
      </c>
      <c r="Y195" s="11">
        <f>[3]stanford_det!AB195*Q195</f>
        <v>0</v>
      </c>
      <c r="Z195" s="11">
        <f>[3]stanford_det!AC195*R195</f>
        <v>77.097137576381655</v>
      </c>
      <c r="AA195" s="11">
        <f>[3]stanford_det!AD195*S195</f>
        <v>116.23824913178301</v>
      </c>
      <c r="AB195" s="11">
        <f>[3]stanford_det!AE195*T195</f>
        <v>119.30748751025557</v>
      </c>
      <c r="AC195" s="11">
        <f>[3]stanford_det!AF195*U195</f>
        <v>55.777249078629637</v>
      </c>
      <c r="AD195" s="11">
        <f>[3]stanford_det!AG195*V195</f>
        <v>44.10781834572785</v>
      </c>
      <c r="AE195" s="11">
        <f>[3]stanford_det!AH195*W195</f>
        <v>35.427732584483664</v>
      </c>
      <c r="AF195" s="11">
        <f>[3]stanford_det!AI195*X195</f>
        <v>33.688386540284206</v>
      </c>
    </row>
    <row r="196" spans="1:32" x14ac:dyDescent="0.25">
      <c r="A196" s="2" t="s">
        <v>48</v>
      </c>
      <c r="B196" s="2" t="s">
        <v>49</v>
      </c>
      <c r="C196" s="2" t="s">
        <v>13</v>
      </c>
      <c r="D196" s="2" t="s">
        <v>448</v>
      </c>
      <c r="E196" s="2" t="s">
        <v>617</v>
      </c>
      <c r="F196" s="2"/>
      <c r="G196" s="2"/>
      <c r="H196" s="12">
        <f>5530+2/7*(4970-5530)</f>
        <v>5370</v>
      </c>
      <c r="I196" s="11">
        <v>4970</v>
      </c>
      <c r="J196" s="12">
        <f t="shared" si="159"/>
        <v>4720</v>
      </c>
      <c r="K196" s="12">
        <v>4470</v>
      </c>
      <c r="L196" s="12">
        <f t="shared" si="160"/>
        <v>4245</v>
      </c>
      <c r="M196" s="12">
        <v>4020</v>
      </c>
      <c r="N196" s="12">
        <f t="shared" si="161"/>
        <v>3815</v>
      </c>
      <c r="O196" s="11">
        <v>3610</v>
      </c>
      <c r="P196" s="12">
        <v>0.91</v>
      </c>
      <c r="Q196" s="11">
        <f t="shared" ref="Q196:X196" si="165">H196*$P196/1000</f>
        <v>4.8866999999999994</v>
      </c>
      <c r="R196" s="11">
        <f t="shared" si="165"/>
        <v>4.5226999999999995</v>
      </c>
      <c r="S196" s="11">
        <f t="shared" si="165"/>
        <v>4.2951999999999995</v>
      </c>
      <c r="T196" s="11">
        <f t="shared" si="165"/>
        <v>4.0677000000000003</v>
      </c>
      <c r="U196" s="11">
        <f t="shared" si="165"/>
        <v>3.8629500000000001</v>
      </c>
      <c r="V196" s="11">
        <f t="shared" si="165"/>
        <v>3.6582000000000003</v>
      </c>
      <c r="W196" s="11">
        <f t="shared" si="165"/>
        <v>3.4716499999999999</v>
      </c>
      <c r="X196" s="11">
        <f t="shared" si="165"/>
        <v>3.2850999999999999</v>
      </c>
      <c r="Y196" s="11">
        <f>[3]stanford_det!AB196*Q196</f>
        <v>0</v>
      </c>
      <c r="Z196" s="11">
        <f>[3]stanford_det!AC196*R196</f>
        <v>0</v>
      </c>
      <c r="AA196" s="11">
        <f>[3]stanford_det!AD196*S196</f>
        <v>0</v>
      </c>
      <c r="AB196" s="11">
        <f>[3]stanford_det!AE196*T196</f>
        <v>0</v>
      </c>
      <c r="AC196" s="11">
        <f>[3]stanford_det!AF196*U196</f>
        <v>0</v>
      </c>
      <c r="AD196" s="11">
        <f>[3]stanford_det!AG196*V196</f>
        <v>0</v>
      </c>
      <c r="AE196" s="11">
        <f>[3]stanford_det!AH196*W196</f>
        <v>0</v>
      </c>
      <c r="AF196" s="11">
        <f>[3]stanford_det!AI196*X196</f>
        <v>0</v>
      </c>
    </row>
    <row r="197" spans="1:32" x14ac:dyDescent="0.25">
      <c r="A197" s="2" t="s">
        <v>32</v>
      </c>
      <c r="B197" s="2" t="s">
        <v>33</v>
      </c>
      <c r="C197" s="2" t="s">
        <v>12</v>
      </c>
      <c r="D197" s="2" t="s">
        <v>448</v>
      </c>
      <c r="E197" s="2" t="s">
        <v>558</v>
      </c>
      <c r="F197" s="2"/>
      <c r="G197" s="2"/>
      <c r="H197" s="12">
        <f>[2]IT!$B$8/([2]IT!$B$8+[2]IT!$B$11)*(2000+2/7*(2000-2000))+[2]IT!$B$11/([2]IT!$B$8+[2]IT!$B$11)*(1600+2/7*(1600-1600))</f>
        <v>1600</v>
      </c>
      <c r="I197" s="12">
        <f>$H197</f>
        <v>1600</v>
      </c>
      <c r="J197" s="12">
        <f t="shared" ref="J197:O198" si="166">$H197</f>
        <v>1600</v>
      </c>
      <c r="K197" s="12">
        <f t="shared" si="166"/>
        <v>1600</v>
      </c>
      <c r="L197" s="12">
        <f t="shared" si="166"/>
        <v>1600</v>
      </c>
      <c r="M197" s="12">
        <f t="shared" si="166"/>
        <v>1600</v>
      </c>
      <c r="N197" s="12">
        <f t="shared" si="166"/>
        <v>1600</v>
      </c>
      <c r="O197" s="12">
        <f t="shared" si="166"/>
        <v>1600</v>
      </c>
      <c r="P197" s="12"/>
      <c r="Q197" s="11">
        <f t="shared" ref="Q197:X199" si="167">H197/1000</f>
        <v>1.6</v>
      </c>
      <c r="R197" s="11">
        <f t="shared" si="167"/>
        <v>1.6</v>
      </c>
      <c r="S197" s="11">
        <f t="shared" si="167"/>
        <v>1.6</v>
      </c>
      <c r="T197" s="11">
        <f t="shared" si="167"/>
        <v>1.6</v>
      </c>
      <c r="U197" s="11">
        <f t="shared" si="167"/>
        <v>1.6</v>
      </c>
      <c r="V197" s="11">
        <f t="shared" si="167"/>
        <v>1.6</v>
      </c>
      <c r="W197" s="11">
        <f t="shared" si="167"/>
        <v>1.6</v>
      </c>
      <c r="X197" s="11">
        <f t="shared" si="167"/>
        <v>1.6</v>
      </c>
      <c r="Y197" s="11">
        <f>[3]stanford_det!AB197*Q197</f>
        <v>403.65960000000001</v>
      </c>
      <c r="Z197" s="11">
        <f>[3]stanford_det!AC197*R197</f>
        <v>304.36768000000001</v>
      </c>
      <c r="AA197" s="11">
        <f>[3]stanford_det!AD197*S197</f>
        <v>190.22980000000001</v>
      </c>
      <c r="AB197" s="11">
        <f>[3]stanford_det!AE197*T197</f>
        <v>76.091920000000002</v>
      </c>
      <c r="AC197" s="11">
        <f>[3]stanford_det!AF197*U197</f>
        <v>47.55745000000001</v>
      </c>
      <c r="AD197" s="11">
        <f>[3]stanford_det!AG197*V197</f>
        <v>19.022980000000025</v>
      </c>
      <c r="AE197" s="11">
        <f>[3]stanford_det!AH197*W197</f>
        <v>9.5114900000000127</v>
      </c>
      <c r="AF197" s="11">
        <f>[3]stanford_det!AI197*X197</f>
        <v>0</v>
      </c>
    </row>
    <row r="198" spans="1:32" x14ac:dyDescent="0.25">
      <c r="A198" s="2" t="s">
        <v>34</v>
      </c>
      <c r="B198" s="2" t="s">
        <v>35</v>
      </c>
      <c r="C198" s="2" t="s">
        <v>12</v>
      </c>
      <c r="D198" s="2" t="s">
        <v>448</v>
      </c>
      <c r="E198" s="2" t="s">
        <v>515</v>
      </c>
      <c r="F198" s="2"/>
      <c r="G198" s="2"/>
      <c r="H198" s="12">
        <f>850+2/7*(850-850)</f>
        <v>850</v>
      </c>
      <c r="I198" s="12">
        <f>$H198</f>
        <v>850</v>
      </c>
      <c r="J198" s="12">
        <f t="shared" si="166"/>
        <v>850</v>
      </c>
      <c r="K198" s="12">
        <f t="shared" si="166"/>
        <v>850</v>
      </c>
      <c r="L198" s="12">
        <f t="shared" si="166"/>
        <v>850</v>
      </c>
      <c r="M198" s="12">
        <f t="shared" si="166"/>
        <v>850</v>
      </c>
      <c r="N198" s="12">
        <f t="shared" si="166"/>
        <v>850</v>
      </c>
      <c r="O198" s="12">
        <f t="shared" si="166"/>
        <v>850</v>
      </c>
      <c r="P198" s="12"/>
      <c r="Q198" s="11">
        <f t="shared" si="167"/>
        <v>0.85</v>
      </c>
      <c r="R198" s="11">
        <f t="shared" si="167"/>
        <v>0.85</v>
      </c>
      <c r="S198" s="11">
        <f t="shared" si="167"/>
        <v>0.85</v>
      </c>
      <c r="T198" s="11">
        <f t="shared" si="167"/>
        <v>0.85</v>
      </c>
      <c r="U198" s="11">
        <f t="shared" si="167"/>
        <v>0.85</v>
      </c>
      <c r="V198" s="11">
        <f t="shared" si="167"/>
        <v>0.85</v>
      </c>
      <c r="W198" s="11">
        <f t="shared" si="167"/>
        <v>0.85</v>
      </c>
      <c r="X198" s="11">
        <f t="shared" si="167"/>
        <v>0.85</v>
      </c>
      <c r="Y198" s="11">
        <f>[3]stanford_det!AB198*Q198</f>
        <v>1474.5947372999997</v>
      </c>
      <c r="Z198" s="11">
        <f>[3]stanford_det!AC198*R198</f>
        <v>1179.6757898399997</v>
      </c>
      <c r="AA198" s="11">
        <f>[3]stanford_det!AD198*S198</f>
        <v>737.29736864999984</v>
      </c>
      <c r="AB198" s="11">
        <f>[3]stanford_det!AE198*T198</f>
        <v>294.91894745999991</v>
      </c>
      <c r="AC198" s="11">
        <f>[3]stanford_det!AF198*U198</f>
        <v>184.32434216250002</v>
      </c>
      <c r="AD198" s="11">
        <f>[3]stanford_det!AG198*V198</f>
        <v>73.729736865000135</v>
      </c>
      <c r="AE198" s="11">
        <f>[3]stanford_det!AH198*W198</f>
        <v>36.864868432500067</v>
      </c>
      <c r="AF198" s="11">
        <f>[3]stanford_det!AI198*X198</f>
        <v>0</v>
      </c>
    </row>
    <row r="199" spans="1:32" x14ac:dyDescent="0.25">
      <c r="A199" s="2" t="s">
        <v>36</v>
      </c>
      <c r="B199" s="2" t="s">
        <v>37</v>
      </c>
      <c r="C199" s="2" t="s">
        <v>12</v>
      </c>
      <c r="D199" s="2" t="s">
        <v>448</v>
      </c>
      <c r="E199" s="2" t="s">
        <v>503</v>
      </c>
      <c r="F199" s="2"/>
      <c r="G199" s="2"/>
      <c r="H199" s="12">
        <f>4500+2/7*(4350-4500)</f>
        <v>4457.1428571428569</v>
      </c>
      <c r="I199" s="12">
        <f>4350</f>
        <v>4350</v>
      </c>
      <c r="J199" s="12">
        <f>(I199+K199)/2</f>
        <v>4225</v>
      </c>
      <c r="K199" s="12">
        <v>4100</v>
      </c>
      <c r="L199" s="12">
        <f>(K199+M199)/2</f>
        <v>3950</v>
      </c>
      <c r="M199" s="12">
        <v>3800</v>
      </c>
      <c r="N199" s="12">
        <f>(M199+O199)/2</f>
        <v>3775</v>
      </c>
      <c r="O199" s="12">
        <v>3750</v>
      </c>
      <c r="P199" s="12"/>
      <c r="Q199" s="11">
        <f t="shared" si="167"/>
        <v>4.4571428571428573</v>
      </c>
      <c r="R199" s="11">
        <f t="shared" si="167"/>
        <v>4.3499999999999996</v>
      </c>
      <c r="S199" s="11">
        <f t="shared" si="167"/>
        <v>4.2249999999999996</v>
      </c>
      <c r="T199" s="11">
        <f t="shared" si="167"/>
        <v>4.0999999999999996</v>
      </c>
      <c r="U199" s="11">
        <f t="shared" si="167"/>
        <v>3.95</v>
      </c>
      <c r="V199" s="11">
        <f t="shared" si="167"/>
        <v>3.8</v>
      </c>
      <c r="W199" s="11">
        <f t="shared" si="167"/>
        <v>3.7749999999999999</v>
      </c>
      <c r="X199" s="11">
        <f t="shared" si="167"/>
        <v>3.75</v>
      </c>
      <c r="Y199" s="11">
        <f>[3]stanford_det!AB199*Q199</f>
        <v>0</v>
      </c>
      <c r="Z199" s="11">
        <f>[3]stanford_det!AC199*R199</f>
        <v>0</v>
      </c>
      <c r="AA199" s="11">
        <f>[3]stanford_det!AD199*S199</f>
        <v>0</v>
      </c>
      <c r="AB199" s="11">
        <f>[3]stanford_det!AE199*T199</f>
        <v>0</v>
      </c>
      <c r="AC199" s="11">
        <f>[3]stanford_det!AF199*U199</f>
        <v>0</v>
      </c>
      <c r="AD199" s="11">
        <f>[3]stanford_det!AG199*V199</f>
        <v>0</v>
      </c>
      <c r="AE199" s="11">
        <f>[3]stanford_det!AH199*W199</f>
        <v>0</v>
      </c>
      <c r="AF199" s="11">
        <f>[3]stanford_det!AI199*X199</f>
        <v>0</v>
      </c>
    </row>
    <row r="200" spans="1:32" x14ac:dyDescent="0.25">
      <c r="A200" s="2" t="s">
        <v>38</v>
      </c>
      <c r="B200" s="2" t="s">
        <v>39</v>
      </c>
      <c r="C200" s="2" t="s">
        <v>12</v>
      </c>
      <c r="D200" s="2" t="s">
        <v>517</v>
      </c>
      <c r="E200" s="2" t="s">
        <v>518</v>
      </c>
      <c r="F200" s="2" t="s">
        <v>448</v>
      </c>
      <c r="G200" s="2" t="s">
        <v>637</v>
      </c>
      <c r="H200" s="11">
        <f>'[4]Figure 5.5'!$E$23</f>
        <v>1842.692924470706</v>
      </c>
      <c r="I200" s="11">
        <f>$H200</f>
        <v>1842.692924470706</v>
      </c>
      <c r="J200" s="11">
        <f t="shared" ref="J200:O200" si="168">$H200</f>
        <v>1842.692924470706</v>
      </c>
      <c r="K200" s="11">
        <f t="shared" si="168"/>
        <v>1842.692924470706</v>
      </c>
      <c r="L200" s="11">
        <f t="shared" si="168"/>
        <v>1842.692924470706</v>
      </c>
      <c r="M200" s="11">
        <f t="shared" si="168"/>
        <v>1842.692924470706</v>
      </c>
      <c r="N200" s="11">
        <f t="shared" si="168"/>
        <v>1842.692924470706</v>
      </c>
      <c r="O200" s="11">
        <f t="shared" si="168"/>
        <v>1842.692924470706</v>
      </c>
      <c r="P200" s="12">
        <v>0.91</v>
      </c>
      <c r="Q200" s="11">
        <f t="shared" ref="Q200:X202" si="169">H200*$P200/1000</f>
        <v>1.6768505612683424</v>
      </c>
      <c r="R200" s="11">
        <f t="shared" si="169"/>
        <v>1.6768505612683424</v>
      </c>
      <c r="S200" s="11">
        <f t="shared" si="169"/>
        <v>1.6768505612683424</v>
      </c>
      <c r="T200" s="11">
        <f t="shared" si="169"/>
        <v>1.6768505612683424</v>
      </c>
      <c r="U200" s="11">
        <f t="shared" si="169"/>
        <v>1.6768505612683424</v>
      </c>
      <c r="V200" s="11">
        <f t="shared" si="169"/>
        <v>1.6768505612683424</v>
      </c>
      <c r="W200" s="11">
        <f t="shared" si="169"/>
        <v>1.6768505612683424</v>
      </c>
      <c r="X200" s="11">
        <f t="shared" si="169"/>
        <v>1.6768505612683424</v>
      </c>
      <c r="Y200" s="11">
        <f>[3]stanford_det!AB200*Q200</f>
        <v>721.94006164473035</v>
      </c>
      <c r="Z200" s="11">
        <f>[3]stanford_det!AC200*R200</f>
        <v>493.98340684404104</v>
      </c>
      <c r="AA200" s="11">
        <f>[3]stanford_det!AD200*S200</f>
        <v>458.91207735511364</v>
      </c>
      <c r="AB200" s="11">
        <f>[3]stanford_det!AE200*T200</f>
        <v>423.84074786618629</v>
      </c>
      <c r="AC200" s="11">
        <f>[3]stanford_det!AF200*U200</f>
        <v>415.07291549395438</v>
      </c>
      <c r="AD200" s="11">
        <f>[3]stanford_det!AG200*V200</f>
        <v>406.30508312172253</v>
      </c>
      <c r="AE200" s="11">
        <f>[3]stanford_det!AH200*W200</f>
        <v>403.3824723309786</v>
      </c>
      <c r="AF200" s="11">
        <f>[3]stanford_det!AI200*X200</f>
        <v>400.45986154023461</v>
      </c>
    </row>
    <row r="201" spans="1:32" x14ac:dyDescent="0.25">
      <c r="A201" s="2" t="s">
        <v>384</v>
      </c>
      <c r="B201" s="2" t="s">
        <v>378</v>
      </c>
      <c r="C201" s="2" t="s">
        <v>12</v>
      </c>
      <c r="D201" s="2" t="s">
        <v>517</v>
      </c>
      <c r="E201" s="2" t="s">
        <v>524</v>
      </c>
      <c r="F201" s="2" t="s">
        <v>448</v>
      </c>
      <c r="G201" s="2" t="s">
        <v>632</v>
      </c>
      <c r="H201" s="12">
        <f>SUM('[4]Figure 2.5'!$AD$12:$AL$12)/9</f>
        <v>2218.7777777777778</v>
      </c>
      <c r="I201" s="12">
        <f>H201*1350/(1400+2/7*(1350-1400))</f>
        <v>2161.5927835051543</v>
      </c>
      <c r="J201" s="12">
        <f t="shared" ref="J201:J209" si="170">(I201+K201)/2</f>
        <v>2121.5632875143183</v>
      </c>
      <c r="K201" s="12">
        <f>I201*1300/1350</f>
        <v>2081.5337915234818</v>
      </c>
      <c r="L201" s="12">
        <f t="shared" ref="L201:L209" si="171">(K201+M201)/2</f>
        <v>2001.4747995418095</v>
      </c>
      <c r="M201" s="12">
        <f>K201*1200/1300</f>
        <v>1921.4158075601372</v>
      </c>
      <c r="N201" s="12">
        <f t="shared" ref="N201:N209" si="172">(M201+O201)/2</f>
        <v>1841.3568155784646</v>
      </c>
      <c r="O201" s="12">
        <f>M201*1100/1200</f>
        <v>1761.2978235967923</v>
      </c>
      <c r="P201" s="12">
        <v>0.91</v>
      </c>
      <c r="Q201" s="11">
        <f t="shared" si="169"/>
        <v>2.019087777777778</v>
      </c>
      <c r="R201" s="11">
        <f t="shared" si="169"/>
        <v>1.9670494329896906</v>
      </c>
      <c r="S201" s="11">
        <f t="shared" si="169"/>
        <v>1.9306225916380297</v>
      </c>
      <c r="T201" s="11">
        <f t="shared" si="169"/>
        <v>1.8941957502863687</v>
      </c>
      <c r="U201" s="11">
        <f t="shared" si="169"/>
        <v>1.8213420675830467</v>
      </c>
      <c r="V201" s="11">
        <f t="shared" si="169"/>
        <v>1.7484883848797248</v>
      </c>
      <c r="W201" s="11">
        <f t="shared" si="169"/>
        <v>1.6756347021764029</v>
      </c>
      <c r="X201" s="11">
        <f t="shared" si="169"/>
        <v>1.6027810194730812</v>
      </c>
      <c r="Y201" s="11">
        <f>[3]stanford_det!AB201*Q201</f>
        <v>1820.9950759000003</v>
      </c>
      <c r="Z201" s="11">
        <f>[3]stanford_det!AC201*R201</f>
        <v>12048.951005155672</v>
      </c>
      <c r="AA201" s="11">
        <f>[3]stanford_det!AD201*S201</f>
        <v>19013.669170693862</v>
      </c>
      <c r="AB201" s="11">
        <f>[3]stanford_det!AE201*T201</f>
        <v>20977.612799932947</v>
      </c>
      <c r="AC201" s="11">
        <f>[3]stanford_det!AF201*U201</f>
        <v>11260.31133820092</v>
      </c>
      <c r="AD201" s="11">
        <f>[3]stanford_det!AG201*V201</f>
        <v>11420.902555543478</v>
      </c>
      <c r="AE201" s="11">
        <f>[3]stanford_det!AH201*W201</f>
        <v>9188.3960619762165</v>
      </c>
      <c r="AF201" s="11">
        <f>[3]stanford_det!AI201*X201</f>
        <v>8975.5961471200771</v>
      </c>
    </row>
    <row r="202" spans="1:32" x14ac:dyDescent="0.25">
      <c r="A202" s="2" t="s">
        <v>385</v>
      </c>
      <c r="B202" s="2" t="s">
        <v>379</v>
      </c>
      <c r="C202" s="2" t="s">
        <v>12</v>
      </c>
      <c r="D202" s="2" t="s">
        <v>517</v>
      </c>
      <c r="E202" s="2" t="s">
        <v>527</v>
      </c>
      <c r="F202" s="2" t="s">
        <v>448</v>
      </c>
      <c r="G202" s="2" t="s">
        <v>633</v>
      </c>
      <c r="H202" s="12">
        <f>('[4]Table 4.1'!$D$11+'[4]Table 4.1'!$G$11)/2</f>
        <v>4376</v>
      </c>
      <c r="I202" s="12">
        <f>H202*2880/(3470+2/7*(2880-3470))</f>
        <v>3817.4019904803113</v>
      </c>
      <c r="J202" s="12">
        <f t="shared" si="170"/>
        <v>3618.5789701427948</v>
      </c>
      <c r="K202" s="12">
        <f>I202*2580/2880</f>
        <v>3419.7559498052788</v>
      </c>
      <c r="L202" s="12">
        <f t="shared" si="171"/>
        <v>3287.2072695802681</v>
      </c>
      <c r="M202" s="12">
        <f>K202*2380/2580</f>
        <v>3154.6585893552569</v>
      </c>
      <c r="N202" s="12">
        <f t="shared" si="172"/>
        <v>3032.3850006205571</v>
      </c>
      <c r="O202" s="12">
        <f>M202*2380/2580</f>
        <v>2910.1114118858573</v>
      </c>
      <c r="P202" s="12">
        <v>0.91</v>
      </c>
      <c r="Q202" s="11">
        <f t="shared" si="169"/>
        <v>3.9821600000000004</v>
      </c>
      <c r="R202" s="11">
        <f t="shared" si="169"/>
        <v>3.4738358113370831</v>
      </c>
      <c r="S202" s="11">
        <f t="shared" si="169"/>
        <v>3.2929068628299434</v>
      </c>
      <c r="T202" s="11">
        <f t="shared" si="169"/>
        <v>3.1119779143228037</v>
      </c>
      <c r="U202" s="11">
        <f t="shared" si="169"/>
        <v>2.991358615318044</v>
      </c>
      <c r="V202" s="11">
        <f t="shared" si="169"/>
        <v>2.8707393163132839</v>
      </c>
      <c r="W202" s="11">
        <f t="shared" si="169"/>
        <v>2.7594703505647074</v>
      </c>
      <c r="X202" s="11">
        <f t="shared" si="169"/>
        <v>2.6482013848161299</v>
      </c>
      <c r="Y202" s="11">
        <f>[3]stanford_det!AB202*Q202</f>
        <v>0</v>
      </c>
      <c r="Z202" s="11">
        <f>[3]stanford_det!AC202*R202</f>
        <v>5527.8088076733648</v>
      </c>
      <c r="AA202" s="11">
        <f>[3]stanford_det!AD202*S202</f>
        <v>8534.6890247892461</v>
      </c>
      <c r="AB202" s="11">
        <f>[3]stanford_det!AE202*T202</f>
        <v>8941.1027878744535</v>
      </c>
      <c r="AC202" s="11">
        <f>[3]stanford_det!AF202*U202</f>
        <v>4379.914096743506</v>
      </c>
      <c r="AD202" s="11">
        <f>[3]stanford_det!AG202*V202</f>
        <v>4441.2275624921976</v>
      </c>
      <c r="AE202" s="11">
        <f>[3]stanford_det!AH202*W202</f>
        <v>3430.5163065761999</v>
      </c>
      <c r="AF202" s="11">
        <f>[3]stanford_det!AI202*X202</f>
        <v>3365.3487925086247</v>
      </c>
    </row>
    <row r="203" spans="1:32" x14ac:dyDescent="0.25">
      <c r="A203" s="1" t="s">
        <v>40</v>
      </c>
      <c r="B203" s="1" t="s">
        <v>41</v>
      </c>
      <c r="C203" s="2" t="s">
        <v>12</v>
      </c>
      <c r="D203" s="2" t="s">
        <v>448</v>
      </c>
      <c r="E203" s="2" t="s">
        <v>516</v>
      </c>
      <c r="F203" s="2"/>
      <c r="G203" s="2"/>
      <c r="H203" s="12">
        <f>2500+2/7*(2300-2500)</f>
        <v>2442.8571428571427</v>
      </c>
      <c r="I203" s="12">
        <v>2300</v>
      </c>
      <c r="J203" s="12">
        <f t="shared" si="170"/>
        <v>2300</v>
      </c>
      <c r="K203" s="12">
        <v>2300</v>
      </c>
      <c r="L203" s="12">
        <f t="shared" si="171"/>
        <v>2300</v>
      </c>
      <c r="M203" s="12">
        <v>2300</v>
      </c>
      <c r="N203" s="12">
        <f t="shared" si="172"/>
        <v>2250</v>
      </c>
      <c r="O203" s="12">
        <v>2200</v>
      </c>
      <c r="P203" s="12"/>
      <c r="Q203" s="11">
        <f t="shared" ref="Q203:X204" si="173">H203/1000</f>
        <v>2.4428571428571426</v>
      </c>
      <c r="R203" s="11">
        <f t="shared" si="173"/>
        <v>2.2999999999999998</v>
      </c>
      <c r="S203" s="11">
        <f t="shared" si="173"/>
        <v>2.2999999999999998</v>
      </c>
      <c r="T203" s="11">
        <f t="shared" si="173"/>
        <v>2.2999999999999998</v>
      </c>
      <c r="U203" s="11">
        <f t="shared" si="173"/>
        <v>2.2999999999999998</v>
      </c>
      <c r="V203" s="11">
        <f t="shared" si="173"/>
        <v>2.2999999999999998</v>
      </c>
      <c r="W203" s="11">
        <f t="shared" si="173"/>
        <v>2.25</v>
      </c>
      <c r="X203" s="11">
        <f t="shared" si="173"/>
        <v>2.2000000000000002</v>
      </c>
      <c r="Y203" s="11">
        <f>[3]stanford_det!AB203*Q203</f>
        <v>972.11738909387748</v>
      </c>
      <c r="Z203" s="11">
        <f>[3]stanford_det!AC203*R203</f>
        <v>732.21473517714287</v>
      </c>
      <c r="AA203" s="11">
        <f>[3]stanford_det!AD203*S203</f>
        <v>457.63420948571428</v>
      </c>
      <c r="AB203" s="11">
        <f>[3]stanford_det!AE203*T203</f>
        <v>183.05368379428566</v>
      </c>
      <c r="AC203" s="11">
        <f>[3]stanford_det!AF203*U203</f>
        <v>114.40855237142857</v>
      </c>
      <c r="AD203" s="11">
        <f>[3]stanford_det!AG203*V203</f>
        <v>45.763420948571451</v>
      </c>
      <c r="AE203" s="11">
        <f>[3]stanford_det!AH203*W203</f>
        <v>22.384281985714299</v>
      </c>
      <c r="AF203" s="11">
        <f>[3]stanford_det!AI203*X203</f>
        <v>0</v>
      </c>
    </row>
    <row r="204" spans="1:32" x14ac:dyDescent="0.25">
      <c r="A204" s="2" t="s">
        <v>42</v>
      </c>
      <c r="B204" s="2" t="s">
        <v>43</v>
      </c>
      <c r="C204" s="2" t="s">
        <v>12</v>
      </c>
      <c r="D204" s="2" t="s">
        <v>448</v>
      </c>
      <c r="E204" s="2" t="s">
        <v>523</v>
      </c>
      <c r="F204" s="2"/>
      <c r="G204" s="2"/>
      <c r="H204" s="12">
        <f>2890+2/7*(2620-2890)</f>
        <v>2812.8571428571427</v>
      </c>
      <c r="I204" s="12">
        <v>2620</v>
      </c>
      <c r="J204" s="12">
        <f t="shared" si="170"/>
        <v>2495</v>
      </c>
      <c r="K204" s="12">
        <v>2370</v>
      </c>
      <c r="L204" s="12">
        <f t="shared" si="171"/>
        <v>2260</v>
      </c>
      <c r="M204" s="12">
        <v>2150</v>
      </c>
      <c r="N204" s="12">
        <f t="shared" si="172"/>
        <v>2050</v>
      </c>
      <c r="O204" s="12">
        <v>1950</v>
      </c>
      <c r="P204" s="12"/>
      <c r="Q204" s="11">
        <f t="shared" si="173"/>
        <v>2.8128571428571427</v>
      </c>
      <c r="R204" s="11">
        <f t="shared" si="173"/>
        <v>2.62</v>
      </c>
      <c r="S204" s="11">
        <f t="shared" si="173"/>
        <v>2.4950000000000001</v>
      </c>
      <c r="T204" s="11">
        <f t="shared" si="173"/>
        <v>2.37</v>
      </c>
      <c r="U204" s="11">
        <f t="shared" si="173"/>
        <v>2.2599999999999998</v>
      </c>
      <c r="V204" s="11">
        <f t="shared" si="173"/>
        <v>2.15</v>
      </c>
      <c r="W204" s="11">
        <f t="shared" si="173"/>
        <v>2.0499999999999998</v>
      </c>
      <c r="X204" s="11">
        <f t="shared" si="173"/>
        <v>1.95</v>
      </c>
      <c r="Y204" s="11">
        <f>[3]stanford_det!AB204*Q204</f>
        <v>600.25691842285698</v>
      </c>
      <c r="Z204" s="11">
        <f>[3]stanford_det!AC204*R204</f>
        <v>403.26533606399994</v>
      </c>
      <c r="AA204" s="11">
        <f>[3]stanford_det!AD204*S204</f>
        <v>240.01598603999994</v>
      </c>
      <c r="AB204" s="11">
        <f>[3]stanford_det!AE204*T204</f>
        <v>91.196454815999971</v>
      </c>
      <c r="AC204" s="11">
        <f>[3]stanford_det!AF204*U204</f>
        <v>54.352317479999968</v>
      </c>
      <c r="AD204" s="11">
        <f>[3]stanford_det!AG204*V204</f>
        <v>20.68274027999999</v>
      </c>
      <c r="AE204" s="11">
        <f>[3]stanford_det!AH204*W204</f>
        <v>9.8603761799999958</v>
      </c>
      <c r="AF204" s="11">
        <f>[3]stanford_det!AI204*X204</f>
        <v>0</v>
      </c>
    </row>
    <row r="205" spans="1:32" x14ac:dyDescent="0.25">
      <c r="A205" s="2" t="s">
        <v>382</v>
      </c>
      <c r="B205" s="2" t="s">
        <v>380</v>
      </c>
      <c r="C205" s="2" t="s">
        <v>12</v>
      </c>
      <c r="D205" s="2" t="s">
        <v>517</v>
      </c>
      <c r="E205" s="2" t="s">
        <v>525</v>
      </c>
      <c r="F205" s="2" t="s">
        <v>448</v>
      </c>
      <c r="G205" s="2" t="s">
        <v>630</v>
      </c>
      <c r="H205" s="12">
        <f>SUM('[4]Figure 3.4'!$F$14:$N$14)/7</f>
        <v>2018.1247142857142</v>
      </c>
      <c r="I205" s="12">
        <f>H205*800/(980+2/7*(800-980))</f>
        <v>1738.6920615384615</v>
      </c>
      <c r="J205" s="12">
        <f t="shared" si="170"/>
        <v>1564.8228553846154</v>
      </c>
      <c r="K205" s="12">
        <f>I205*640/800</f>
        <v>1390.9536492307693</v>
      </c>
      <c r="L205" s="12">
        <f t="shared" si="171"/>
        <v>1325.7526969230771</v>
      </c>
      <c r="M205" s="12">
        <f>K205*580/640</f>
        <v>1260.5517446153847</v>
      </c>
      <c r="N205" s="12">
        <f t="shared" si="172"/>
        <v>1195.3507923076922</v>
      </c>
      <c r="O205" s="12">
        <f>M205*520/580</f>
        <v>1130.14984</v>
      </c>
      <c r="P205" s="12">
        <v>0.91</v>
      </c>
      <c r="Q205" s="11">
        <f t="shared" ref="Q205:X207" si="174">H205*$P205/1000</f>
        <v>1.8364934899999998</v>
      </c>
      <c r="R205" s="11">
        <f t="shared" si="174"/>
        <v>1.5822097760000002</v>
      </c>
      <c r="S205" s="11">
        <f t="shared" si="174"/>
        <v>1.4239887984000001</v>
      </c>
      <c r="T205" s="11">
        <f t="shared" si="174"/>
        <v>1.2657678208000003</v>
      </c>
      <c r="U205" s="11">
        <f t="shared" si="174"/>
        <v>1.2064349542000001</v>
      </c>
      <c r="V205" s="11">
        <f t="shared" si="174"/>
        <v>1.1471020876</v>
      </c>
      <c r="W205" s="11">
        <f t="shared" si="174"/>
        <v>1.0877692210000001</v>
      </c>
      <c r="X205" s="11">
        <f t="shared" si="174"/>
        <v>1.0284363543999999</v>
      </c>
      <c r="Y205" s="11">
        <f>[3]stanford_det!AB205*Q205</f>
        <v>361.70602603251785</v>
      </c>
      <c r="Z205" s="11">
        <f>[3]stanford_det!AC205*R205</f>
        <v>3365.1205005300744</v>
      </c>
      <c r="AA205" s="11">
        <f>[3]stanford_det!AD205*S205</f>
        <v>4890.1356607103635</v>
      </c>
      <c r="AB205" s="11">
        <f>[3]stanford_det!AE205*T205</f>
        <v>4967.2963240425343</v>
      </c>
      <c r="AC205" s="11">
        <f>[3]stanford_det!AF205*U205</f>
        <v>2664.4748328904921</v>
      </c>
      <c r="AD205" s="11">
        <f>[3]stanford_det!AG205*V205</f>
        <v>2674.0191732001267</v>
      </c>
      <c r="AE205" s="11">
        <f>[3]stanford_det!AH205*W205</f>
        <v>2135.7703500817343</v>
      </c>
      <c r="AF205" s="11">
        <f>[3]stanford_det!AI205*X205</f>
        <v>2061.2874204850013</v>
      </c>
    </row>
    <row r="206" spans="1:32" x14ac:dyDescent="0.25">
      <c r="A206" s="2" t="s">
        <v>383</v>
      </c>
      <c r="B206" s="2" t="s">
        <v>381</v>
      </c>
      <c r="C206" s="2" t="s">
        <v>12</v>
      </c>
      <c r="D206" s="2" t="s">
        <v>517</v>
      </c>
      <c r="E206" s="2" t="s">
        <v>526</v>
      </c>
      <c r="F206" s="2" t="s">
        <v>448</v>
      </c>
      <c r="G206" s="2" t="s">
        <v>631</v>
      </c>
      <c r="H206" s="12">
        <f>SUM('[4]Table 3.1'!$F$12:$N$12)/9</f>
        <v>2742.6666666666665</v>
      </c>
      <c r="I206" s="12">
        <f>H206*1100/(1310+2/7*(1100-1310))</f>
        <v>2413.5466666666666</v>
      </c>
      <c r="J206" s="12">
        <f t="shared" si="170"/>
        <v>2292.8693333333331</v>
      </c>
      <c r="K206" s="12">
        <f>I206*990/1100</f>
        <v>2172.192</v>
      </c>
      <c r="L206" s="12">
        <f t="shared" si="171"/>
        <v>2106.3679999999999</v>
      </c>
      <c r="M206" s="12">
        <f>K206*930/990</f>
        <v>2040.5440000000001</v>
      </c>
      <c r="N206" s="12">
        <f t="shared" si="172"/>
        <v>1985.6906666666669</v>
      </c>
      <c r="O206" s="12">
        <f>M206*880/930</f>
        <v>1930.8373333333334</v>
      </c>
      <c r="P206" s="12">
        <v>0.91</v>
      </c>
      <c r="Q206" s="11">
        <f t="shared" si="174"/>
        <v>2.4958266666666669</v>
      </c>
      <c r="R206" s="11">
        <f t="shared" si="174"/>
        <v>2.1963274666666668</v>
      </c>
      <c r="S206" s="11">
        <f t="shared" si="174"/>
        <v>2.0865110933333328</v>
      </c>
      <c r="T206" s="11">
        <f t="shared" si="174"/>
        <v>1.97669472</v>
      </c>
      <c r="U206" s="11">
        <f t="shared" si="174"/>
        <v>1.9167948799999999</v>
      </c>
      <c r="V206" s="11">
        <f t="shared" si="174"/>
        <v>1.8568950400000002</v>
      </c>
      <c r="W206" s="11">
        <f t="shared" si="174"/>
        <v>1.8069785066666668</v>
      </c>
      <c r="X206" s="11">
        <f t="shared" si="174"/>
        <v>1.7570619733333335</v>
      </c>
      <c r="Y206" s="11">
        <f>[3]stanford_det!AB206*Q206</f>
        <v>2161.993425207806</v>
      </c>
      <c r="Z206" s="11">
        <f>[3]stanford_det!AC206*R206</f>
        <v>7921.8897083540242</v>
      </c>
      <c r="AA206" s="11">
        <f>[3]stanford_det!AD206*S206</f>
        <v>11721.959077084715</v>
      </c>
      <c r="AB206" s="11">
        <f>[3]stanford_det!AE206*T206</f>
        <v>12595.756284369822</v>
      </c>
      <c r="AC206" s="11">
        <f>[3]stanford_det!AF206*U206</f>
        <v>7154.5772681988183</v>
      </c>
      <c r="AD206" s="11">
        <f>[3]stanford_det!AG206*V206</f>
        <v>7281.0953276427936</v>
      </c>
      <c r="AE206" s="11">
        <f>[3]stanford_det!AH206*W206</f>
        <v>6063.30491938453</v>
      </c>
      <c r="AF206" s="11">
        <f>[3]stanford_det!AI206*X206</f>
        <v>6006.2356729346602</v>
      </c>
    </row>
    <row r="207" spans="1:32" x14ac:dyDescent="0.25">
      <c r="A207" s="2" t="s">
        <v>44</v>
      </c>
      <c r="B207" s="2" t="s">
        <v>45</v>
      </c>
      <c r="C207" s="2" t="s">
        <v>12</v>
      </c>
      <c r="D207" s="2" t="s">
        <v>448</v>
      </c>
      <c r="E207" s="2" t="s">
        <v>616</v>
      </c>
      <c r="F207" s="2"/>
      <c r="G207" s="2"/>
      <c r="H207" s="12">
        <f>5600+2/7*(4500-5600)</f>
        <v>5285.7142857142853</v>
      </c>
      <c r="I207" s="11">
        <v>4500</v>
      </c>
      <c r="J207" s="12">
        <f t="shared" si="170"/>
        <v>4150</v>
      </c>
      <c r="K207" s="12">
        <v>3800</v>
      </c>
      <c r="L207" s="12">
        <f t="shared" si="171"/>
        <v>3650</v>
      </c>
      <c r="M207" s="12">
        <v>3500</v>
      </c>
      <c r="N207" s="12">
        <f t="shared" si="172"/>
        <v>3450</v>
      </c>
      <c r="O207" s="11">
        <v>3400</v>
      </c>
      <c r="P207" s="12">
        <v>0.91</v>
      </c>
      <c r="Q207" s="11">
        <f t="shared" si="174"/>
        <v>4.8099999999999996</v>
      </c>
      <c r="R207" s="11">
        <f t="shared" si="174"/>
        <v>4.0949999999999998</v>
      </c>
      <c r="S207" s="11">
        <f t="shared" si="174"/>
        <v>3.7765</v>
      </c>
      <c r="T207" s="11">
        <f t="shared" si="174"/>
        <v>3.4580000000000002</v>
      </c>
      <c r="U207" s="11">
        <f t="shared" si="174"/>
        <v>3.3214999999999999</v>
      </c>
      <c r="V207" s="11">
        <f t="shared" si="174"/>
        <v>3.1850000000000001</v>
      </c>
      <c r="W207" s="11">
        <f t="shared" si="174"/>
        <v>3.1395</v>
      </c>
      <c r="X207" s="11">
        <f t="shared" si="174"/>
        <v>3.0939999999999999</v>
      </c>
      <c r="Y207" s="11">
        <f>[3]stanford_det!AB207*Q207</f>
        <v>0</v>
      </c>
      <c r="Z207" s="11">
        <f>[3]stanford_det!AC207*R207</f>
        <v>1489.9175821158676</v>
      </c>
      <c r="AA207" s="11">
        <f>[3]stanford_det!AD207*S207</f>
        <v>2257.3433843326911</v>
      </c>
      <c r="AB207" s="11">
        <f>[3]stanford_det!AE207*T207</f>
        <v>2336.5691605245675</v>
      </c>
      <c r="AC207" s="11">
        <f>[3]stanford_det!AF207*U207</f>
        <v>1143.7482391282319</v>
      </c>
      <c r="AD207" s="11">
        <f>[3]stanford_det!AG207*V207</f>
        <v>1158.8247860901192</v>
      </c>
      <c r="AE207" s="11">
        <f>[3]stanford_det!AH207*W207</f>
        <v>917.89565326781133</v>
      </c>
      <c r="AF207" s="11">
        <f>[3]stanford_det!AI207*X207</f>
        <v>924.69488032905429</v>
      </c>
    </row>
    <row r="208" spans="1:32" x14ac:dyDescent="0.25">
      <c r="A208" s="2" t="s">
        <v>46</v>
      </c>
      <c r="B208" s="2" t="s">
        <v>47</v>
      </c>
      <c r="C208" s="2" t="s">
        <v>12</v>
      </c>
      <c r="D208" s="2" t="s">
        <v>448</v>
      </c>
      <c r="E208" s="2" t="s">
        <v>510</v>
      </c>
      <c r="F208" s="2"/>
      <c r="G208" s="2"/>
      <c r="H208" s="12">
        <f>9080+2/7*(5790-9080)</f>
        <v>8140</v>
      </c>
      <c r="I208" s="12">
        <v>5790</v>
      </c>
      <c r="J208" s="12">
        <f t="shared" si="170"/>
        <v>5135</v>
      </c>
      <c r="K208" s="12">
        <v>4480</v>
      </c>
      <c r="L208" s="12">
        <f t="shared" si="171"/>
        <v>3565</v>
      </c>
      <c r="M208" s="12">
        <v>2650</v>
      </c>
      <c r="N208" s="12">
        <f t="shared" si="172"/>
        <v>2475</v>
      </c>
      <c r="O208" s="12">
        <v>2300</v>
      </c>
      <c r="P208" s="12"/>
      <c r="Q208" s="11">
        <f t="shared" ref="Q208:X208" si="175">H208/1000</f>
        <v>8.14</v>
      </c>
      <c r="R208" s="11">
        <f t="shared" si="175"/>
        <v>5.79</v>
      </c>
      <c r="S208" s="11">
        <f t="shared" si="175"/>
        <v>5.1349999999999998</v>
      </c>
      <c r="T208" s="11">
        <f t="shared" si="175"/>
        <v>4.4800000000000004</v>
      </c>
      <c r="U208" s="11">
        <f t="shared" si="175"/>
        <v>3.5649999999999999</v>
      </c>
      <c r="V208" s="11">
        <f t="shared" si="175"/>
        <v>2.65</v>
      </c>
      <c r="W208" s="11">
        <f t="shared" si="175"/>
        <v>2.4750000000000001</v>
      </c>
      <c r="X208" s="11">
        <f t="shared" si="175"/>
        <v>2.2999999999999998</v>
      </c>
      <c r="Y208" s="11">
        <f>[3]stanford_det!AB208*Q208</f>
        <v>0</v>
      </c>
      <c r="Z208" s="11">
        <f>[3]stanford_det!AC208*R208</f>
        <v>683.79724307417644</v>
      </c>
      <c r="AA208" s="11">
        <f>[3]stanford_det!AD208*S208</f>
        <v>1030.9513011081215</v>
      </c>
      <c r="AB208" s="11">
        <f>[3]stanford_det!AE208*T208</f>
        <v>1058.1732811648742</v>
      </c>
      <c r="AC208" s="11">
        <f>[3]stanford_det!AF208*U208</f>
        <v>494.70486642182055</v>
      </c>
      <c r="AD208" s="11">
        <f>[3]stanford_det!AG208*V208</f>
        <v>391.20524485029529</v>
      </c>
      <c r="AE208" s="11">
        <f>[3]stanford_det!AH208*W208</f>
        <v>314.21900515617119</v>
      </c>
      <c r="AF208" s="11">
        <f>[3]stanford_det!AI208*X208</f>
        <v>298.7922322932065</v>
      </c>
    </row>
    <row r="209" spans="1:32" x14ac:dyDescent="0.25">
      <c r="A209" s="2" t="s">
        <v>48</v>
      </c>
      <c r="B209" s="2" t="s">
        <v>49</v>
      </c>
      <c r="C209" s="2" t="s">
        <v>12</v>
      </c>
      <c r="D209" s="2" t="s">
        <v>448</v>
      </c>
      <c r="E209" s="2" t="s">
        <v>617</v>
      </c>
      <c r="F209" s="2"/>
      <c r="G209" s="2"/>
      <c r="H209" s="12">
        <f>5530+2/7*(4970-5530)</f>
        <v>5370</v>
      </c>
      <c r="I209" s="11">
        <v>4970</v>
      </c>
      <c r="J209" s="12">
        <f t="shared" si="170"/>
        <v>4720</v>
      </c>
      <c r="K209" s="12">
        <v>4470</v>
      </c>
      <c r="L209" s="12">
        <f t="shared" si="171"/>
        <v>4245</v>
      </c>
      <c r="M209" s="12">
        <v>4020</v>
      </c>
      <c r="N209" s="12">
        <f t="shared" si="172"/>
        <v>3815</v>
      </c>
      <c r="O209" s="11">
        <v>3610</v>
      </c>
      <c r="P209" s="12">
        <v>0.91</v>
      </c>
      <c r="Q209" s="11">
        <f t="shared" ref="Q209:X209" si="176">H209*$P209/1000</f>
        <v>4.8866999999999994</v>
      </c>
      <c r="R209" s="11">
        <f t="shared" si="176"/>
        <v>4.5226999999999995</v>
      </c>
      <c r="S209" s="11">
        <f t="shared" si="176"/>
        <v>4.2951999999999995</v>
      </c>
      <c r="T209" s="11">
        <f t="shared" si="176"/>
        <v>4.0677000000000003</v>
      </c>
      <c r="U209" s="11">
        <f t="shared" si="176"/>
        <v>3.8629500000000001</v>
      </c>
      <c r="V209" s="11">
        <f t="shared" si="176"/>
        <v>3.6582000000000003</v>
      </c>
      <c r="W209" s="11">
        <f t="shared" si="176"/>
        <v>3.4716499999999999</v>
      </c>
      <c r="X209" s="11">
        <f t="shared" si="176"/>
        <v>3.2850999999999999</v>
      </c>
      <c r="Y209" s="11">
        <f>[3]stanford_det!AB209*Q209</f>
        <v>125.91396999999996</v>
      </c>
      <c r="Z209" s="11">
        <f>[3]stanford_det!AC209*R209</f>
        <v>164.44537199999991</v>
      </c>
      <c r="AA209" s="11">
        <f>[3]stanford_det!AD209*S209</f>
        <v>185.4237840000001</v>
      </c>
      <c r="AB209" s="11">
        <f>[3]stanford_det!AE209*T209</f>
        <v>184.83628800000002</v>
      </c>
      <c r="AC209" s="11">
        <f>[3]stanford_det!AF209*U209</f>
        <v>138.26463787500001</v>
      </c>
      <c r="AD209" s="11">
        <f>[3]stanford_det!AG209*V209</f>
        <v>133.01215199999999</v>
      </c>
      <c r="AE209" s="11">
        <f>[3]stanford_det!AH209*W209</f>
        <v>119.00526895833339</v>
      </c>
      <c r="AF209" s="11">
        <f>[3]stanford_det!AI209*X209</f>
        <v>113.2319218333333</v>
      </c>
    </row>
    <row r="210" spans="1:32" x14ac:dyDescent="0.25">
      <c r="A210" s="2" t="s">
        <v>32</v>
      </c>
      <c r="B210" s="2" t="s">
        <v>33</v>
      </c>
      <c r="C210" s="2" t="s">
        <v>11</v>
      </c>
      <c r="D210" s="2" t="s">
        <v>448</v>
      </c>
      <c r="E210" s="2" t="s">
        <v>558</v>
      </c>
      <c r="F210" s="2"/>
      <c r="G210" s="2"/>
      <c r="H210" s="61">
        <f>[2]FI!$B$8/([2]FI!$B$8+[2]FI!$B$11)*(2000+2/7*(2000-2000))+[2]FI!$B$11/([2]FI!$B$8+[2]FI!$B$11)*(1600+2/7*(1600-1600))</f>
        <v>1600</v>
      </c>
      <c r="I210" s="61">
        <f>$H210</f>
        <v>1600</v>
      </c>
      <c r="J210" s="61">
        <f t="shared" ref="J210:O211" si="177">$H210</f>
        <v>1600</v>
      </c>
      <c r="K210" s="61">
        <f t="shared" si="177"/>
        <v>1600</v>
      </c>
      <c r="L210" s="61">
        <f t="shared" si="177"/>
        <v>1600</v>
      </c>
      <c r="M210" s="61">
        <f t="shared" si="177"/>
        <v>1600</v>
      </c>
      <c r="N210" s="61">
        <f t="shared" si="177"/>
        <v>1600</v>
      </c>
      <c r="O210" s="61">
        <f t="shared" si="177"/>
        <v>1600</v>
      </c>
      <c r="P210" s="12"/>
      <c r="Q210" s="11">
        <f t="shared" ref="Q210:X212" si="178">H210/1000</f>
        <v>1.6</v>
      </c>
      <c r="R210" s="11">
        <f t="shared" si="178"/>
        <v>1.6</v>
      </c>
      <c r="S210" s="11">
        <f t="shared" si="178"/>
        <v>1.6</v>
      </c>
      <c r="T210" s="11">
        <f t="shared" si="178"/>
        <v>1.6</v>
      </c>
      <c r="U210" s="11">
        <f t="shared" si="178"/>
        <v>1.6</v>
      </c>
      <c r="V210" s="11">
        <f t="shared" si="178"/>
        <v>1.6</v>
      </c>
      <c r="W210" s="11">
        <f t="shared" si="178"/>
        <v>1.6</v>
      </c>
      <c r="X210" s="11">
        <f t="shared" si="178"/>
        <v>1.6</v>
      </c>
      <c r="Y210" s="11">
        <f>[3]stanford_det!AB210*Q210</f>
        <v>0</v>
      </c>
      <c r="Z210" s="11">
        <f>[3]stanford_det!AC210*R210</f>
        <v>0</v>
      </c>
      <c r="AA210" s="11">
        <f>[3]stanford_det!AD210*S210</f>
        <v>0</v>
      </c>
      <c r="AB210" s="11">
        <f>[3]stanford_det!AE210*T210</f>
        <v>0</v>
      </c>
      <c r="AC210" s="11">
        <f>[3]stanford_det!AF210*U210</f>
        <v>0</v>
      </c>
      <c r="AD210" s="11">
        <f>[3]stanford_det!AG210*V210</f>
        <v>0</v>
      </c>
      <c r="AE210" s="11">
        <f>[3]stanford_det!AH210*W210</f>
        <v>0</v>
      </c>
      <c r="AF210" s="11">
        <f>[3]stanford_det!AI210*X210</f>
        <v>0</v>
      </c>
    </row>
    <row r="211" spans="1:32" x14ac:dyDescent="0.25">
      <c r="A211" s="2" t="s">
        <v>34</v>
      </c>
      <c r="B211" s="2" t="s">
        <v>35</v>
      </c>
      <c r="C211" s="2" t="s">
        <v>11</v>
      </c>
      <c r="D211" s="2" t="s">
        <v>448</v>
      </c>
      <c r="E211" s="2" t="s">
        <v>515</v>
      </c>
      <c r="F211" s="2"/>
      <c r="G211" s="2"/>
      <c r="H211" s="12">
        <f>850+2/7*(850-850)</f>
        <v>850</v>
      </c>
      <c r="I211" s="12">
        <f>$H211</f>
        <v>850</v>
      </c>
      <c r="J211" s="12">
        <f t="shared" si="177"/>
        <v>850</v>
      </c>
      <c r="K211" s="12">
        <f t="shared" si="177"/>
        <v>850</v>
      </c>
      <c r="L211" s="12">
        <f t="shared" si="177"/>
        <v>850</v>
      </c>
      <c r="M211" s="12">
        <f t="shared" si="177"/>
        <v>850</v>
      </c>
      <c r="N211" s="12">
        <f t="shared" si="177"/>
        <v>850</v>
      </c>
      <c r="O211" s="12">
        <f t="shared" si="177"/>
        <v>850</v>
      </c>
      <c r="P211" s="12"/>
      <c r="Q211" s="11">
        <f t="shared" si="178"/>
        <v>0.85</v>
      </c>
      <c r="R211" s="11">
        <f t="shared" si="178"/>
        <v>0.85</v>
      </c>
      <c r="S211" s="11">
        <f t="shared" si="178"/>
        <v>0.85</v>
      </c>
      <c r="T211" s="11">
        <f t="shared" si="178"/>
        <v>0.85</v>
      </c>
      <c r="U211" s="11">
        <f t="shared" si="178"/>
        <v>0.85</v>
      </c>
      <c r="V211" s="11">
        <f t="shared" si="178"/>
        <v>0.85</v>
      </c>
      <c r="W211" s="11">
        <f t="shared" si="178"/>
        <v>0.85</v>
      </c>
      <c r="X211" s="11">
        <f t="shared" si="178"/>
        <v>0.85</v>
      </c>
      <c r="Y211" s="11">
        <f>[3]stanford_det!AB211*Q211</f>
        <v>1842.3030142083335</v>
      </c>
      <c r="Z211" s="11">
        <f>[3]stanford_det!AC211*R211</f>
        <v>45.162411366666667</v>
      </c>
      <c r="AA211" s="11">
        <f>[3]stanford_det!AD211*S211</f>
        <v>28.226507104166668</v>
      </c>
      <c r="AB211" s="11">
        <f>[3]stanford_det!AE211*T211</f>
        <v>11.290602841666665</v>
      </c>
      <c r="AC211" s="11">
        <f>[3]stanford_det!AF211*U211</f>
        <v>7.0566267760416652</v>
      </c>
      <c r="AD211" s="11">
        <f>[3]stanford_det!AG211*V211</f>
        <v>2.8226507104166663</v>
      </c>
      <c r="AE211" s="11">
        <f>[3]stanford_det!AH211*W211</f>
        <v>1.4113253552083331</v>
      </c>
      <c r="AF211" s="11">
        <f>[3]stanford_det!AI211*X211</f>
        <v>0</v>
      </c>
    </row>
    <row r="212" spans="1:32" x14ac:dyDescent="0.25">
      <c r="A212" s="2" t="s">
        <v>36</v>
      </c>
      <c r="B212" s="2" t="s">
        <v>37</v>
      </c>
      <c r="C212" s="2" t="s">
        <v>11</v>
      </c>
      <c r="D212" s="2" t="s">
        <v>448</v>
      </c>
      <c r="E212" s="2" t="s">
        <v>503</v>
      </c>
      <c r="F212" s="2"/>
      <c r="G212" s="2"/>
      <c r="H212" s="12">
        <f>4500+2/7*(4350-4500)</f>
        <v>4457.1428571428569</v>
      </c>
      <c r="I212" s="12">
        <f>4350</f>
        <v>4350</v>
      </c>
      <c r="J212" s="12">
        <f>(I212+K212)/2</f>
        <v>4225</v>
      </c>
      <c r="K212" s="12">
        <v>4100</v>
      </c>
      <c r="L212" s="12">
        <f>(K212+M212)/2</f>
        <v>3950</v>
      </c>
      <c r="M212" s="12">
        <v>3800</v>
      </c>
      <c r="N212" s="12">
        <f>(M212+O212)/2</f>
        <v>3775</v>
      </c>
      <c r="O212" s="12">
        <v>3750</v>
      </c>
      <c r="P212" s="12"/>
      <c r="Q212" s="11">
        <f t="shared" si="178"/>
        <v>4.4571428571428573</v>
      </c>
      <c r="R212" s="11">
        <f t="shared" si="178"/>
        <v>4.3499999999999996</v>
      </c>
      <c r="S212" s="11">
        <f t="shared" si="178"/>
        <v>4.2249999999999996</v>
      </c>
      <c r="T212" s="11">
        <f t="shared" si="178"/>
        <v>4.0999999999999996</v>
      </c>
      <c r="U212" s="11">
        <f t="shared" si="178"/>
        <v>3.95</v>
      </c>
      <c r="V212" s="11">
        <f t="shared" si="178"/>
        <v>3.8</v>
      </c>
      <c r="W212" s="11">
        <f t="shared" si="178"/>
        <v>3.7749999999999999</v>
      </c>
      <c r="X212" s="11">
        <f t="shared" si="178"/>
        <v>3.75</v>
      </c>
      <c r="Y212" s="11">
        <f>[3]stanford_det!AB212*Q212</f>
        <v>0</v>
      </c>
      <c r="Z212" s="11">
        <f>[3]stanford_det!AC212*R212</f>
        <v>0</v>
      </c>
      <c r="AA212" s="11">
        <f>[3]stanford_det!AD212*S212</f>
        <v>0</v>
      </c>
      <c r="AB212" s="11">
        <f>[3]stanford_det!AE212*T212</f>
        <v>0</v>
      </c>
      <c r="AC212" s="11">
        <f>[3]stanford_det!AF212*U212</f>
        <v>0</v>
      </c>
      <c r="AD212" s="11">
        <f>[3]stanford_det!AG212*V212</f>
        <v>0</v>
      </c>
      <c r="AE212" s="11">
        <f>[3]stanford_det!AH212*W212</f>
        <v>0</v>
      </c>
      <c r="AF212" s="11">
        <f>[3]stanford_det!AI212*X212</f>
        <v>0</v>
      </c>
    </row>
    <row r="213" spans="1:32" x14ac:dyDescent="0.25">
      <c r="A213" s="2" t="s">
        <v>38</v>
      </c>
      <c r="B213" s="2" t="s">
        <v>39</v>
      </c>
      <c r="C213" s="2" t="s">
        <v>11</v>
      </c>
      <c r="D213" s="2" t="s">
        <v>517</v>
      </c>
      <c r="E213" s="2" t="s">
        <v>518</v>
      </c>
      <c r="F213" s="2" t="s">
        <v>448</v>
      </c>
      <c r="G213" s="2" t="s">
        <v>637</v>
      </c>
      <c r="H213" s="11">
        <f>'[4]Figure 5.5'!$E$23</f>
        <v>1842.692924470706</v>
      </c>
      <c r="I213" s="11">
        <f>$H213</f>
        <v>1842.692924470706</v>
      </c>
      <c r="J213" s="11">
        <f t="shared" ref="J213:O213" si="179">$H213</f>
        <v>1842.692924470706</v>
      </c>
      <c r="K213" s="11">
        <f t="shared" si="179"/>
        <v>1842.692924470706</v>
      </c>
      <c r="L213" s="11">
        <f t="shared" si="179"/>
        <v>1842.692924470706</v>
      </c>
      <c r="M213" s="11">
        <f t="shared" si="179"/>
        <v>1842.692924470706</v>
      </c>
      <c r="N213" s="11">
        <f t="shared" si="179"/>
        <v>1842.692924470706</v>
      </c>
      <c r="O213" s="11">
        <f t="shared" si="179"/>
        <v>1842.692924470706</v>
      </c>
      <c r="P213" s="12">
        <v>0.91</v>
      </c>
      <c r="Q213" s="11">
        <f t="shared" ref="Q213:X215" si="180">H213*$P213/1000</f>
        <v>1.6768505612683424</v>
      </c>
      <c r="R213" s="11">
        <f t="shared" si="180"/>
        <v>1.6768505612683424</v>
      </c>
      <c r="S213" s="11">
        <f t="shared" si="180"/>
        <v>1.6768505612683424</v>
      </c>
      <c r="T213" s="11">
        <f t="shared" si="180"/>
        <v>1.6768505612683424</v>
      </c>
      <c r="U213" s="11">
        <f t="shared" si="180"/>
        <v>1.6768505612683424</v>
      </c>
      <c r="V213" s="11">
        <f t="shared" si="180"/>
        <v>1.6768505612683424</v>
      </c>
      <c r="W213" s="11">
        <f t="shared" si="180"/>
        <v>1.6768505612683424</v>
      </c>
      <c r="X213" s="11">
        <f t="shared" si="180"/>
        <v>1.6768505612683424</v>
      </c>
      <c r="Y213" s="11">
        <f>[3]stanford_det!AB213*Q213</f>
        <v>3.2419110851187956</v>
      </c>
      <c r="Z213" s="11">
        <f>[3]stanford_det!AC213*R213</f>
        <v>3.2419110851187956</v>
      </c>
      <c r="AA213" s="11">
        <f>[3]stanford_det!AD213*S213</f>
        <v>3.2419110851187956</v>
      </c>
      <c r="AB213" s="11">
        <f>[3]stanford_det!AE213*T213</f>
        <v>3.2419110851187956</v>
      </c>
      <c r="AC213" s="11">
        <f>[3]stanford_det!AF213*U213</f>
        <v>3.2419110851187956</v>
      </c>
      <c r="AD213" s="11">
        <f>[3]stanford_det!AG213*V213</f>
        <v>3.2419110851187956</v>
      </c>
      <c r="AE213" s="11">
        <f>[3]stanford_det!AH213*W213</f>
        <v>3.2419110851187956</v>
      </c>
      <c r="AF213" s="11">
        <f>[3]stanford_det!AI213*X213</f>
        <v>3.2419110851187956</v>
      </c>
    </row>
    <row r="214" spans="1:32" x14ac:dyDescent="0.25">
      <c r="A214" s="2" t="s">
        <v>384</v>
      </c>
      <c r="B214" s="2" t="s">
        <v>378</v>
      </c>
      <c r="C214" s="2" t="s">
        <v>11</v>
      </c>
      <c r="D214" s="2" t="s">
        <v>517</v>
      </c>
      <c r="E214" s="2" t="s">
        <v>530</v>
      </c>
      <c r="F214" s="2" t="s">
        <v>448</v>
      </c>
      <c r="G214" s="2" t="s">
        <v>632</v>
      </c>
      <c r="H214" s="61">
        <f>SUM('[4]Figure 2.5'!$AD$11:$AL$11)/9</f>
        <v>1836.1111111111111</v>
      </c>
      <c r="I214" s="61">
        <f>H214*1350/(1400+2/7*(1350-1400))</f>
        <v>1788.7886597938143</v>
      </c>
      <c r="J214" s="61">
        <f t="shared" ref="J214:J222" si="181">(I214+K214)/2</f>
        <v>1755.6629438717068</v>
      </c>
      <c r="K214" s="61">
        <f>I214*1300/1350</f>
        <v>1722.5372279495991</v>
      </c>
      <c r="L214" s="61">
        <f t="shared" ref="L214:L222" si="182">(K214+M214)/2</f>
        <v>1656.2857961053837</v>
      </c>
      <c r="M214" s="61">
        <f>K214*1200/1300</f>
        <v>1590.0343642611683</v>
      </c>
      <c r="N214" s="61">
        <f t="shared" ref="N214:N222" si="183">(M214+O214)/2</f>
        <v>1523.7829324169529</v>
      </c>
      <c r="O214" s="61">
        <f>M214*1100/1200</f>
        <v>1457.5315005727375</v>
      </c>
      <c r="P214" s="12">
        <v>0.91</v>
      </c>
      <c r="Q214" s="11">
        <f t="shared" si="180"/>
        <v>1.6708611111111111</v>
      </c>
      <c r="R214" s="11">
        <f t="shared" si="180"/>
        <v>1.6277976804123713</v>
      </c>
      <c r="S214" s="11">
        <f t="shared" si="180"/>
        <v>1.5976532789232534</v>
      </c>
      <c r="T214" s="11">
        <f t="shared" si="180"/>
        <v>1.5675088774341353</v>
      </c>
      <c r="U214" s="11">
        <f t="shared" si="180"/>
        <v>1.5072200744558992</v>
      </c>
      <c r="V214" s="11">
        <f t="shared" si="180"/>
        <v>1.4469312714776632</v>
      </c>
      <c r="W214" s="11">
        <f t="shared" si="180"/>
        <v>1.3866424684994272</v>
      </c>
      <c r="X214" s="11">
        <f t="shared" si="180"/>
        <v>1.3263536655211912</v>
      </c>
      <c r="Y214" s="11">
        <f>[3]stanford_det!AB214*Q214</f>
        <v>282.73476291666668</v>
      </c>
      <c r="Z214" s="11">
        <f>[3]stanford_det!AC214*R214</f>
        <v>649.51829347536761</v>
      </c>
      <c r="AA214" s="11">
        <f>[3]stanford_det!AD214*S214</f>
        <v>1033.2818470052646</v>
      </c>
      <c r="AB214" s="11">
        <f>[3]stanford_det!AE214*T214</f>
        <v>1142.1098353720852</v>
      </c>
      <c r="AC214" s="11">
        <f>[3]stanford_det!AF214*U214</f>
        <v>608.51640590146701</v>
      </c>
      <c r="AD214" s="11">
        <f>[3]stanford_det!AG214*V214</f>
        <v>617.75285559296162</v>
      </c>
      <c r="AE214" s="11">
        <f>[3]stanford_det!AH214*W214</f>
        <v>495.47897373487245</v>
      </c>
      <c r="AF214" s="11">
        <f>[3]stanford_det!AI214*X214</f>
        <v>484.19608091508451</v>
      </c>
    </row>
    <row r="215" spans="1:32" x14ac:dyDescent="0.25">
      <c r="A215" s="2" t="s">
        <v>385</v>
      </c>
      <c r="B215" s="2" t="s">
        <v>379</v>
      </c>
      <c r="C215" s="2" t="s">
        <v>11</v>
      </c>
      <c r="D215" s="2" t="s">
        <v>517</v>
      </c>
      <c r="E215" s="2" t="s">
        <v>527</v>
      </c>
      <c r="F215" s="2" t="s">
        <v>448</v>
      </c>
      <c r="G215" s="2" t="s">
        <v>633</v>
      </c>
      <c r="H215" s="12">
        <f>('[4]Table 4.1'!$D$11+'[4]Table 4.1'!$G$11)/2</f>
        <v>4376</v>
      </c>
      <c r="I215" s="12">
        <f>H215*2880/(3470+2/7*(2880-3470))</f>
        <v>3817.4019904803113</v>
      </c>
      <c r="J215" s="12">
        <f t="shared" si="181"/>
        <v>3618.5789701427948</v>
      </c>
      <c r="K215" s="12">
        <f>I215*2580/2880</f>
        <v>3419.7559498052788</v>
      </c>
      <c r="L215" s="12">
        <f t="shared" si="182"/>
        <v>3287.2072695802681</v>
      </c>
      <c r="M215" s="12">
        <f>K215*2380/2580</f>
        <v>3154.6585893552569</v>
      </c>
      <c r="N215" s="12">
        <f t="shared" si="183"/>
        <v>3032.3850006205571</v>
      </c>
      <c r="O215" s="12">
        <f>M215*2380/2580</f>
        <v>2910.1114118858573</v>
      </c>
      <c r="P215" s="12">
        <v>0.91</v>
      </c>
      <c r="Q215" s="11">
        <f t="shared" si="180"/>
        <v>3.9821600000000004</v>
      </c>
      <c r="R215" s="11">
        <f t="shared" si="180"/>
        <v>3.4738358113370831</v>
      </c>
      <c r="S215" s="11">
        <f t="shared" si="180"/>
        <v>3.2929068628299434</v>
      </c>
      <c r="T215" s="11">
        <f t="shared" si="180"/>
        <v>3.1119779143228037</v>
      </c>
      <c r="U215" s="11">
        <f t="shared" si="180"/>
        <v>2.991358615318044</v>
      </c>
      <c r="V215" s="11">
        <f t="shared" si="180"/>
        <v>2.8707393163132839</v>
      </c>
      <c r="W215" s="11">
        <f t="shared" si="180"/>
        <v>2.7594703505647074</v>
      </c>
      <c r="X215" s="11">
        <f t="shared" si="180"/>
        <v>2.6482013848161299</v>
      </c>
      <c r="Y215" s="11">
        <f>[3]stanford_det!AB215*Q215</f>
        <v>0</v>
      </c>
      <c r="Z215" s="11">
        <f>[3]stanford_det!AC215*R215</f>
        <v>360.3325640704798</v>
      </c>
      <c r="AA215" s="11">
        <f>[3]stanford_det!AD215*S215</f>
        <v>556.33732765458785</v>
      </c>
      <c r="AB215" s="11">
        <f>[3]stanford_det!AE215*T215</f>
        <v>582.82958135242552</v>
      </c>
      <c r="AC215" s="11">
        <f>[3]stanford_det!AF215*U215</f>
        <v>285.5065599767546</v>
      </c>
      <c r="AD215" s="11">
        <f>[3]stanford_det!AG215*V215</f>
        <v>289.50330427344682</v>
      </c>
      <c r="AE215" s="11">
        <f>[3]stanford_det!AH215*W215</f>
        <v>223.61966193879184</v>
      </c>
      <c r="AF215" s="11">
        <f>[3]stanford_det!AI215*X215</f>
        <v>219.37168986611968</v>
      </c>
    </row>
    <row r="216" spans="1:32" x14ac:dyDescent="0.25">
      <c r="A216" s="1" t="s">
        <v>40</v>
      </c>
      <c r="B216" s="1" t="s">
        <v>41</v>
      </c>
      <c r="C216" s="2" t="s">
        <v>11</v>
      </c>
      <c r="D216" s="2" t="s">
        <v>448</v>
      </c>
      <c r="E216" s="2" t="s">
        <v>516</v>
      </c>
      <c r="F216" s="2"/>
      <c r="G216" s="2"/>
      <c r="H216" s="12">
        <f>2500+2/7*(2300-2500)</f>
        <v>2442.8571428571427</v>
      </c>
      <c r="I216" s="12">
        <v>2300</v>
      </c>
      <c r="J216" s="12">
        <f t="shared" si="181"/>
        <v>2300</v>
      </c>
      <c r="K216" s="12">
        <v>2300</v>
      </c>
      <c r="L216" s="12">
        <f t="shared" si="182"/>
        <v>2300</v>
      </c>
      <c r="M216" s="12">
        <v>2300</v>
      </c>
      <c r="N216" s="12">
        <f t="shared" si="183"/>
        <v>2250</v>
      </c>
      <c r="O216" s="12">
        <v>2200</v>
      </c>
      <c r="P216" s="12"/>
      <c r="Q216" s="11">
        <f t="shared" ref="Q216:X217" si="184">H216/1000</f>
        <v>2.4428571428571426</v>
      </c>
      <c r="R216" s="11">
        <f t="shared" si="184"/>
        <v>2.2999999999999998</v>
      </c>
      <c r="S216" s="11">
        <f t="shared" si="184"/>
        <v>2.2999999999999998</v>
      </c>
      <c r="T216" s="11">
        <f t="shared" si="184"/>
        <v>2.2999999999999998</v>
      </c>
      <c r="U216" s="11">
        <f t="shared" si="184"/>
        <v>2.2999999999999998</v>
      </c>
      <c r="V216" s="11">
        <f t="shared" si="184"/>
        <v>2.2999999999999998</v>
      </c>
      <c r="W216" s="11">
        <f t="shared" si="184"/>
        <v>2.25</v>
      </c>
      <c r="X216" s="11">
        <f t="shared" si="184"/>
        <v>2.2000000000000002</v>
      </c>
      <c r="Y216" s="11">
        <f>[3]stanford_det!AB216*Q216</f>
        <v>444.60784506122445</v>
      </c>
      <c r="Z216" s="11">
        <f>[3]stanford_det!AC216*R216</f>
        <v>40.48590902857142</v>
      </c>
      <c r="AA216" s="11">
        <f>[3]stanford_det!AD216*S216</f>
        <v>25.303693142857142</v>
      </c>
      <c r="AB216" s="11">
        <f>[3]stanford_det!AE216*T216</f>
        <v>10.121477257142853</v>
      </c>
      <c r="AC216" s="11">
        <f>[3]stanford_det!AF216*U216</f>
        <v>6.3259232857142855</v>
      </c>
      <c r="AD216" s="11">
        <f>[3]stanford_det!AG216*V216</f>
        <v>2.5303693142857155</v>
      </c>
      <c r="AE216" s="11">
        <f>[3]stanford_det!AH216*W216</f>
        <v>1.2376806428571436</v>
      </c>
      <c r="AF216" s="11">
        <f>[3]stanford_det!AI216*X216</f>
        <v>0</v>
      </c>
    </row>
    <row r="217" spans="1:32" x14ac:dyDescent="0.25">
      <c r="A217" s="2" t="s">
        <v>42</v>
      </c>
      <c r="B217" s="2" t="s">
        <v>43</v>
      </c>
      <c r="C217" s="2" t="s">
        <v>11</v>
      </c>
      <c r="D217" s="2" t="s">
        <v>448</v>
      </c>
      <c r="E217" s="2" t="s">
        <v>523</v>
      </c>
      <c r="F217" s="2"/>
      <c r="G217" s="2"/>
      <c r="H217" s="12">
        <f>2890+2/7*(2620-2890)</f>
        <v>2812.8571428571427</v>
      </c>
      <c r="I217" s="12">
        <v>2620</v>
      </c>
      <c r="J217" s="12">
        <f t="shared" si="181"/>
        <v>2495</v>
      </c>
      <c r="K217" s="12">
        <v>2370</v>
      </c>
      <c r="L217" s="12">
        <f t="shared" si="182"/>
        <v>2260</v>
      </c>
      <c r="M217" s="12">
        <v>2150</v>
      </c>
      <c r="N217" s="12">
        <f t="shared" si="183"/>
        <v>2050</v>
      </c>
      <c r="O217" s="12">
        <v>1950</v>
      </c>
      <c r="P217" s="12"/>
      <c r="Q217" s="11">
        <f t="shared" si="184"/>
        <v>2.8128571428571427</v>
      </c>
      <c r="R217" s="11">
        <f t="shared" si="184"/>
        <v>2.62</v>
      </c>
      <c r="S217" s="11">
        <f t="shared" si="184"/>
        <v>2.4950000000000001</v>
      </c>
      <c r="T217" s="11">
        <f t="shared" si="184"/>
        <v>2.37</v>
      </c>
      <c r="U217" s="11">
        <f t="shared" si="184"/>
        <v>2.2599999999999998</v>
      </c>
      <c r="V217" s="11">
        <f t="shared" si="184"/>
        <v>2.15</v>
      </c>
      <c r="W217" s="11">
        <f t="shared" si="184"/>
        <v>2.0499999999999998</v>
      </c>
      <c r="X217" s="11">
        <f t="shared" si="184"/>
        <v>1.95</v>
      </c>
      <c r="Y217" s="11">
        <f>[3]stanford_det!AB217*Q217</f>
        <v>7.4824070262857143</v>
      </c>
      <c r="Z217" s="11">
        <f>[3]stanford_det!AC217*R217</f>
        <v>5.5755142656000007</v>
      </c>
      <c r="AA217" s="11">
        <f>[3]stanford_det!AD217*S217</f>
        <v>3.318441816</v>
      </c>
      <c r="AB217" s="11">
        <f>[3]stanford_det!AE217*T217</f>
        <v>1.2608748863999999</v>
      </c>
      <c r="AC217" s="11">
        <f>[3]stanford_det!AF217*U217</f>
        <v>0.75147079200000011</v>
      </c>
      <c r="AD217" s="11">
        <f>[3]stanford_det!AG217*V217</f>
        <v>0.28595791200000042</v>
      </c>
      <c r="AE217" s="11">
        <f>[3]stanford_det!AH217*W217</f>
        <v>0.13632877200000021</v>
      </c>
      <c r="AF217" s="11">
        <f>[3]stanford_det!AI217*X217</f>
        <v>0</v>
      </c>
    </row>
    <row r="218" spans="1:32" x14ac:dyDescent="0.25">
      <c r="A218" s="2" t="s">
        <v>382</v>
      </c>
      <c r="B218" s="2" t="s">
        <v>380</v>
      </c>
      <c r="C218" s="2" t="s">
        <v>11</v>
      </c>
      <c r="D218" s="2" t="s">
        <v>517</v>
      </c>
      <c r="E218" s="2" t="s">
        <v>531</v>
      </c>
      <c r="F218" s="2" t="s">
        <v>448</v>
      </c>
      <c r="G218" s="2" t="s">
        <v>630</v>
      </c>
      <c r="H218" s="61">
        <f>SUM('[4]Figure 3.4'!$F$28:$N$28)/9</f>
        <v>2040.9771111111108</v>
      </c>
      <c r="I218" s="61">
        <f>H218*800/(980+2/7*(800-980))</f>
        <v>1758.3802803418801</v>
      </c>
      <c r="J218" s="61">
        <f t="shared" si="181"/>
        <v>1582.542252307692</v>
      </c>
      <c r="K218" s="61">
        <f>I218*640/800</f>
        <v>1406.704224273504</v>
      </c>
      <c r="L218" s="61">
        <f t="shared" si="182"/>
        <v>1340.7649637606835</v>
      </c>
      <c r="M218" s="61">
        <f>K218*580/640</f>
        <v>1274.825703247863</v>
      </c>
      <c r="N218" s="61">
        <f t="shared" si="183"/>
        <v>1208.8864427350425</v>
      </c>
      <c r="O218" s="61">
        <f>M218*520/580</f>
        <v>1142.947182222222</v>
      </c>
      <c r="P218" s="12">
        <v>0.91</v>
      </c>
      <c r="Q218" s="11">
        <f t="shared" ref="Q218:X220" si="185">H218*$P218/1000</f>
        <v>1.8572891711111108</v>
      </c>
      <c r="R218" s="11">
        <f t="shared" si="185"/>
        <v>1.6001260551111109</v>
      </c>
      <c r="S218" s="11">
        <f t="shared" si="185"/>
        <v>1.4401134495999997</v>
      </c>
      <c r="T218" s="11">
        <f t="shared" si="185"/>
        <v>1.2801008440888886</v>
      </c>
      <c r="U218" s="11">
        <f t="shared" si="185"/>
        <v>1.220096117022222</v>
      </c>
      <c r="V218" s="11">
        <f t="shared" si="185"/>
        <v>1.1600913899555554</v>
      </c>
      <c r="W218" s="11">
        <f t="shared" si="185"/>
        <v>1.1000866628888886</v>
      </c>
      <c r="X218" s="11">
        <f t="shared" si="185"/>
        <v>1.040081935822222</v>
      </c>
      <c r="Y218" s="11">
        <f>[3]stanford_det!AB218*Q218</f>
        <v>0.66863974171689777</v>
      </c>
      <c r="Z218" s="11">
        <f>[3]stanford_det!AC218*R218</f>
        <v>225.93063219247514</v>
      </c>
      <c r="AA218" s="11">
        <f>[3]stanford_det!AD218*S218</f>
        <v>338.55031297607127</v>
      </c>
      <c r="AB218" s="11">
        <f>[3]stanford_det!AE218*T218</f>
        <v>346.00452620190021</v>
      </c>
      <c r="AC218" s="11">
        <f>[3]stanford_det!AF218*U218</f>
        <v>179.43180963719053</v>
      </c>
      <c r="AD218" s="11">
        <f>[3]stanford_det!AG218*V218</f>
        <v>180.81867351351352</v>
      </c>
      <c r="AE218" s="11">
        <f>[3]stanford_det!AH218*W218</f>
        <v>142.41637053483282</v>
      </c>
      <c r="AF218" s="11">
        <f>[3]stanford_det!AI218*X218</f>
        <v>137.69988138324962</v>
      </c>
    </row>
    <row r="219" spans="1:32" x14ac:dyDescent="0.25">
      <c r="A219" s="2" t="s">
        <v>383</v>
      </c>
      <c r="B219" s="2" t="s">
        <v>381</v>
      </c>
      <c r="C219" s="2" t="s">
        <v>11</v>
      </c>
      <c r="D219" s="2" t="s">
        <v>517</v>
      </c>
      <c r="E219" s="2" t="s">
        <v>532</v>
      </c>
      <c r="F219" s="2" t="s">
        <v>448</v>
      </c>
      <c r="G219" s="2" t="s">
        <v>631</v>
      </c>
      <c r="H219" s="61">
        <f>SUM('[4]Table 3.1'!$F$20:$N$20)/7</f>
        <v>2900.7142857142858</v>
      </c>
      <c r="I219" s="61">
        <f>H219*1100/(1310+2/7*(1100-1310))</f>
        <v>2552.6285714285718</v>
      </c>
      <c r="J219" s="61">
        <f t="shared" si="181"/>
        <v>2424.9971428571434</v>
      </c>
      <c r="K219" s="61">
        <f>I219*990/1100</f>
        <v>2297.3657142857146</v>
      </c>
      <c r="L219" s="61">
        <f t="shared" si="182"/>
        <v>2227.7485714285717</v>
      </c>
      <c r="M219" s="61">
        <f>K219*930/990</f>
        <v>2158.1314285714288</v>
      </c>
      <c r="N219" s="61">
        <f t="shared" si="183"/>
        <v>2100.1171428571433</v>
      </c>
      <c r="O219" s="61">
        <f>M219*880/930</f>
        <v>2042.1028571428574</v>
      </c>
      <c r="P219" s="12">
        <v>0.91</v>
      </c>
      <c r="Q219" s="11">
        <f t="shared" si="185"/>
        <v>2.6396500000000001</v>
      </c>
      <c r="R219" s="11">
        <f t="shared" si="185"/>
        <v>2.3228920000000004</v>
      </c>
      <c r="S219" s="11">
        <f t="shared" si="185"/>
        <v>2.2067474000000007</v>
      </c>
      <c r="T219" s="11">
        <f t="shared" si="185"/>
        <v>2.0906028000000005</v>
      </c>
      <c r="U219" s="11">
        <f t="shared" si="185"/>
        <v>2.0272512000000003</v>
      </c>
      <c r="V219" s="11">
        <f t="shared" si="185"/>
        <v>1.9638996000000004</v>
      </c>
      <c r="W219" s="11">
        <f t="shared" si="185"/>
        <v>1.9111066000000005</v>
      </c>
      <c r="X219" s="11">
        <f t="shared" si="185"/>
        <v>1.8583136000000002</v>
      </c>
      <c r="Y219" s="11">
        <f>[3]stanford_det!AB219*Q219</f>
        <v>6.8291795331857088</v>
      </c>
      <c r="Z219" s="11">
        <f>[3]stanford_det!AC219*R219</f>
        <v>714.05904058396698</v>
      </c>
      <c r="AA219" s="11">
        <f>[3]stanford_det!AD219*S219</f>
        <v>1126.7873515314523</v>
      </c>
      <c r="AB219" s="11">
        <f>[3]stanford_det!AE219*T219</f>
        <v>1226.7938606662506</v>
      </c>
      <c r="AC219" s="11">
        <f>[3]stanford_det!AF219*U219</f>
        <v>648.92604860399877</v>
      </c>
      <c r="AD219" s="11">
        <f>[3]stanford_det!AG219*V219</f>
        <v>666.06108158586994</v>
      </c>
      <c r="AE219" s="11">
        <f>[3]stanford_det!AH219*W219</f>
        <v>538.93155360557716</v>
      </c>
      <c r="AF219" s="11">
        <f>[3]stanford_det!AI219*X219</f>
        <v>535.84476433743555</v>
      </c>
    </row>
    <row r="220" spans="1:32" x14ac:dyDescent="0.25">
      <c r="A220" s="2" t="s">
        <v>44</v>
      </c>
      <c r="B220" s="2" t="s">
        <v>45</v>
      </c>
      <c r="C220" s="2" t="s">
        <v>11</v>
      </c>
      <c r="D220" s="2" t="s">
        <v>448</v>
      </c>
      <c r="E220" s="2" t="s">
        <v>616</v>
      </c>
      <c r="F220" s="2"/>
      <c r="G220" s="2"/>
      <c r="H220" s="12">
        <f>5600+2/7*(4500-5600)</f>
        <v>5285.7142857142853</v>
      </c>
      <c r="I220" s="11">
        <v>4500</v>
      </c>
      <c r="J220" s="12">
        <f t="shared" si="181"/>
        <v>4150</v>
      </c>
      <c r="K220" s="12">
        <v>3800</v>
      </c>
      <c r="L220" s="12">
        <f t="shared" si="182"/>
        <v>3650</v>
      </c>
      <c r="M220" s="12">
        <v>3500</v>
      </c>
      <c r="N220" s="12">
        <f t="shared" si="183"/>
        <v>3450</v>
      </c>
      <c r="O220" s="11">
        <v>3400</v>
      </c>
      <c r="P220" s="12">
        <v>0.91</v>
      </c>
      <c r="Q220" s="11">
        <f t="shared" si="185"/>
        <v>4.8099999999999996</v>
      </c>
      <c r="R220" s="11">
        <f t="shared" si="185"/>
        <v>4.0949999999999998</v>
      </c>
      <c r="S220" s="11">
        <f t="shared" si="185"/>
        <v>3.7765</v>
      </c>
      <c r="T220" s="11">
        <f t="shared" si="185"/>
        <v>3.4580000000000002</v>
      </c>
      <c r="U220" s="11">
        <f t="shared" si="185"/>
        <v>3.3214999999999999</v>
      </c>
      <c r="V220" s="11">
        <f t="shared" si="185"/>
        <v>3.1850000000000001</v>
      </c>
      <c r="W220" s="11">
        <f t="shared" si="185"/>
        <v>3.1395</v>
      </c>
      <c r="X220" s="11">
        <f t="shared" si="185"/>
        <v>3.0939999999999999</v>
      </c>
      <c r="Y220" s="11">
        <f>[3]stanford_det!AB220*Q220</f>
        <v>0</v>
      </c>
      <c r="Z220" s="11">
        <f>[3]stanford_det!AC220*R220</f>
        <v>0</v>
      </c>
      <c r="AA220" s="11">
        <f>[3]stanford_det!AD220*S220</f>
        <v>0</v>
      </c>
      <c r="AB220" s="11">
        <f>[3]stanford_det!AE220*T220</f>
        <v>0</v>
      </c>
      <c r="AC220" s="11">
        <f>[3]stanford_det!AF220*U220</f>
        <v>0</v>
      </c>
      <c r="AD220" s="11">
        <f>[3]stanford_det!AG220*V220</f>
        <v>0</v>
      </c>
      <c r="AE220" s="11">
        <f>[3]stanford_det!AH220*W220</f>
        <v>0</v>
      </c>
      <c r="AF220" s="11">
        <f>[3]stanford_det!AI220*X220</f>
        <v>0</v>
      </c>
    </row>
    <row r="221" spans="1:32" x14ac:dyDescent="0.25">
      <c r="A221" s="2" t="s">
        <v>46</v>
      </c>
      <c r="B221" s="2" t="s">
        <v>47</v>
      </c>
      <c r="C221" s="2" t="s">
        <v>11</v>
      </c>
      <c r="D221" s="2" t="s">
        <v>448</v>
      </c>
      <c r="E221" s="2" t="s">
        <v>510</v>
      </c>
      <c r="F221" s="2"/>
      <c r="G221" s="2"/>
      <c r="H221" s="12">
        <f>9080+2/7*(5790-9080)</f>
        <v>8140</v>
      </c>
      <c r="I221" s="12">
        <v>5790</v>
      </c>
      <c r="J221" s="12">
        <f t="shared" si="181"/>
        <v>5135</v>
      </c>
      <c r="K221" s="12">
        <v>4480</v>
      </c>
      <c r="L221" s="12">
        <f t="shared" si="182"/>
        <v>3565</v>
      </c>
      <c r="M221" s="12">
        <v>2650</v>
      </c>
      <c r="N221" s="12">
        <f t="shared" si="183"/>
        <v>2475</v>
      </c>
      <c r="O221" s="12">
        <v>2300</v>
      </c>
      <c r="P221" s="12"/>
      <c r="Q221" s="11">
        <f t="shared" ref="Q221:X221" si="186">H221/1000</f>
        <v>8.14</v>
      </c>
      <c r="R221" s="11">
        <f t="shared" si="186"/>
        <v>5.79</v>
      </c>
      <c r="S221" s="11">
        <f t="shared" si="186"/>
        <v>5.1349999999999998</v>
      </c>
      <c r="T221" s="11">
        <f t="shared" si="186"/>
        <v>4.4800000000000004</v>
      </c>
      <c r="U221" s="11">
        <f t="shared" si="186"/>
        <v>3.5649999999999999</v>
      </c>
      <c r="V221" s="11">
        <f t="shared" si="186"/>
        <v>2.65</v>
      </c>
      <c r="W221" s="11">
        <f t="shared" si="186"/>
        <v>2.4750000000000001</v>
      </c>
      <c r="X221" s="11">
        <f t="shared" si="186"/>
        <v>2.2999999999999998</v>
      </c>
      <c r="Y221" s="11">
        <f>[3]stanford_det!AB221*Q221</f>
        <v>0</v>
      </c>
      <c r="Z221" s="11">
        <f>[3]stanford_det!AC221*R221</f>
        <v>1.2075529944193677</v>
      </c>
      <c r="AA221" s="11">
        <f>[3]stanford_det!AD221*S221</f>
        <v>1.8206103393409099</v>
      </c>
      <c r="AB221" s="11">
        <f>[3]stanford_det!AE221*T221</f>
        <v>1.8686830449045828</v>
      </c>
      <c r="AC221" s="11">
        <f>[3]stanford_det!AF221*U221</f>
        <v>0.87362496537105838</v>
      </c>
      <c r="AD221" s="11">
        <f>[3]stanford_det!AG221*V221</f>
        <v>0.69084961900071762</v>
      </c>
      <c r="AE221" s="11">
        <f>[3]stanford_det!AH221*W221</f>
        <v>0.55489562794076497</v>
      </c>
      <c r="AF221" s="11">
        <f>[3]stanford_det!AI221*X221</f>
        <v>0.5276526901348878</v>
      </c>
    </row>
    <row r="222" spans="1:32" x14ac:dyDescent="0.25">
      <c r="A222" s="2" t="s">
        <v>48</v>
      </c>
      <c r="B222" s="2" t="s">
        <v>49</v>
      </c>
      <c r="C222" s="2" t="s">
        <v>11</v>
      </c>
      <c r="D222" s="2" t="s">
        <v>448</v>
      </c>
      <c r="E222" s="2" t="s">
        <v>617</v>
      </c>
      <c r="F222" s="2"/>
      <c r="G222" s="2"/>
      <c r="H222" s="12">
        <f>5530+2/7*(4970-5530)</f>
        <v>5370</v>
      </c>
      <c r="I222" s="11">
        <v>4970</v>
      </c>
      <c r="J222" s="12">
        <f t="shared" si="181"/>
        <v>4720</v>
      </c>
      <c r="K222" s="12">
        <v>4470</v>
      </c>
      <c r="L222" s="12">
        <f t="shared" si="182"/>
        <v>4245</v>
      </c>
      <c r="M222" s="12">
        <v>4020</v>
      </c>
      <c r="N222" s="12">
        <f t="shared" si="183"/>
        <v>3815</v>
      </c>
      <c r="O222" s="11">
        <v>3610</v>
      </c>
      <c r="P222" s="12">
        <v>0.91</v>
      </c>
      <c r="Q222" s="11">
        <f t="shared" ref="Q222:X222" si="187">H222*$P222/1000</f>
        <v>4.8866999999999994</v>
      </c>
      <c r="R222" s="11">
        <f t="shared" si="187"/>
        <v>4.5226999999999995</v>
      </c>
      <c r="S222" s="11">
        <f t="shared" si="187"/>
        <v>4.2951999999999995</v>
      </c>
      <c r="T222" s="11">
        <f t="shared" si="187"/>
        <v>4.0677000000000003</v>
      </c>
      <c r="U222" s="11">
        <f t="shared" si="187"/>
        <v>3.8629500000000001</v>
      </c>
      <c r="V222" s="11">
        <f t="shared" si="187"/>
        <v>3.6582000000000003</v>
      </c>
      <c r="W222" s="11">
        <f t="shared" si="187"/>
        <v>3.4716499999999999</v>
      </c>
      <c r="X222" s="11">
        <f t="shared" si="187"/>
        <v>3.2850999999999999</v>
      </c>
      <c r="Y222" s="11">
        <f>[3]stanford_det!AB222*Q222</f>
        <v>0</v>
      </c>
      <c r="Z222" s="11">
        <f>[3]stanford_det!AC222*R222</f>
        <v>0</v>
      </c>
      <c r="AA222" s="11">
        <f>[3]stanford_det!AD222*S222</f>
        <v>0</v>
      </c>
      <c r="AB222" s="11">
        <f>[3]stanford_det!AE222*T222</f>
        <v>0</v>
      </c>
      <c r="AC222" s="11">
        <f>[3]stanford_det!AF222*U222</f>
        <v>0</v>
      </c>
      <c r="AD222" s="11">
        <f>[3]stanford_det!AG222*V222</f>
        <v>0</v>
      </c>
      <c r="AE222" s="11">
        <f>[3]stanford_det!AH222*W222</f>
        <v>0</v>
      </c>
      <c r="AF222" s="11">
        <f>[3]stanford_det!AI222*X222</f>
        <v>0</v>
      </c>
    </row>
    <row r="223" spans="1:32" x14ac:dyDescent="0.25">
      <c r="A223" s="2" t="s">
        <v>32</v>
      </c>
      <c r="B223" s="2" t="s">
        <v>33</v>
      </c>
      <c r="C223" s="2" t="s">
        <v>10</v>
      </c>
      <c r="D223" s="2" t="s">
        <v>448</v>
      </c>
      <c r="E223" s="2" t="s">
        <v>558</v>
      </c>
      <c r="F223" s="2"/>
      <c r="G223" s="2"/>
      <c r="H223" s="61">
        <f>[2]BE!$B$8/([2]BE!$B$8+[2]BE!$B$11)*(2000+2/7*(2000-2000))+[2]BE!$B$11/([2]BE!$B$8+[2]BE!$B$11)*(1600+2/7*(1600-1600))</f>
        <v>1600</v>
      </c>
      <c r="I223" s="61">
        <f>$H223</f>
        <v>1600</v>
      </c>
      <c r="J223" s="61">
        <f t="shared" ref="J223:O224" si="188">$H223</f>
        <v>1600</v>
      </c>
      <c r="K223" s="61">
        <f t="shared" si="188"/>
        <v>1600</v>
      </c>
      <c r="L223" s="61">
        <f t="shared" si="188"/>
        <v>1600</v>
      </c>
      <c r="M223" s="61">
        <f t="shared" si="188"/>
        <v>1600</v>
      </c>
      <c r="N223" s="61">
        <f t="shared" si="188"/>
        <v>1600</v>
      </c>
      <c r="O223" s="61">
        <f t="shared" si="188"/>
        <v>1600</v>
      </c>
      <c r="P223" s="12"/>
      <c r="Q223" s="11">
        <f t="shared" ref="Q223:X225" si="189">H223/1000</f>
        <v>1.6</v>
      </c>
      <c r="R223" s="11">
        <f t="shared" si="189"/>
        <v>1.6</v>
      </c>
      <c r="S223" s="11">
        <f t="shared" si="189"/>
        <v>1.6</v>
      </c>
      <c r="T223" s="11">
        <f t="shared" si="189"/>
        <v>1.6</v>
      </c>
      <c r="U223" s="11">
        <f t="shared" si="189"/>
        <v>1.6</v>
      </c>
      <c r="V223" s="11">
        <f t="shared" si="189"/>
        <v>1.6</v>
      </c>
      <c r="W223" s="11">
        <f t="shared" si="189"/>
        <v>1.6</v>
      </c>
      <c r="X223" s="11">
        <f t="shared" si="189"/>
        <v>1.6</v>
      </c>
      <c r="Y223" s="11">
        <f>[3]stanford_det!AB223*Q223</f>
        <v>0</v>
      </c>
      <c r="Z223" s="11">
        <f>[3]stanford_det!AC223*R223</f>
        <v>0</v>
      </c>
      <c r="AA223" s="11">
        <f>[3]stanford_det!AD223*S223</f>
        <v>0</v>
      </c>
      <c r="AB223" s="11">
        <f>[3]stanford_det!AE223*T223</f>
        <v>0</v>
      </c>
      <c r="AC223" s="11">
        <f>[3]stanford_det!AF223*U223</f>
        <v>0</v>
      </c>
      <c r="AD223" s="11">
        <f>[3]stanford_det!AG223*V223</f>
        <v>0</v>
      </c>
      <c r="AE223" s="11">
        <f>[3]stanford_det!AH223*W223</f>
        <v>0</v>
      </c>
      <c r="AF223" s="11">
        <f>[3]stanford_det!AI223*X223</f>
        <v>0</v>
      </c>
    </row>
    <row r="224" spans="1:32" x14ac:dyDescent="0.25">
      <c r="A224" s="2" t="s">
        <v>34</v>
      </c>
      <c r="B224" s="2" t="s">
        <v>35</v>
      </c>
      <c r="C224" s="2" t="s">
        <v>10</v>
      </c>
      <c r="D224" s="2" t="s">
        <v>448</v>
      </c>
      <c r="E224" s="2" t="s">
        <v>515</v>
      </c>
      <c r="F224" s="2"/>
      <c r="G224" s="2"/>
      <c r="H224" s="12">
        <f>850+2/7*(850-850)</f>
        <v>850</v>
      </c>
      <c r="I224" s="12">
        <f>$H224</f>
        <v>850</v>
      </c>
      <c r="J224" s="12">
        <f t="shared" si="188"/>
        <v>850</v>
      </c>
      <c r="K224" s="12">
        <f t="shared" si="188"/>
        <v>850</v>
      </c>
      <c r="L224" s="12">
        <f t="shared" si="188"/>
        <v>850</v>
      </c>
      <c r="M224" s="12">
        <f t="shared" si="188"/>
        <v>850</v>
      </c>
      <c r="N224" s="12">
        <f t="shared" si="188"/>
        <v>850</v>
      </c>
      <c r="O224" s="12">
        <f t="shared" si="188"/>
        <v>850</v>
      </c>
      <c r="P224" s="12"/>
      <c r="Q224" s="11">
        <f t="shared" si="189"/>
        <v>0.85</v>
      </c>
      <c r="R224" s="11">
        <f t="shared" si="189"/>
        <v>0.85</v>
      </c>
      <c r="S224" s="11">
        <f t="shared" si="189"/>
        <v>0.85</v>
      </c>
      <c r="T224" s="11">
        <f t="shared" si="189"/>
        <v>0.85</v>
      </c>
      <c r="U224" s="11">
        <f t="shared" si="189"/>
        <v>0.85</v>
      </c>
      <c r="V224" s="11">
        <f t="shared" si="189"/>
        <v>0.85</v>
      </c>
      <c r="W224" s="11">
        <f t="shared" si="189"/>
        <v>0.85</v>
      </c>
      <c r="X224" s="11">
        <f t="shared" si="189"/>
        <v>0.85</v>
      </c>
      <c r="Y224" s="11">
        <f>[3]stanford_det!AB224*Q224</f>
        <v>13.287676000000001</v>
      </c>
      <c r="Z224" s="11">
        <f>[3]stanford_det!AC224*R224</f>
        <v>10.6301408</v>
      </c>
      <c r="AA224" s="11">
        <f>[3]stanford_det!AD224*S224</f>
        <v>6.6438380000000006</v>
      </c>
      <c r="AB224" s="11">
        <f>[3]stanford_det!AE224*T224</f>
        <v>2.6575351999999985</v>
      </c>
      <c r="AC224" s="11">
        <f>[3]stanford_det!AF224*U224</f>
        <v>1.6609594999999995</v>
      </c>
      <c r="AD224" s="11">
        <f>[3]stanford_det!AG224*V224</f>
        <v>0.66438380000000052</v>
      </c>
      <c r="AE224" s="11">
        <f>[3]stanford_det!AH224*W224</f>
        <v>0.33219190000000026</v>
      </c>
      <c r="AF224" s="11">
        <f>[3]stanford_det!AI224*X224</f>
        <v>0</v>
      </c>
    </row>
    <row r="225" spans="1:32" x14ac:dyDescent="0.25">
      <c r="A225" s="2" t="s">
        <v>36</v>
      </c>
      <c r="B225" s="2" t="s">
        <v>37</v>
      </c>
      <c r="C225" s="2" t="s">
        <v>10</v>
      </c>
      <c r="D225" s="2" t="s">
        <v>448</v>
      </c>
      <c r="E225" s="2" t="s">
        <v>503</v>
      </c>
      <c r="F225" s="2"/>
      <c r="G225" s="2"/>
      <c r="H225" s="12">
        <f>4500+2/7*(4350-4500)</f>
        <v>4457.1428571428569</v>
      </c>
      <c r="I225" s="12">
        <f>4350</f>
        <v>4350</v>
      </c>
      <c r="J225" s="12">
        <f>(I225+K225)/2</f>
        <v>4225</v>
      </c>
      <c r="K225" s="12">
        <v>4100</v>
      </c>
      <c r="L225" s="12">
        <f>(K225+M225)/2</f>
        <v>3950</v>
      </c>
      <c r="M225" s="12">
        <v>3800</v>
      </c>
      <c r="N225" s="12">
        <f>(M225+O225)/2</f>
        <v>3775</v>
      </c>
      <c r="O225" s="12">
        <v>3750</v>
      </c>
      <c r="P225" s="12"/>
      <c r="Q225" s="11">
        <f t="shared" si="189"/>
        <v>4.4571428571428573</v>
      </c>
      <c r="R225" s="11">
        <f t="shared" si="189"/>
        <v>4.3499999999999996</v>
      </c>
      <c r="S225" s="11">
        <f t="shared" si="189"/>
        <v>4.2249999999999996</v>
      </c>
      <c r="T225" s="11">
        <f t="shared" si="189"/>
        <v>4.0999999999999996</v>
      </c>
      <c r="U225" s="11">
        <f t="shared" si="189"/>
        <v>3.95</v>
      </c>
      <c r="V225" s="11">
        <f t="shared" si="189"/>
        <v>3.8</v>
      </c>
      <c r="W225" s="11">
        <f t="shared" si="189"/>
        <v>3.7749999999999999</v>
      </c>
      <c r="X225" s="11">
        <f t="shared" si="189"/>
        <v>3.75</v>
      </c>
      <c r="Y225" s="11">
        <f>[3]stanford_det!AB225*Q225</f>
        <v>0</v>
      </c>
      <c r="Z225" s="11">
        <f>[3]stanford_det!AC225*R225</f>
        <v>0</v>
      </c>
      <c r="AA225" s="11">
        <f>[3]stanford_det!AD225*S225</f>
        <v>0</v>
      </c>
      <c r="AB225" s="11">
        <f>[3]stanford_det!AE225*T225</f>
        <v>0</v>
      </c>
      <c r="AC225" s="11">
        <f>[3]stanford_det!AF225*U225</f>
        <v>0</v>
      </c>
      <c r="AD225" s="11">
        <f>[3]stanford_det!AG225*V225</f>
        <v>0</v>
      </c>
      <c r="AE225" s="11">
        <f>[3]stanford_det!AH225*W225</f>
        <v>0</v>
      </c>
      <c r="AF225" s="11">
        <f>[3]stanford_det!AI225*X225</f>
        <v>0</v>
      </c>
    </row>
    <row r="226" spans="1:32" x14ac:dyDescent="0.25">
      <c r="A226" s="2" t="s">
        <v>38</v>
      </c>
      <c r="B226" s="2" t="s">
        <v>39</v>
      </c>
      <c r="C226" s="2" t="s">
        <v>10</v>
      </c>
      <c r="D226" s="2" t="s">
        <v>517</v>
      </c>
      <c r="E226" s="2" t="s">
        <v>518</v>
      </c>
      <c r="F226" s="2" t="s">
        <v>448</v>
      </c>
      <c r="G226" s="2" t="s">
        <v>637</v>
      </c>
      <c r="H226" s="11">
        <f>'[4]Figure 5.5'!$E$23</f>
        <v>1842.692924470706</v>
      </c>
      <c r="I226" s="11">
        <f>$H226</f>
        <v>1842.692924470706</v>
      </c>
      <c r="J226" s="11">
        <f t="shared" ref="J226:O226" si="190">$H226</f>
        <v>1842.692924470706</v>
      </c>
      <c r="K226" s="11">
        <f t="shared" si="190"/>
        <v>1842.692924470706</v>
      </c>
      <c r="L226" s="11">
        <f t="shared" si="190"/>
        <v>1842.692924470706</v>
      </c>
      <c r="M226" s="11">
        <f t="shared" si="190"/>
        <v>1842.692924470706</v>
      </c>
      <c r="N226" s="11">
        <f t="shared" si="190"/>
        <v>1842.692924470706</v>
      </c>
      <c r="O226" s="11">
        <f t="shared" si="190"/>
        <v>1842.692924470706</v>
      </c>
      <c r="P226" s="12">
        <v>0.91</v>
      </c>
      <c r="Q226" s="11">
        <f t="shared" ref="Q226:X228" si="191">H226*$P226/1000</f>
        <v>1.6768505612683424</v>
      </c>
      <c r="R226" s="11">
        <f t="shared" si="191"/>
        <v>1.6768505612683424</v>
      </c>
      <c r="S226" s="11">
        <f t="shared" si="191"/>
        <v>1.6768505612683424</v>
      </c>
      <c r="T226" s="11">
        <f t="shared" si="191"/>
        <v>1.6768505612683424</v>
      </c>
      <c r="U226" s="11">
        <f t="shared" si="191"/>
        <v>1.6768505612683424</v>
      </c>
      <c r="V226" s="11">
        <f t="shared" si="191"/>
        <v>1.6768505612683424</v>
      </c>
      <c r="W226" s="11">
        <f t="shared" si="191"/>
        <v>1.6768505612683424</v>
      </c>
      <c r="X226" s="11">
        <f t="shared" si="191"/>
        <v>1.6768505612683424</v>
      </c>
      <c r="Y226" s="11">
        <f>[3]stanford_det!AB226*Q226</f>
        <v>0.95021531805206072</v>
      </c>
      <c r="Z226" s="11">
        <f>[3]stanford_det!AC226*R226</f>
        <v>0.95021531805206072</v>
      </c>
      <c r="AA226" s="11">
        <f>[3]stanford_det!AD226*S226</f>
        <v>0.95021531805206072</v>
      </c>
      <c r="AB226" s="11">
        <f>[3]stanford_det!AE226*T226</f>
        <v>0.95021531805206072</v>
      </c>
      <c r="AC226" s="11">
        <f>[3]stanford_det!AF226*U226</f>
        <v>0.95021531805206072</v>
      </c>
      <c r="AD226" s="11">
        <f>[3]stanford_det!AG226*V226</f>
        <v>0.95021531805206072</v>
      </c>
      <c r="AE226" s="11">
        <f>[3]stanford_det!AH226*W226</f>
        <v>0.95021531805206072</v>
      </c>
      <c r="AF226" s="11">
        <f>[3]stanford_det!AI226*X226</f>
        <v>0.95021531805206072</v>
      </c>
    </row>
    <row r="227" spans="1:32" x14ac:dyDescent="0.25">
      <c r="A227" s="2" t="s">
        <v>384</v>
      </c>
      <c r="B227" s="2" t="s">
        <v>378</v>
      </c>
      <c r="C227" s="2" t="s">
        <v>10</v>
      </c>
      <c r="D227" s="2" t="s">
        <v>517</v>
      </c>
      <c r="E227" s="2" t="s">
        <v>519</v>
      </c>
      <c r="F227" s="2" t="s">
        <v>448</v>
      </c>
      <c r="G227" s="2" t="s">
        <v>632</v>
      </c>
      <c r="H227" s="61">
        <f>SUM('[4]Figure 2.5'!$AD$10:$AL$10)/9</f>
        <v>1988.1111111111111</v>
      </c>
      <c r="I227" s="61">
        <f>H227*1350/(1400+2/7*(1350-1400))</f>
        <v>1936.8711340206185</v>
      </c>
      <c r="J227" s="61">
        <f t="shared" ref="J227:J235" si="192">(I227+K227)/2</f>
        <v>1901.0031500572736</v>
      </c>
      <c r="K227" s="61">
        <f>I227*1300/1350</f>
        <v>1865.1351660939288</v>
      </c>
      <c r="L227" s="61">
        <f t="shared" ref="L227:L235" si="193">(K227+M227)/2</f>
        <v>1793.3991981672393</v>
      </c>
      <c r="M227" s="61">
        <f>K227*1200/1300</f>
        <v>1721.6632302405496</v>
      </c>
      <c r="N227" s="61">
        <f t="shared" ref="N227:N235" si="194">(M227+O227)/2</f>
        <v>1649.92726231386</v>
      </c>
      <c r="O227" s="61">
        <f>M227*1100/1200</f>
        <v>1578.1912943871705</v>
      </c>
      <c r="P227" s="12">
        <v>0.91</v>
      </c>
      <c r="Q227" s="11">
        <f t="shared" si="191"/>
        <v>1.8091811111111114</v>
      </c>
      <c r="R227" s="11">
        <f t="shared" si="191"/>
        <v>1.7625527319587628</v>
      </c>
      <c r="S227" s="11">
        <f t="shared" si="191"/>
        <v>1.7299128665521191</v>
      </c>
      <c r="T227" s="11">
        <f t="shared" si="191"/>
        <v>1.6972730011454753</v>
      </c>
      <c r="U227" s="11">
        <f t="shared" si="191"/>
        <v>1.6319932703321878</v>
      </c>
      <c r="V227" s="11">
        <f t="shared" si="191"/>
        <v>1.5667135395189002</v>
      </c>
      <c r="W227" s="11">
        <f t="shared" si="191"/>
        <v>1.5014338087056125</v>
      </c>
      <c r="X227" s="11">
        <f t="shared" si="191"/>
        <v>1.4361540778923252</v>
      </c>
      <c r="Y227" s="11">
        <f>[3]stanford_det!AB227*Q227</f>
        <v>15.137418356666664</v>
      </c>
      <c r="Z227" s="11">
        <f>[3]stanford_det!AC227*R227</f>
        <v>53.251095572532144</v>
      </c>
      <c r="AA227" s="11">
        <f>[3]stanford_det!AD227*S227</f>
        <v>83.233453146240521</v>
      </c>
      <c r="AB227" s="11">
        <f>[3]stanford_det!AE227*T227</f>
        <v>91.629211068967805</v>
      </c>
      <c r="AC227" s="11">
        <f>[3]stanford_det!AF227*U227</f>
        <v>49.620592185123122</v>
      </c>
      <c r="AD227" s="11">
        <f>[3]stanford_det!AG227*V227</f>
        <v>50.274700049131802</v>
      </c>
      <c r="AE227" s="11">
        <f>[3]stanford_det!AH227*W227</f>
        <v>40.592992670103882</v>
      </c>
      <c r="AF227" s="11">
        <f>[3]stanford_det!AI227*X227</f>
        <v>39.634420141581991</v>
      </c>
    </row>
    <row r="228" spans="1:32" x14ac:dyDescent="0.25">
      <c r="A228" s="2" t="s">
        <v>385</v>
      </c>
      <c r="B228" s="2" t="s">
        <v>379</v>
      </c>
      <c r="C228" s="2" t="s">
        <v>10</v>
      </c>
      <c r="D228" s="2" t="s">
        <v>517</v>
      </c>
      <c r="E228" s="2" t="s">
        <v>527</v>
      </c>
      <c r="F228" s="2" t="s">
        <v>448</v>
      </c>
      <c r="G228" s="2" t="s">
        <v>633</v>
      </c>
      <c r="H228" s="12">
        <f>('[4]Table 4.1'!$D$11+'[4]Table 4.1'!$G$11)/2</f>
        <v>4376</v>
      </c>
      <c r="I228" s="12">
        <f>H228*2880/(3470+2/7*(2880-3470))</f>
        <v>3817.4019904803113</v>
      </c>
      <c r="J228" s="12">
        <f t="shared" si="192"/>
        <v>3618.5789701427948</v>
      </c>
      <c r="K228" s="12">
        <f>I228*2580/2880</f>
        <v>3419.7559498052788</v>
      </c>
      <c r="L228" s="12">
        <f t="shared" si="193"/>
        <v>3287.2072695802681</v>
      </c>
      <c r="M228" s="12">
        <f>K228*2380/2580</f>
        <v>3154.6585893552569</v>
      </c>
      <c r="N228" s="12">
        <f t="shared" si="194"/>
        <v>3032.3850006205571</v>
      </c>
      <c r="O228" s="12">
        <f>M228*2380/2580</f>
        <v>2910.1114118858573</v>
      </c>
      <c r="P228" s="12">
        <v>0.91</v>
      </c>
      <c r="Q228" s="11">
        <f t="shared" si="191"/>
        <v>3.9821600000000004</v>
      </c>
      <c r="R228" s="11">
        <f t="shared" si="191"/>
        <v>3.4738358113370831</v>
      </c>
      <c r="S228" s="11">
        <f t="shared" si="191"/>
        <v>3.2929068628299434</v>
      </c>
      <c r="T228" s="11">
        <f t="shared" si="191"/>
        <v>3.1119779143228037</v>
      </c>
      <c r="U228" s="11">
        <f t="shared" si="191"/>
        <v>2.991358615318044</v>
      </c>
      <c r="V228" s="11">
        <f t="shared" si="191"/>
        <v>2.8707393163132839</v>
      </c>
      <c r="W228" s="11">
        <f t="shared" si="191"/>
        <v>2.7594703505647074</v>
      </c>
      <c r="X228" s="11">
        <f t="shared" si="191"/>
        <v>2.6482013848161299</v>
      </c>
      <c r="Y228" s="11">
        <f>[3]stanford_det!AB228*Q228</f>
        <v>0</v>
      </c>
      <c r="Z228" s="11">
        <f>[3]stanford_det!AC228*R228</f>
        <v>0</v>
      </c>
      <c r="AA228" s="11">
        <f>[3]stanford_det!AD228*S228</f>
        <v>0</v>
      </c>
      <c r="AB228" s="11">
        <f>[3]stanford_det!AE228*T228</f>
        <v>0</v>
      </c>
      <c r="AC228" s="11">
        <f>[3]stanford_det!AF228*U228</f>
        <v>0</v>
      </c>
      <c r="AD228" s="11">
        <f>[3]stanford_det!AG228*V228</f>
        <v>0</v>
      </c>
      <c r="AE228" s="11">
        <f>[3]stanford_det!AH228*W228</f>
        <v>0</v>
      </c>
      <c r="AF228" s="11">
        <f>[3]stanford_det!AI228*X228</f>
        <v>0</v>
      </c>
    </row>
    <row r="229" spans="1:32" x14ac:dyDescent="0.25">
      <c r="A229" s="1" t="s">
        <v>40</v>
      </c>
      <c r="B229" s="1" t="s">
        <v>41</v>
      </c>
      <c r="C229" s="2" t="s">
        <v>10</v>
      </c>
      <c r="D229" s="2" t="s">
        <v>448</v>
      </c>
      <c r="E229" s="2" t="s">
        <v>516</v>
      </c>
      <c r="F229" s="2"/>
      <c r="G229" s="2"/>
      <c r="H229" s="12">
        <f>2500+2/7*(2300-2500)</f>
        <v>2442.8571428571427</v>
      </c>
      <c r="I229" s="12">
        <v>2300</v>
      </c>
      <c r="J229" s="12">
        <f t="shared" si="192"/>
        <v>2300</v>
      </c>
      <c r="K229" s="12">
        <v>2300</v>
      </c>
      <c r="L229" s="12">
        <f t="shared" si="193"/>
        <v>2300</v>
      </c>
      <c r="M229" s="12">
        <v>2300</v>
      </c>
      <c r="N229" s="12">
        <f t="shared" si="194"/>
        <v>2250</v>
      </c>
      <c r="O229" s="12">
        <v>2200</v>
      </c>
      <c r="P229" s="12"/>
      <c r="Q229" s="11">
        <f t="shared" ref="Q229:X230" si="195">H229/1000</f>
        <v>2.4428571428571426</v>
      </c>
      <c r="R229" s="11">
        <f t="shared" si="195"/>
        <v>2.2999999999999998</v>
      </c>
      <c r="S229" s="11">
        <f t="shared" si="195"/>
        <v>2.2999999999999998</v>
      </c>
      <c r="T229" s="11">
        <f t="shared" si="195"/>
        <v>2.2999999999999998</v>
      </c>
      <c r="U229" s="11">
        <f t="shared" si="195"/>
        <v>2.2999999999999998</v>
      </c>
      <c r="V229" s="11">
        <f t="shared" si="195"/>
        <v>2.2999999999999998</v>
      </c>
      <c r="W229" s="11">
        <f t="shared" si="195"/>
        <v>2.25</v>
      </c>
      <c r="X229" s="11">
        <f t="shared" si="195"/>
        <v>2.2000000000000002</v>
      </c>
      <c r="Y229" s="11">
        <f>[3]stanford_det!AB229*Q229</f>
        <v>8.6252400000000007E-2</v>
      </c>
      <c r="Z229" s="11">
        <f>[3]stanford_det!AC229*R229</f>
        <v>6.4966719999999992E-2</v>
      </c>
      <c r="AA229" s="11">
        <f>[3]stanford_det!AD229*S229</f>
        <v>4.0604200000000007E-2</v>
      </c>
      <c r="AB229" s="11">
        <f>[3]stanford_det!AE229*T229</f>
        <v>1.6241679999999994E-2</v>
      </c>
      <c r="AC229" s="11">
        <f>[3]stanford_det!AF229*U229</f>
        <v>1.0151050000000002E-2</v>
      </c>
      <c r="AD229" s="11">
        <f>[3]stanford_det!AG229*V229</f>
        <v>4.0604200000000056E-3</v>
      </c>
      <c r="AE229" s="11">
        <f>[3]stanford_det!AH229*W229</f>
        <v>1.9860750000000029E-3</v>
      </c>
      <c r="AF229" s="11">
        <f>[3]stanford_det!AI229*X229</f>
        <v>0</v>
      </c>
    </row>
    <row r="230" spans="1:32" x14ac:dyDescent="0.25">
      <c r="A230" s="2" t="s">
        <v>42</v>
      </c>
      <c r="B230" s="2" t="s">
        <v>43</v>
      </c>
      <c r="C230" s="2" t="s">
        <v>10</v>
      </c>
      <c r="D230" s="2" t="s">
        <v>448</v>
      </c>
      <c r="E230" s="2" t="s">
        <v>523</v>
      </c>
      <c r="F230" s="2"/>
      <c r="G230" s="2"/>
      <c r="H230" s="12">
        <f>2890+2/7*(2620-2890)</f>
        <v>2812.8571428571427</v>
      </c>
      <c r="I230" s="12">
        <v>2620</v>
      </c>
      <c r="J230" s="12">
        <f t="shared" si="192"/>
        <v>2495</v>
      </c>
      <c r="K230" s="12">
        <v>2370</v>
      </c>
      <c r="L230" s="12">
        <f t="shared" si="193"/>
        <v>2260</v>
      </c>
      <c r="M230" s="12">
        <v>2150</v>
      </c>
      <c r="N230" s="12">
        <f t="shared" si="194"/>
        <v>2050</v>
      </c>
      <c r="O230" s="12">
        <v>1950</v>
      </c>
      <c r="P230" s="12"/>
      <c r="Q230" s="11">
        <f t="shared" si="195"/>
        <v>2.8128571428571427</v>
      </c>
      <c r="R230" s="11">
        <f t="shared" si="195"/>
        <v>2.62</v>
      </c>
      <c r="S230" s="11">
        <f t="shared" si="195"/>
        <v>2.4950000000000001</v>
      </c>
      <c r="T230" s="11">
        <f t="shared" si="195"/>
        <v>2.37</v>
      </c>
      <c r="U230" s="11">
        <f t="shared" si="195"/>
        <v>2.2599999999999998</v>
      </c>
      <c r="V230" s="11">
        <f t="shared" si="195"/>
        <v>2.15</v>
      </c>
      <c r="W230" s="11">
        <f t="shared" si="195"/>
        <v>2.0499999999999998</v>
      </c>
      <c r="X230" s="11">
        <f t="shared" si="195"/>
        <v>1.95</v>
      </c>
      <c r="Y230" s="11">
        <f>[3]stanford_det!AB230*Q230</f>
        <v>6.7937644657142791</v>
      </c>
      <c r="Z230" s="11">
        <f>[3]stanford_det!AC230*R230</f>
        <v>1.647988384</v>
      </c>
      <c r="AA230" s="11">
        <f>[3]stanford_det!AD230*S230</f>
        <v>0.9808518650000001</v>
      </c>
      <c r="AB230" s="11">
        <f>[3]stanford_det!AE230*T230</f>
        <v>0.37268439600000003</v>
      </c>
      <c r="AC230" s="11">
        <f>[3]stanford_det!AF230*U230</f>
        <v>0.22211675499999994</v>
      </c>
      <c r="AD230" s="11">
        <f>[3]stanford_det!AG230*V230</f>
        <v>8.452230499999995E-2</v>
      </c>
      <c r="AE230" s="11">
        <f>[3]stanford_det!AH230*W230</f>
        <v>4.0295517499999975E-2</v>
      </c>
      <c r="AF230" s="11">
        <f>[3]stanford_det!AI230*X230</f>
        <v>0</v>
      </c>
    </row>
    <row r="231" spans="1:32" x14ac:dyDescent="0.25">
      <c r="A231" s="2" t="s">
        <v>382</v>
      </c>
      <c r="B231" s="2" t="s">
        <v>380</v>
      </c>
      <c r="C231" s="2" t="s">
        <v>10</v>
      </c>
      <c r="D231" s="2" t="s">
        <v>517</v>
      </c>
      <c r="E231" s="2" t="s">
        <v>521</v>
      </c>
      <c r="F231" s="2" t="s">
        <v>448</v>
      </c>
      <c r="G231" s="2" t="s">
        <v>630</v>
      </c>
      <c r="H231" s="61">
        <f>SUM('[4]Figure 3.4'!$F$10:$N$10)/9</f>
        <v>1608.2725555555553</v>
      </c>
      <c r="I231" s="61">
        <f>H231*800/(980+2/7*(800-980))</f>
        <v>1385.588663247863</v>
      </c>
      <c r="J231" s="61">
        <f t="shared" si="192"/>
        <v>1247.0297969230767</v>
      </c>
      <c r="K231" s="61">
        <f>I231*640/800</f>
        <v>1108.4709305982904</v>
      </c>
      <c r="L231" s="61">
        <f t="shared" si="193"/>
        <v>1056.5113557264956</v>
      </c>
      <c r="M231" s="61">
        <f>K231*580/640</f>
        <v>1004.5517808547007</v>
      </c>
      <c r="N231" s="61">
        <f t="shared" si="194"/>
        <v>952.59220598290585</v>
      </c>
      <c r="O231" s="61">
        <f>M231*520/580</f>
        <v>900.63263111111098</v>
      </c>
      <c r="P231" s="12">
        <v>0.91</v>
      </c>
      <c r="Q231" s="11">
        <f t="shared" ref="Q231:X233" si="196">H231*$P231/1000</f>
        <v>1.4635280255555554</v>
      </c>
      <c r="R231" s="11">
        <f t="shared" si="196"/>
        <v>1.2608856835555553</v>
      </c>
      <c r="S231" s="11">
        <f t="shared" si="196"/>
        <v>1.1347971151999998</v>
      </c>
      <c r="T231" s="11">
        <f t="shared" si="196"/>
        <v>1.0087085468444443</v>
      </c>
      <c r="U231" s="11">
        <f t="shared" si="196"/>
        <v>0.96142533371111105</v>
      </c>
      <c r="V231" s="11">
        <f t="shared" si="196"/>
        <v>0.91414212057777777</v>
      </c>
      <c r="W231" s="11">
        <f t="shared" si="196"/>
        <v>0.86685890744444438</v>
      </c>
      <c r="X231" s="11">
        <f t="shared" si="196"/>
        <v>0.81957569431111099</v>
      </c>
      <c r="Y231" s="11">
        <f>[3]stanford_det!AB231*Q231</f>
        <v>0</v>
      </c>
      <c r="Z231" s="11">
        <f>[3]stanford_det!AC231*R231</f>
        <v>552.31273635472201</v>
      </c>
      <c r="AA231" s="11">
        <f>[3]stanford_det!AD231*S231</f>
        <v>828.46910453208284</v>
      </c>
      <c r="AB231" s="11">
        <f>[3]stanford_det!AE231*T231</f>
        <v>846.87952907724048</v>
      </c>
      <c r="AC231" s="11">
        <f>[3]stanford_det!AF231*U231</f>
        <v>438.68589736507846</v>
      </c>
      <c r="AD231" s="11">
        <f>[3]stanford_det!AG231*V231</f>
        <v>442.13785196729555</v>
      </c>
      <c r="AE231" s="11">
        <f>[3]stanford_det!AH231*W231</f>
        <v>348.07208905688219</v>
      </c>
      <c r="AF231" s="11">
        <f>[3]stanford_det!AI231*X231</f>
        <v>336.56557371615878</v>
      </c>
    </row>
    <row r="232" spans="1:32" x14ac:dyDescent="0.25">
      <c r="A232" s="2" t="s">
        <v>383</v>
      </c>
      <c r="B232" s="2" t="s">
        <v>381</v>
      </c>
      <c r="C232" s="2" t="s">
        <v>10</v>
      </c>
      <c r="D232" s="2" t="s">
        <v>517</v>
      </c>
      <c r="E232" s="2" t="s">
        <v>522</v>
      </c>
      <c r="F232" s="2" t="s">
        <v>448</v>
      </c>
      <c r="G232" s="2" t="s">
        <v>631</v>
      </c>
      <c r="H232" s="61">
        <f>SUM('[4]Table 3.1'!$F$10:$N$10)/9</f>
        <v>2164.4444444444443</v>
      </c>
      <c r="I232" s="61">
        <f>H232*1100/(1310+2/7*(1100-1310))</f>
        <v>1904.7111111111112</v>
      </c>
      <c r="J232" s="61">
        <f t="shared" si="192"/>
        <v>1809.4755555555557</v>
      </c>
      <c r="K232" s="61">
        <f>I232*990/1100</f>
        <v>1714.24</v>
      </c>
      <c r="L232" s="61">
        <f t="shared" si="193"/>
        <v>1662.2933333333333</v>
      </c>
      <c r="M232" s="61">
        <f>K232*930/990</f>
        <v>1610.3466666666666</v>
      </c>
      <c r="N232" s="61">
        <f t="shared" si="194"/>
        <v>1567.0577777777776</v>
      </c>
      <c r="O232" s="61">
        <f>M232*880/930</f>
        <v>1523.7688888888888</v>
      </c>
      <c r="P232" s="12">
        <v>0.91</v>
      </c>
      <c r="Q232" s="11">
        <f t="shared" si="196"/>
        <v>1.9696444444444443</v>
      </c>
      <c r="R232" s="11">
        <f t="shared" si="196"/>
        <v>1.7332871111111112</v>
      </c>
      <c r="S232" s="11">
        <f t="shared" si="196"/>
        <v>1.6466227555555559</v>
      </c>
      <c r="T232" s="11">
        <f t="shared" si="196"/>
        <v>1.5599584</v>
      </c>
      <c r="U232" s="11">
        <f t="shared" si="196"/>
        <v>1.5126869333333335</v>
      </c>
      <c r="V232" s="11">
        <f t="shared" si="196"/>
        <v>1.4654154666666666</v>
      </c>
      <c r="W232" s="11">
        <f t="shared" si="196"/>
        <v>1.4260225777777775</v>
      </c>
      <c r="X232" s="11">
        <f t="shared" si="196"/>
        <v>1.3866296888888889</v>
      </c>
      <c r="Y232" s="11">
        <f>[3]stanford_det!AB232*Q232</f>
        <v>21.939869466666664</v>
      </c>
      <c r="Z232" s="11">
        <f>[3]stanford_det!AC232*R232</f>
        <v>32.074325852348743</v>
      </c>
      <c r="AA232" s="11">
        <f>[3]stanford_det!AD232*S232</f>
        <v>45.515156448441061</v>
      </c>
      <c r="AB232" s="11">
        <f>[3]stanford_det!AE232*T232</f>
        <v>48.464395135301608</v>
      </c>
      <c r="AC232" s="11">
        <f>[3]stanford_det!AF232*U232</f>
        <v>28.855940660923103</v>
      </c>
      <c r="AD232" s="11">
        <f>[3]stanford_det!AG232*V232</f>
        <v>29.209404411785382</v>
      </c>
      <c r="AE232" s="11">
        <f>[3]stanford_det!AH232*W232</f>
        <v>24.759796444757452</v>
      </c>
      <c r="AF232" s="11">
        <f>[3]stanford_det!AI232*X232</f>
        <v>24.471733295928225</v>
      </c>
    </row>
    <row r="233" spans="1:32" x14ac:dyDescent="0.25">
      <c r="A233" s="2" t="s">
        <v>44</v>
      </c>
      <c r="B233" s="2" t="s">
        <v>45</v>
      </c>
      <c r="C233" s="2" t="s">
        <v>10</v>
      </c>
      <c r="D233" s="2" t="s">
        <v>448</v>
      </c>
      <c r="E233" s="2" t="s">
        <v>616</v>
      </c>
      <c r="F233" s="2"/>
      <c r="G233" s="2"/>
      <c r="H233" s="12">
        <f>5600+2/7*(4500-5600)</f>
        <v>5285.7142857142853</v>
      </c>
      <c r="I233" s="11">
        <v>4500</v>
      </c>
      <c r="J233" s="12">
        <f t="shared" si="192"/>
        <v>4150</v>
      </c>
      <c r="K233" s="12">
        <v>3800</v>
      </c>
      <c r="L233" s="12">
        <f t="shared" si="193"/>
        <v>3650</v>
      </c>
      <c r="M233" s="12">
        <v>3500</v>
      </c>
      <c r="N233" s="12">
        <f t="shared" si="194"/>
        <v>3450</v>
      </c>
      <c r="O233" s="11">
        <v>3400</v>
      </c>
      <c r="P233" s="12">
        <v>0.91</v>
      </c>
      <c r="Q233" s="11">
        <f t="shared" si="196"/>
        <v>4.8099999999999996</v>
      </c>
      <c r="R233" s="11">
        <f t="shared" si="196"/>
        <v>4.0949999999999998</v>
      </c>
      <c r="S233" s="11">
        <f t="shared" si="196"/>
        <v>3.7765</v>
      </c>
      <c r="T233" s="11">
        <f t="shared" si="196"/>
        <v>3.4580000000000002</v>
      </c>
      <c r="U233" s="11">
        <f t="shared" si="196"/>
        <v>3.3214999999999999</v>
      </c>
      <c r="V233" s="11">
        <f t="shared" si="196"/>
        <v>3.1850000000000001</v>
      </c>
      <c r="W233" s="11">
        <f t="shared" si="196"/>
        <v>3.1395</v>
      </c>
      <c r="X233" s="11">
        <f t="shared" si="196"/>
        <v>3.0939999999999999</v>
      </c>
      <c r="Y233" s="11">
        <f>[3]stanford_det!AB233*Q233</f>
        <v>0</v>
      </c>
      <c r="Z233" s="11">
        <f>[3]stanford_det!AC233*R233</f>
        <v>0</v>
      </c>
      <c r="AA233" s="11">
        <f>[3]stanford_det!AD233*S233</f>
        <v>0</v>
      </c>
      <c r="AB233" s="11">
        <f>[3]stanford_det!AE233*T233</f>
        <v>0</v>
      </c>
      <c r="AC233" s="11">
        <f>[3]stanford_det!AF233*U233</f>
        <v>0</v>
      </c>
      <c r="AD233" s="11">
        <f>[3]stanford_det!AG233*V233</f>
        <v>0</v>
      </c>
      <c r="AE233" s="11">
        <f>[3]stanford_det!AH233*W233</f>
        <v>0</v>
      </c>
      <c r="AF233" s="11">
        <f>[3]stanford_det!AI233*X233</f>
        <v>0</v>
      </c>
    </row>
    <row r="234" spans="1:32" x14ac:dyDescent="0.25">
      <c r="A234" s="2" t="s">
        <v>46</v>
      </c>
      <c r="B234" s="2" t="s">
        <v>47</v>
      </c>
      <c r="C234" s="2" t="s">
        <v>10</v>
      </c>
      <c r="D234" s="2" t="s">
        <v>448</v>
      </c>
      <c r="E234" s="2" t="s">
        <v>510</v>
      </c>
      <c r="F234" s="2"/>
      <c r="G234" s="2"/>
      <c r="H234" s="12">
        <f>9080+2/7*(5790-9080)</f>
        <v>8140</v>
      </c>
      <c r="I234" s="12">
        <v>5790</v>
      </c>
      <c r="J234" s="12">
        <f t="shared" si="192"/>
        <v>5135</v>
      </c>
      <c r="K234" s="12">
        <v>4480</v>
      </c>
      <c r="L234" s="12">
        <f t="shared" si="193"/>
        <v>3565</v>
      </c>
      <c r="M234" s="12">
        <v>2650</v>
      </c>
      <c r="N234" s="12">
        <f t="shared" si="194"/>
        <v>2475</v>
      </c>
      <c r="O234" s="12">
        <v>2300</v>
      </c>
      <c r="P234" s="12"/>
      <c r="Q234" s="11">
        <f t="shared" ref="Q234:X234" si="197">H234/1000</f>
        <v>8.14</v>
      </c>
      <c r="R234" s="11">
        <f t="shared" si="197"/>
        <v>5.79</v>
      </c>
      <c r="S234" s="11">
        <f t="shared" si="197"/>
        <v>5.1349999999999998</v>
      </c>
      <c r="T234" s="11">
        <f t="shared" si="197"/>
        <v>4.4800000000000004</v>
      </c>
      <c r="U234" s="11">
        <f t="shared" si="197"/>
        <v>3.5649999999999999</v>
      </c>
      <c r="V234" s="11">
        <f t="shared" si="197"/>
        <v>2.65</v>
      </c>
      <c r="W234" s="11">
        <f t="shared" si="197"/>
        <v>2.4750000000000001</v>
      </c>
      <c r="X234" s="11">
        <f t="shared" si="197"/>
        <v>2.2999999999999998</v>
      </c>
      <c r="Y234" s="11">
        <f>[3]stanford_det!AB234*Q234</f>
        <v>0</v>
      </c>
      <c r="Z234" s="11">
        <f>[3]stanford_det!AC234*R234</f>
        <v>0</v>
      </c>
      <c r="AA234" s="11">
        <f>[3]stanford_det!AD234*S234</f>
        <v>0</v>
      </c>
      <c r="AB234" s="11">
        <f>[3]stanford_det!AE234*T234</f>
        <v>0</v>
      </c>
      <c r="AC234" s="11">
        <f>[3]stanford_det!AF234*U234</f>
        <v>0</v>
      </c>
      <c r="AD234" s="11">
        <f>[3]stanford_det!AG234*V234</f>
        <v>0</v>
      </c>
      <c r="AE234" s="11">
        <f>[3]stanford_det!AH234*W234</f>
        <v>0</v>
      </c>
      <c r="AF234" s="11">
        <f>[3]stanford_det!AI234*X234</f>
        <v>0</v>
      </c>
    </row>
    <row r="235" spans="1:32" x14ac:dyDescent="0.25">
      <c r="A235" s="2" t="s">
        <v>48</v>
      </c>
      <c r="B235" s="2" t="s">
        <v>49</v>
      </c>
      <c r="C235" s="2" t="s">
        <v>10</v>
      </c>
      <c r="D235" s="2" t="s">
        <v>448</v>
      </c>
      <c r="E235" s="2" t="s">
        <v>617</v>
      </c>
      <c r="F235" s="2"/>
      <c r="G235" s="2"/>
      <c r="H235" s="12">
        <f>5530+2/7*(4970-5530)</f>
        <v>5370</v>
      </c>
      <c r="I235" s="11">
        <v>4970</v>
      </c>
      <c r="J235" s="12">
        <f t="shared" si="192"/>
        <v>4720</v>
      </c>
      <c r="K235" s="12">
        <v>4470</v>
      </c>
      <c r="L235" s="12">
        <f t="shared" si="193"/>
        <v>4245</v>
      </c>
      <c r="M235" s="12">
        <v>4020</v>
      </c>
      <c r="N235" s="12">
        <f t="shared" si="194"/>
        <v>3815</v>
      </c>
      <c r="O235" s="11">
        <v>3610</v>
      </c>
      <c r="P235" s="12">
        <v>0.91</v>
      </c>
      <c r="Q235" s="11">
        <f t="shared" ref="Q235:X235" si="198">H235*$P235/1000</f>
        <v>4.8866999999999994</v>
      </c>
      <c r="R235" s="11">
        <f t="shared" si="198"/>
        <v>4.5226999999999995</v>
      </c>
      <c r="S235" s="11">
        <f t="shared" si="198"/>
        <v>4.2951999999999995</v>
      </c>
      <c r="T235" s="11">
        <f t="shared" si="198"/>
        <v>4.0677000000000003</v>
      </c>
      <c r="U235" s="11">
        <f t="shared" si="198"/>
        <v>3.8629500000000001</v>
      </c>
      <c r="V235" s="11">
        <f t="shared" si="198"/>
        <v>3.6582000000000003</v>
      </c>
      <c r="W235" s="11">
        <f t="shared" si="198"/>
        <v>3.4716499999999999</v>
      </c>
      <c r="X235" s="11">
        <f t="shared" si="198"/>
        <v>3.2850999999999999</v>
      </c>
      <c r="Y235" s="11">
        <f>[3]stanford_det!AB235*Q235</f>
        <v>0</v>
      </c>
      <c r="Z235" s="11">
        <f>[3]stanford_det!AC235*R235</f>
        <v>0</v>
      </c>
      <c r="AA235" s="11">
        <f>[3]stanford_det!AD235*S235</f>
        <v>0</v>
      </c>
      <c r="AB235" s="11">
        <f>[3]stanford_det!AE235*T235</f>
        <v>0</v>
      </c>
      <c r="AC235" s="11">
        <f>[3]stanford_det!AF235*U235</f>
        <v>0</v>
      </c>
      <c r="AD235" s="11">
        <f>[3]stanford_det!AG235*V235</f>
        <v>0</v>
      </c>
      <c r="AE235" s="11">
        <f>[3]stanford_det!AH235*W235</f>
        <v>0</v>
      </c>
      <c r="AF235" s="11">
        <f>[3]stanford_det!AI235*X235</f>
        <v>0</v>
      </c>
    </row>
    <row r="236" spans="1:32" x14ac:dyDescent="0.25">
      <c r="A236" s="2" t="s">
        <v>32</v>
      </c>
      <c r="B236" s="2" t="s">
        <v>33</v>
      </c>
      <c r="C236" s="2" t="s">
        <v>9</v>
      </c>
      <c r="D236" s="2" t="s">
        <v>448</v>
      </c>
      <c r="E236" s="2" t="s">
        <v>558</v>
      </c>
      <c r="F236" s="2"/>
      <c r="G236" s="2"/>
      <c r="H236" s="61">
        <f>[2]FI!$B$8/([2]FI!$B$8+[2]FI!$B$11)*(2000+2/7*(2000-2000))+[2]FI!$B$11/([2]FI!$B$8+[2]FI!$B$11)*(1600+2/7*(1600-1600))</f>
        <v>1600</v>
      </c>
      <c r="I236" s="61">
        <f>$H236</f>
        <v>1600</v>
      </c>
      <c r="J236" s="61">
        <f t="shared" ref="J236:O237" si="199">$H236</f>
        <v>1600</v>
      </c>
      <c r="K236" s="61">
        <f t="shared" si="199"/>
        <v>1600</v>
      </c>
      <c r="L236" s="61">
        <f t="shared" si="199"/>
        <v>1600</v>
      </c>
      <c r="M236" s="61">
        <f t="shared" si="199"/>
        <v>1600</v>
      </c>
      <c r="N236" s="61">
        <f t="shared" si="199"/>
        <v>1600</v>
      </c>
      <c r="O236" s="61">
        <f t="shared" si="199"/>
        <v>1600</v>
      </c>
      <c r="P236" s="12"/>
      <c r="Q236" s="11">
        <f t="shared" ref="Q236:X238" si="200">H236/1000</f>
        <v>1.6</v>
      </c>
      <c r="R236" s="11">
        <f t="shared" si="200"/>
        <v>1.6</v>
      </c>
      <c r="S236" s="11">
        <f t="shared" si="200"/>
        <v>1.6</v>
      </c>
      <c r="T236" s="11">
        <f t="shared" si="200"/>
        <v>1.6</v>
      </c>
      <c r="U236" s="11">
        <f t="shared" si="200"/>
        <v>1.6</v>
      </c>
      <c r="V236" s="11">
        <f t="shared" si="200"/>
        <v>1.6</v>
      </c>
      <c r="W236" s="11">
        <f t="shared" si="200"/>
        <v>1.6</v>
      </c>
      <c r="X236" s="11">
        <f t="shared" si="200"/>
        <v>1.6</v>
      </c>
      <c r="Y236" s="11">
        <f>[3]stanford_det!AB236*Q236</f>
        <v>0.84640000000000004</v>
      </c>
      <c r="Z236" s="11">
        <f>[3]stanford_det!AC236*R236</f>
        <v>0.67712000000000006</v>
      </c>
      <c r="AA236" s="11">
        <f>[3]stanford_det!AD236*S236</f>
        <v>0.42320000000000002</v>
      </c>
      <c r="AB236" s="11">
        <f>[3]stanford_det!AE236*T236</f>
        <v>0.16927999999999999</v>
      </c>
      <c r="AC236" s="11">
        <f>[3]stanford_det!AF236*U236</f>
        <v>0.10579999999999999</v>
      </c>
      <c r="AD236" s="11">
        <f>[3]stanford_det!AG236*V236</f>
        <v>4.2319999999999997E-2</v>
      </c>
      <c r="AE236" s="11">
        <f>[3]stanford_det!AH236*W236</f>
        <v>2.1159999999999998E-2</v>
      </c>
      <c r="AF236" s="11">
        <f>[3]stanford_det!AI236*X236</f>
        <v>0</v>
      </c>
    </row>
    <row r="237" spans="1:32" x14ac:dyDescent="0.25">
      <c r="A237" s="2" t="s">
        <v>34</v>
      </c>
      <c r="B237" s="2" t="s">
        <v>35</v>
      </c>
      <c r="C237" s="2" t="s">
        <v>9</v>
      </c>
      <c r="D237" s="2" t="s">
        <v>448</v>
      </c>
      <c r="E237" s="2" t="s">
        <v>515</v>
      </c>
      <c r="F237" s="2"/>
      <c r="G237" s="2"/>
      <c r="H237" s="12">
        <f>850+2/7*(850-850)</f>
        <v>850</v>
      </c>
      <c r="I237" s="12">
        <f>$H237</f>
        <v>850</v>
      </c>
      <c r="J237" s="12">
        <f t="shared" si="199"/>
        <v>850</v>
      </c>
      <c r="K237" s="12">
        <f t="shared" si="199"/>
        <v>850</v>
      </c>
      <c r="L237" s="12">
        <f t="shared" si="199"/>
        <v>850</v>
      </c>
      <c r="M237" s="12">
        <f t="shared" si="199"/>
        <v>850</v>
      </c>
      <c r="N237" s="12">
        <f t="shared" si="199"/>
        <v>850</v>
      </c>
      <c r="O237" s="12">
        <f t="shared" si="199"/>
        <v>850</v>
      </c>
      <c r="P237" s="12"/>
      <c r="Q237" s="11">
        <f t="shared" si="200"/>
        <v>0.85</v>
      </c>
      <c r="R237" s="11">
        <f t="shared" si="200"/>
        <v>0.85</v>
      </c>
      <c r="S237" s="11">
        <f t="shared" si="200"/>
        <v>0.85</v>
      </c>
      <c r="T237" s="11">
        <f t="shared" si="200"/>
        <v>0.85</v>
      </c>
      <c r="U237" s="11">
        <f t="shared" si="200"/>
        <v>0.85</v>
      </c>
      <c r="V237" s="11">
        <f t="shared" si="200"/>
        <v>0.85</v>
      </c>
      <c r="W237" s="11">
        <f t="shared" si="200"/>
        <v>0.85</v>
      </c>
      <c r="X237" s="11">
        <f t="shared" si="200"/>
        <v>0.85</v>
      </c>
      <c r="Y237" s="11">
        <f>[3]stanford_det!AB237*Q237</f>
        <v>120.36481383333333</v>
      </c>
      <c r="Z237" s="11">
        <f>[3]stanford_det!AC237*R237</f>
        <v>24.891851066666668</v>
      </c>
      <c r="AA237" s="11">
        <f>[3]stanford_det!AD237*S237</f>
        <v>15.557406916666668</v>
      </c>
      <c r="AB237" s="11">
        <f>[3]stanford_det!AE237*T237</f>
        <v>6.2229627666666651</v>
      </c>
      <c r="AC237" s="11">
        <f>[3]stanford_det!AF237*U237</f>
        <v>3.8893517291666679</v>
      </c>
      <c r="AD237" s="11">
        <f>[3]stanford_det!AG237*V237</f>
        <v>1.5557406916666703</v>
      </c>
      <c r="AE237" s="11">
        <f>[3]stanford_det!AH237*W237</f>
        <v>0.77787034583333514</v>
      </c>
      <c r="AF237" s="11">
        <f>[3]stanford_det!AI237*X237</f>
        <v>0</v>
      </c>
    </row>
    <row r="238" spans="1:32" x14ac:dyDescent="0.25">
      <c r="A238" s="2" t="s">
        <v>36</v>
      </c>
      <c r="B238" s="2" t="s">
        <v>37</v>
      </c>
      <c r="C238" s="2" t="s">
        <v>9</v>
      </c>
      <c r="D238" s="2" t="s">
        <v>448</v>
      </c>
      <c r="E238" s="2" t="s">
        <v>503</v>
      </c>
      <c r="F238" s="2"/>
      <c r="G238" s="2"/>
      <c r="H238" s="12">
        <f>4500+2/7*(4350-4500)</f>
        <v>4457.1428571428569</v>
      </c>
      <c r="I238" s="12">
        <f>4350</f>
        <v>4350</v>
      </c>
      <c r="J238" s="12">
        <f>(I238+K238)/2</f>
        <v>4225</v>
      </c>
      <c r="K238" s="12">
        <v>4100</v>
      </c>
      <c r="L238" s="12">
        <f>(K238+M238)/2</f>
        <v>3950</v>
      </c>
      <c r="M238" s="12">
        <v>3800</v>
      </c>
      <c r="N238" s="12">
        <f>(M238+O238)/2</f>
        <v>3775</v>
      </c>
      <c r="O238" s="12">
        <v>3750</v>
      </c>
      <c r="P238" s="12"/>
      <c r="Q238" s="11">
        <f t="shared" si="200"/>
        <v>4.4571428571428573</v>
      </c>
      <c r="R238" s="11">
        <f t="shared" si="200"/>
        <v>4.3499999999999996</v>
      </c>
      <c r="S238" s="11">
        <f t="shared" si="200"/>
        <v>4.2249999999999996</v>
      </c>
      <c r="T238" s="11">
        <f t="shared" si="200"/>
        <v>4.0999999999999996</v>
      </c>
      <c r="U238" s="11">
        <f t="shared" si="200"/>
        <v>3.95</v>
      </c>
      <c r="V238" s="11">
        <f t="shared" si="200"/>
        <v>3.8</v>
      </c>
      <c r="W238" s="11">
        <f t="shared" si="200"/>
        <v>3.7749999999999999</v>
      </c>
      <c r="X238" s="11">
        <f t="shared" si="200"/>
        <v>3.75</v>
      </c>
      <c r="Y238" s="11">
        <f>[3]stanford_det!AB238*Q238</f>
        <v>0</v>
      </c>
      <c r="Z238" s="11">
        <f>[3]stanford_det!AC238*R238</f>
        <v>0</v>
      </c>
      <c r="AA238" s="11">
        <f>[3]stanford_det!AD238*S238</f>
        <v>0</v>
      </c>
      <c r="AB238" s="11">
        <f>[3]stanford_det!AE238*T238</f>
        <v>0</v>
      </c>
      <c r="AC238" s="11">
        <f>[3]stanford_det!AF238*U238</f>
        <v>0</v>
      </c>
      <c r="AD238" s="11">
        <f>[3]stanford_det!AG238*V238</f>
        <v>0</v>
      </c>
      <c r="AE238" s="11">
        <f>[3]stanford_det!AH238*W238</f>
        <v>0</v>
      </c>
      <c r="AF238" s="11">
        <f>[3]stanford_det!AI238*X238</f>
        <v>0</v>
      </c>
    </row>
    <row r="239" spans="1:32" x14ac:dyDescent="0.25">
      <c r="A239" s="2" t="s">
        <v>38</v>
      </c>
      <c r="B239" s="2" t="s">
        <v>39</v>
      </c>
      <c r="C239" s="2" t="s">
        <v>9</v>
      </c>
      <c r="D239" s="2" t="s">
        <v>517</v>
      </c>
      <c r="E239" s="2" t="s">
        <v>518</v>
      </c>
      <c r="F239" s="2" t="s">
        <v>448</v>
      </c>
      <c r="G239" s="2" t="s">
        <v>637</v>
      </c>
      <c r="H239" s="11">
        <f>'[4]Figure 5.5'!$E$23</f>
        <v>1842.692924470706</v>
      </c>
      <c r="I239" s="11">
        <f>$H239</f>
        <v>1842.692924470706</v>
      </c>
      <c r="J239" s="11">
        <f t="shared" ref="J239:O239" si="201">$H239</f>
        <v>1842.692924470706</v>
      </c>
      <c r="K239" s="11">
        <f t="shared" si="201"/>
        <v>1842.692924470706</v>
      </c>
      <c r="L239" s="11">
        <f t="shared" si="201"/>
        <v>1842.692924470706</v>
      </c>
      <c r="M239" s="11">
        <f t="shared" si="201"/>
        <v>1842.692924470706</v>
      </c>
      <c r="N239" s="11">
        <f t="shared" si="201"/>
        <v>1842.692924470706</v>
      </c>
      <c r="O239" s="11">
        <f t="shared" si="201"/>
        <v>1842.692924470706</v>
      </c>
      <c r="P239" s="12">
        <v>0.91</v>
      </c>
      <c r="Q239" s="11">
        <f t="shared" ref="Q239:X241" si="202">H239*$P239/1000</f>
        <v>1.6768505612683424</v>
      </c>
      <c r="R239" s="11">
        <f t="shared" si="202"/>
        <v>1.6768505612683424</v>
      </c>
      <c r="S239" s="11">
        <f t="shared" si="202"/>
        <v>1.6768505612683424</v>
      </c>
      <c r="T239" s="11">
        <f t="shared" si="202"/>
        <v>1.6768505612683424</v>
      </c>
      <c r="U239" s="11">
        <f t="shared" si="202"/>
        <v>1.6768505612683424</v>
      </c>
      <c r="V239" s="11">
        <f t="shared" si="202"/>
        <v>1.6768505612683424</v>
      </c>
      <c r="W239" s="11">
        <f t="shared" si="202"/>
        <v>1.6768505612683424</v>
      </c>
      <c r="X239" s="11">
        <f t="shared" si="202"/>
        <v>1.6768505612683424</v>
      </c>
      <c r="Y239" s="11">
        <f>[3]stanford_det!AB239*Q239</f>
        <v>44.408592364256606</v>
      </c>
      <c r="Z239" s="11">
        <f>[3]stanford_det!AC239*R239</f>
        <v>44.335928839934972</v>
      </c>
      <c r="AA239" s="11">
        <f>[3]stanford_det!AD239*S239</f>
        <v>44.226933553452533</v>
      </c>
      <c r="AB239" s="11">
        <f>[3]stanford_det!AE239*T239</f>
        <v>44.117938266970086</v>
      </c>
      <c r="AC239" s="11">
        <f>[3]stanford_det!AF239*U239</f>
        <v>44.090689445349476</v>
      </c>
      <c r="AD239" s="11">
        <f>[3]stanford_det!AG239*V239</f>
        <v>44.063440623728866</v>
      </c>
      <c r="AE239" s="11">
        <f>[3]stanford_det!AH239*W239</f>
        <v>44.05435768318867</v>
      </c>
      <c r="AF239" s="11">
        <f>[3]stanford_det!AI239*X239</f>
        <v>44.045274742648459</v>
      </c>
    </row>
    <row r="240" spans="1:32" x14ac:dyDescent="0.25">
      <c r="A240" s="2" t="s">
        <v>384</v>
      </c>
      <c r="B240" s="2" t="s">
        <v>378</v>
      </c>
      <c r="C240" s="2" t="s">
        <v>9</v>
      </c>
      <c r="D240" s="2" t="s">
        <v>517</v>
      </c>
      <c r="E240" s="2" t="s">
        <v>530</v>
      </c>
      <c r="F240" s="2" t="s">
        <v>448</v>
      </c>
      <c r="G240" s="2" t="s">
        <v>632</v>
      </c>
      <c r="H240" s="61">
        <f>SUM('[4]Figure 2.5'!$AD$11:$AL$11)/9</f>
        <v>1836.1111111111111</v>
      </c>
      <c r="I240" s="61">
        <f>H240*1350/(1400+2/7*(1350-1400))</f>
        <v>1788.7886597938143</v>
      </c>
      <c r="J240" s="61">
        <f t="shared" ref="J240:J248" si="203">(I240+K240)/2</f>
        <v>1755.6629438717068</v>
      </c>
      <c r="K240" s="61">
        <f>I240*1300/1350</f>
        <v>1722.5372279495991</v>
      </c>
      <c r="L240" s="61">
        <f t="shared" ref="L240:L248" si="204">(K240+M240)/2</f>
        <v>1656.2857961053837</v>
      </c>
      <c r="M240" s="61">
        <f>K240*1200/1300</f>
        <v>1590.0343642611683</v>
      </c>
      <c r="N240" s="61">
        <f t="shared" ref="N240:N248" si="205">(M240+O240)/2</f>
        <v>1523.7829324169529</v>
      </c>
      <c r="O240" s="61">
        <f>M240*1100/1200</f>
        <v>1457.5315005727375</v>
      </c>
      <c r="P240" s="12">
        <v>0.91</v>
      </c>
      <c r="Q240" s="11">
        <f t="shared" si="202"/>
        <v>1.6708611111111111</v>
      </c>
      <c r="R240" s="11">
        <f t="shared" si="202"/>
        <v>1.6277976804123713</v>
      </c>
      <c r="S240" s="11">
        <f t="shared" si="202"/>
        <v>1.5976532789232534</v>
      </c>
      <c r="T240" s="11">
        <f t="shared" si="202"/>
        <v>1.5675088774341353</v>
      </c>
      <c r="U240" s="11">
        <f t="shared" si="202"/>
        <v>1.5072200744558992</v>
      </c>
      <c r="V240" s="11">
        <f t="shared" si="202"/>
        <v>1.4469312714776632</v>
      </c>
      <c r="W240" s="11">
        <f t="shared" si="202"/>
        <v>1.3866424684994272</v>
      </c>
      <c r="X240" s="11">
        <f t="shared" si="202"/>
        <v>1.3263536655211912</v>
      </c>
      <c r="Y240" s="11">
        <f>[3]stanford_det!AB240*Q240</f>
        <v>5.1546065277777782</v>
      </c>
      <c r="Z240" s="11">
        <f>[3]stanford_det!AC240*R240</f>
        <v>383.96035386272052</v>
      </c>
      <c r="AA240" s="11">
        <f>[3]stanford_det!AD240*S240</f>
        <v>620.70207284964499</v>
      </c>
      <c r="AB240" s="11">
        <f>[3]stanford_det!AE240*T240</f>
        <v>688.54929990989808</v>
      </c>
      <c r="AC240" s="11">
        <f>[3]stanford_det!AF240*U240</f>
        <v>361.51700141820891</v>
      </c>
      <c r="AD240" s="11">
        <f>[3]stanford_det!AG240*V240</f>
        <v>367.66543906048867</v>
      </c>
      <c r="AE240" s="11">
        <f>[3]stanford_det!AH240*W240</f>
        <v>293.09483238165274</v>
      </c>
      <c r="AF240" s="11">
        <f>[3]stanford_det!AI240*X240</f>
        <v>286.64880920787186</v>
      </c>
    </row>
    <row r="241" spans="1:32" x14ac:dyDescent="0.25">
      <c r="A241" s="2" t="s">
        <v>385</v>
      </c>
      <c r="B241" s="2" t="s">
        <v>379</v>
      </c>
      <c r="C241" s="2" t="s">
        <v>9</v>
      </c>
      <c r="D241" s="2" t="s">
        <v>517</v>
      </c>
      <c r="E241" s="2" t="s">
        <v>527</v>
      </c>
      <c r="F241" s="2" t="s">
        <v>448</v>
      </c>
      <c r="G241" s="2" t="s">
        <v>633</v>
      </c>
      <c r="H241" s="12">
        <f>('[4]Table 4.1'!$D$11+'[4]Table 4.1'!$G$11)/2</f>
        <v>4376</v>
      </c>
      <c r="I241" s="12">
        <f>H241*2880/(3470+2/7*(2880-3470))</f>
        <v>3817.4019904803113</v>
      </c>
      <c r="J241" s="12">
        <f t="shared" si="203"/>
        <v>3618.5789701427948</v>
      </c>
      <c r="K241" s="12">
        <f>I241*2580/2880</f>
        <v>3419.7559498052788</v>
      </c>
      <c r="L241" s="12">
        <f t="shared" si="204"/>
        <v>3287.2072695802681</v>
      </c>
      <c r="M241" s="12">
        <f>K241*2380/2580</f>
        <v>3154.6585893552569</v>
      </c>
      <c r="N241" s="12">
        <f t="shared" si="205"/>
        <v>3032.3850006205571</v>
      </c>
      <c r="O241" s="12">
        <f>M241*2380/2580</f>
        <v>2910.1114118858573</v>
      </c>
      <c r="P241" s="12">
        <v>0.91</v>
      </c>
      <c r="Q241" s="11">
        <f t="shared" si="202"/>
        <v>3.9821600000000004</v>
      </c>
      <c r="R241" s="11">
        <f t="shared" si="202"/>
        <v>3.4738358113370831</v>
      </c>
      <c r="S241" s="11">
        <f t="shared" si="202"/>
        <v>3.2929068628299434</v>
      </c>
      <c r="T241" s="11">
        <f t="shared" si="202"/>
        <v>3.1119779143228037</v>
      </c>
      <c r="U241" s="11">
        <f t="shared" si="202"/>
        <v>2.991358615318044</v>
      </c>
      <c r="V241" s="11">
        <f t="shared" si="202"/>
        <v>2.8707393163132839</v>
      </c>
      <c r="W241" s="11">
        <f t="shared" si="202"/>
        <v>2.7594703505647074</v>
      </c>
      <c r="X241" s="11">
        <f t="shared" si="202"/>
        <v>2.6482013848161299</v>
      </c>
      <c r="Y241" s="11">
        <f>[3]stanford_det!AB241*Q241</f>
        <v>0</v>
      </c>
      <c r="Z241" s="11">
        <f>[3]stanford_det!AC241*R241</f>
        <v>213.32625818054476</v>
      </c>
      <c r="AA241" s="11">
        <f>[3]stanford_det!AD241*S241</f>
        <v>329.36618065832994</v>
      </c>
      <c r="AB241" s="11">
        <f>[3]stanford_det!AE241*T241</f>
        <v>345.05028449920297</v>
      </c>
      <c r="AC241" s="11">
        <f>[3]stanford_det!AF241*U241</f>
        <v>169.0273158712553</v>
      </c>
      <c r="AD241" s="11">
        <f>[3]stanford_det!AG241*V241</f>
        <v>171.39349253896</v>
      </c>
      <c r="AE241" s="11">
        <f>[3]stanford_det!AH241*W241</f>
        <v>132.38866118042594</v>
      </c>
      <c r="AF241" s="11">
        <f>[3]stanford_det!AI241*X241</f>
        <v>129.87375112932821</v>
      </c>
    </row>
    <row r="242" spans="1:32" x14ac:dyDescent="0.25">
      <c r="A242" s="1" t="s">
        <v>40</v>
      </c>
      <c r="B242" s="1" t="s">
        <v>41</v>
      </c>
      <c r="C242" s="2" t="s">
        <v>9</v>
      </c>
      <c r="D242" s="2" t="s">
        <v>448</v>
      </c>
      <c r="E242" s="2" t="s">
        <v>516</v>
      </c>
      <c r="F242" s="2"/>
      <c r="G242" s="2"/>
      <c r="H242" s="12">
        <f>2500+2/7*(2300-2500)</f>
        <v>2442.8571428571427</v>
      </c>
      <c r="I242" s="12">
        <v>2300</v>
      </c>
      <c r="J242" s="12">
        <f t="shared" si="203"/>
        <v>2300</v>
      </c>
      <c r="K242" s="12">
        <v>2300</v>
      </c>
      <c r="L242" s="12">
        <f t="shared" si="204"/>
        <v>2300</v>
      </c>
      <c r="M242" s="12">
        <v>2300</v>
      </c>
      <c r="N242" s="12">
        <f t="shared" si="205"/>
        <v>2250</v>
      </c>
      <c r="O242" s="12">
        <v>2200</v>
      </c>
      <c r="P242" s="12"/>
      <c r="Q242" s="11">
        <f t="shared" ref="Q242:X243" si="206">H242/1000</f>
        <v>2.4428571428571426</v>
      </c>
      <c r="R242" s="11">
        <f t="shared" si="206"/>
        <v>2.2999999999999998</v>
      </c>
      <c r="S242" s="11">
        <f t="shared" si="206"/>
        <v>2.2999999999999998</v>
      </c>
      <c r="T242" s="11">
        <f t="shared" si="206"/>
        <v>2.2999999999999998</v>
      </c>
      <c r="U242" s="11">
        <f t="shared" si="206"/>
        <v>2.2999999999999998</v>
      </c>
      <c r="V242" s="11">
        <f t="shared" si="206"/>
        <v>2.2999999999999998</v>
      </c>
      <c r="W242" s="11">
        <f t="shared" si="206"/>
        <v>2.25</v>
      </c>
      <c r="X242" s="11">
        <f t="shared" si="206"/>
        <v>2.2000000000000002</v>
      </c>
      <c r="Y242" s="11">
        <f>[3]stanford_det!AB242*Q242</f>
        <v>1.0619099999999999</v>
      </c>
      <c r="Z242" s="11">
        <f>[3]stanford_det!AC242*R242</f>
        <v>0.799848</v>
      </c>
      <c r="AA242" s="11">
        <f>[3]stanford_det!AD242*S242</f>
        <v>0.49990499999999993</v>
      </c>
      <c r="AB242" s="11">
        <f>[3]stanford_det!AE242*T242</f>
        <v>0.19996199999999997</v>
      </c>
      <c r="AC242" s="11">
        <f>[3]stanford_det!AF242*U242</f>
        <v>0.12497625</v>
      </c>
      <c r="AD242" s="11">
        <f>[3]stanford_det!AG242*V242</f>
        <v>4.9990500000000049E-2</v>
      </c>
      <c r="AE242" s="11">
        <f>[3]stanford_det!AH242*W242</f>
        <v>2.4451875000000026E-2</v>
      </c>
      <c r="AF242" s="11">
        <f>[3]stanford_det!AI242*X242</f>
        <v>0</v>
      </c>
    </row>
    <row r="243" spans="1:32" x14ac:dyDescent="0.25">
      <c r="A243" s="2" t="s">
        <v>42</v>
      </c>
      <c r="B243" s="2" t="s">
        <v>43</v>
      </c>
      <c r="C243" s="2" t="s">
        <v>9</v>
      </c>
      <c r="D243" s="2" t="s">
        <v>448</v>
      </c>
      <c r="E243" s="2" t="s">
        <v>523</v>
      </c>
      <c r="F243" s="2"/>
      <c r="G243" s="2"/>
      <c r="H243" s="12">
        <f>2890+2/7*(2620-2890)</f>
        <v>2812.8571428571427</v>
      </c>
      <c r="I243" s="12">
        <v>2620</v>
      </c>
      <c r="J243" s="12">
        <f t="shared" si="203"/>
        <v>2495</v>
      </c>
      <c r="K243" s="12">
        <v>2370</v>
      </c>
      <c r="L243" s="12">
        <f t="shared" si="204"/>
        <v>2260</v>
      </c>
      <c r="M243" s="12">
        <v>2150</v>
      </c>
      <c r="N243" s="12">
        <f t="shared" si="205"/>
        <v>2050</v>
      </c>
      <c r="O243" s="12">
        <v>1950</v>
      </c>
      <c r="P243" s="12"/>
      <c r="Q243" s="11">
        <f t="shared" si="206"/>
        <v>2.8128571428571427</v>
      </c>
      <c r="R243" s="11">
        <f t="shared" si="206"/>
        <v>2.62</v>
      </c>
      <c r="S243" s="11">
        <f t="shared" si="206"/>
        <v>2.4950000000000001</v>
      </c>
      <c r="T243" s="11">
        <f t="shared" si="206"/>
        <v>2.37</v>
      </c>
      <c r="U243" s="11">
        <f t="shared" si="206"/>
        <v>2.2599999999999998</v>
      </c>
      <c r="V243" s="11">
        <f t="shared" si="206"/>
        <v>2.15</v>
      </c>
      <c r="W243" s="11">
        <f t="shared" si="206"/>
        <v>2.0499999999999998</v>
      </c>
      <c r="X243" s="11">
        <f t="shared" si="206"/>
        <v>1.95</v>
      </c>
      <c r="Y243" s="11">
        <f>[3]stanford_det!AB243*Q243</f>
        <v>19.736010466857142</v>
      </c>
      <c r="Z243" s="11">
        <f>[3]stanford_det!AC243*R243</f>
        <v>4.2262846912000001</v>
      </c>
      <c r="AA243" s="11">
        <f>[3]stanford_det!AD243*S243</f>
        <v>2.5154056069999999</v>
      </c>
      <c r="AB243" s="11">
        <f>[3]stanford_det!AE243*T243</f>
        <v>0.95575331279999942</v>
      </c>
      <c r="AC243" s="11">
        <f>[3]stanford_det!AF243*U243</f>
        <v>0.56962090899999995</v>
      </c>
      <c r="AD243" s="11">
        <f>[3]stanford_det!AG243*V243</f>
        <v>0.21675839900000046</v>
      </c>
      <c r="AE243" s="11">
        <f>[3]stanford_det!AH243*W243</f>
        <v>0.10333830650000021</v>
      </c>
      <c r="AF243" s="11">
        <f>[3]stanford_det!AI243*X243</f>
        <v>0</v>
      </c>
    </row>
    <row r="244" spans="1:32" x14ac:dyDescent="0.25">
      <c r="A244" s="2" t="s">
        <v>382</v>
      </c>
      <c r="B244" s="2" t="s">
        <v>380</v>
      </c>
      <c r="C244" s="2" t="s">
        <v>9</v>
      </c>
      <c r="D244" s="2" t="s">
        <v>517</v>
      </c>
      <c r="E244" s="2" t="s">
        <v>531</v>
      </c>
      <c r="F244" s="2" t="s">
        <v>448</v>
      </c>
      <c r="G244" s="2" t="s">
        <v>630</v>
      </c>
      <c r="H244" s="61">
        <f>SUM('[4]Figure 3.4'!$F$28:$N$28)/9</f>
        <v>2040.9771111111108</v>
      </c>
      <c r="I244" s="61">
        <f>H244*800/(980+2/7*(800-980))</f>
        <v>1758.3802803418801</v>
      </c>
      <c r="J244" s="61">
        <f t="shared" si="203"/>
        <v>1582.542252307692</v>
      </c>
      <c r="K244" s="61">
        <f>I244*640/800</f>
        <v>1406.704224273504</v>
      </c>
      <c r="L244" s="61">
        <f t="shared" si="204"/>
        <v>1340.7649637606835</v>
      </c>
      <c r="M244" s="61">
        <f>K244*580/640</f>
        <v>1274.825703247863</v>
      </c>
      <c r="N244" s="61">
        <f t="shared" si="205"/>
        <v>1208.8864427350425</v>
      </c>
      <c r="O244" s="61">
        <f>M244*520/580</f>
        <v>1142.947182222222</v>
      </c>
      <c r="P244" s="12">
        <v>0.91</v>
      </c>
      <c r="Q244" s="11">
        <f t="shared" ref="Q244:X246" si="207">H244*$P244/1000</f>
        <v>1.8572891711111108</v>
      </c>
      <c r="R244" s="11">
        <f t="shared" si="207"/>
        <v>1.6001260551111109</v>
      </c>
      <c r="S244" s="11">
        <f t="shared" si="207"/>
        <v>1.4401134495999997</v>
      </c>
      <c r="T244" s="11">
        <f t="shared" si="207"/>
        <v>1.2801008440888886</v>
      </c>
      <c r="U244" s="11">
        <f t="shared" si="207"/>
        <v>1.220096117022222</v>
      </c>
      <c r="V244" s="11">
        <f t="shared" si="207"/>
        <v>1.1600913899555554</v>
      </c>
      <c r="W244" s="11">
        <f t="shared" si="207"/>
        <v>1.1000866628888886</v>
      </c>
      <c r="X244" s="11">
        <f t="shared" si="207"/>
        <v>1.040081935822222</v>
      </c>
      <c r="Y244" s="11">
        <f>[3]stanford_det!AB244*Q244</f>
        <v>0</v>
      </c>
      <c r="Z244" s="11">
        <f>[3]stanford_det!AC244*R244</f>
        <v>134.62230033407485</v>
      </c>
      <c r="AA244" s="11">
        <f>[3]stanford_det!AD244*S244</f>
        <v>201.93345050111225</v>
      </c>
      <c r="AB244" s="11">
        <f>[3]stanford_det!AE244*T244</f>
        <v>206.42086051224805</v>
      </c>
      <c r="AC244" s="11">
        <f>[3]stanford_det!AF244*U244</f>
        <v>106.92656667159588</v>
      </c>
      <c r="AD244" s="11">
        <f>[3]stanford_det!AG244*V244</f>
        <v>107.76795604868384</v>
      </c>
      <c r="AE244" s="11">
        <f>[3]stanford_det!AH244*W244</f>
        <v>84.840095523036794</v>
      </c>
      <c r="AF244" s="11">
        <f>[3]stanford_det!AI244*X244</f>
        <v>82.035464266076843</v>
      </c>
    </row>
    <row r="245" spans="1:32" x14ac:dyDescent="0.25">
      <c r="A245" s="2" t="s">
        <v>383</v>
      </c>
      <c r="B245" s="2" t="s">
        <v>381</v>
      </c>
      <c r="C245" s="2" t="s">
        <v>9</v>
      </c>
      <c r="D245" s="2" t="s">
        <v>517</v>
      </c>
      <c r="E245" s="2" t="s">
        <v>532</v>
      </c>
      <c r="F245" s="2" t="s">
        <v>448</v>
      </c>
      <c r="G245" s="2" t="s">
        <v>631</v>
      </c>
      <c r="H245" s="61">
        <f>SUM('[4]Table 3.1'!$F$20:$N$20)/7</f>
        <v>2900.7142857142858</v>
      </c>
      <c r="I245" s="61">
        <f>H245*1100/(1310+2/7*(1100-1310))</f>
        <v>2552.6285714285718</v>
      </c>
      <c r="J245" s="61">
        <f t="shared" si="203"/>
        <v>2424.9971428571434</v>
      </c>
      <c r="K245" s="61">
        <f>I245*990/1100</f>
        <v>2297.3657142857146</v>
      </c>
      <c r="L245" s="61">
        <f t="shared" si="204"/>
        <v>2227.7485714285717</v>
      </c>
      <c r="M245" s="61">
        <f>K245*930/990</f>
        <v>2158.1314285714288</v>
      </c>
      <c r="N245" s="61">
        <f t="shared" si="205"/>
        <v>2100.1171428571433</v>
      </c>
      <c r="O245" s="61">
        <f>M245*880/930</f>
        <v>2042.1028571428574</v>
      </c>
      <c r="P245" s="12">
        <v>0.91</v>
      </c>
      <c r="Q245" s="11">
        <f t="shared" si="207"/>
        <v>2.6396500000000001</v>
      </c>
      <c r="R245" s="11">
        <f t="shared" si="207"/>
        <v>2.3228920000000004</v>
      </c>
      <c r="S245" s="11">
        <f t="shared" si="207"/>
        <v>2.2067474000000007</v>
      </c>
      <c r="T245" s="11">
        <f t="shared" si="207"/>
        <v>2.0906028000000005</v>
      </c>
      <c r="U245" s="11">
        <f t="shared" si="207"/>
        <v>2.0272512000000003</v>
      </c>
      <c r="V245" s="11">
        <f t="shared" si="207"/>
        <v>1.9638996000000004</v>
      </c>
      <c r="W245" s="11">
        <f t="shared" si="207"/>
        <v>1.9111066000000005</v>
      </c>
      <c r="X245" s="11">
        <f t="shared" si="207"/>
        <v>1.8583136000000002</v>
      </c>
      <c r="Y245" s="11">
        <f>[3]stanford_det!AB245*Q245</f>
        <v>0.12670320000000002</v>
      </c>
      <c r="Z245" s="11">
        <f>[3]stanford_det!AC245*R245</f>
        <v>312.52626111777306</v>
      </c>
      <c r="AA245" s="11">
        <f>[3]stanford_det!AD245*S245</f>
        <v>494.76263085300747</v>
      </c>
      <c r="AB245" s="11">
        <f>[3]stanford_det!AE245*T245</f>
        <v>539.01581390495858</v>
      </c>
      <c r="AC245" s="11">
        <f>[3]stanford_det!AF245*U245</f>
        <v>284.11072833193907</v>
      </c>
      <c r="AD245" s="11">
        <f>[3]stanford_det!AG245*V245</f>
        <v>291.74054812501214</v>
      </c>
      <c r="AE245" s="11">
        <f>[3]stanford_det!AH245*W245</f>
        <v>235.7045330193871</v>
      </c>
      <c r="AF245" s="11">
        <f>[3]stanford_det!AI245*X245</f>
        <v>234.40027077912993</v>
      </c>
    </row>
    <row r="246" spans="1:32" x14ac:dyDescent="0.25">
      <c r="A246" s="2" t="s">
        <v>44</v>
      </c>
      <c r="B246" s="2" t="s">
        <v>45</v>
      </c>
      <c r="C246" s="2" t="s">
        <v>9</v>
      </c>
      <c r="D246" s="2" t="s">
        <v>448</v>
      </c>
      <c r="E246" s="2" t="s">
        <v>616</v>
      </c>
      <c r="F246" s="2"/>
      <c r="G246" s="2"/>
      <c r="H246" s="12">
        <f>5600+2/7*(4500-5600)</f>
        <v>5285.7142857142853</v>
      </c>
      <c r="I246" s="11">
        <v>4500</v>
      </c>
      <c r="J246" s="12">
        <f t="shared" si="203"/>
        <v>4150</v>
      </c>
      <c r="K246" s="12">
        <v>3800</v>
      </c>
      <c r="L246" s="12">
        <f t="shared" si="204"/>
        <v>3650</v>
      </c>
      <c r="M246" s="12">
        <v>3500</v>
      </c>
      <c r="N246" s="12">
        <f t="shared" si="205"/>
        <v>3450</v>
      </c>
      <c r="O246" s="11">
        <v>3400</v>
      </c>
      <c r="P246" s="12">
        <v>0.91</v>
      </c>
      <c r="Q246" s="11">
        <f t="shared" si="207"/>
        <v>4.8099999999999996</v>
      </c>
      <c r="R246" s="11">
        <f t="shared" si="207"/>
        <v>4.0949999999999998</v>
      </c>
      <c r="S246" s="11">
        <f t="shared" si="207"/>
        <v>3.7765</v>
      </c>
      <c r="T246" s="11">
        <f t="shared" si="207"/>
        <v>3.4580000000000002</v>
      </c>
      <c r="U246" s="11">
        <f t="shared" si="207"/>
        <v>3.3214999999999999</v>
      </c>
      <c r="V246" s="11">
        <f t="shared" si="207"/>
        <v>3.1850000000000001</v>
      </c>
      <c r="W246" s="11">
        <f t="shared" si="207"/>
        <v>3.1395</v>
      </c>
      <c r="X246" s="11">
        <f t="shared" si="207"/>
        <v>3.0939999999999999</v>
      </c>
      <c r="Y246" s="11">
        <f>[3]stanford_det!AB246*Q246</f>
        <v>0</v>
      </c>
      <c r="Z246" s="11">
        <f>[3]stanford_det!AC246*R246</f>
        <v>0</v>
      </c>
      <c r="AA246" s="11">
        <f>[3]stanford_det!AD246*S246</f>
        <v>0</v>
      </c>
      <c r="AB246" s="11">
        <f>[3]stanford_det!AE246*T246</f>
        <v>0</v>
      </c>
      <c r="AC246" s="11">
        <f>[3]stanford_det!AF246*U246</f>
        <v>0</v>
      </c>
      <c r="AD246" s="11">
        <f>[3]stanford_det!AG246*V246</f>
        <v>0</v>
      </c>
      <c r="AE246" s="11">
        <f>[3]stanford_det!AH246*W246</f>
        <v>0</v>
      </c>
      <c r="AF246" s="11">
        <f>[3]stanford_det!AI246*X246</f>
        <v>0</v>
      </c>
    </row>
    <row r="247" spans="1:32" x14ac:dyDescent="0.25">
      <c r="A247" s="2" t="s">
        <v>46</v>
      </c>
      <c r="B247" s="2" t="s">
        <v>47</v>
      </c>
      <c r="C247" s="2" t="s">
        <v>9</v>
      </c>
      <c r="D247" s="2" t="s">
        <v>448</v>
      </c>
      <c r="E247" s="2" t="s">
        <v>510</v>
      </c>
      <c r="F247" s="2"/>
      <c r="G247" s="2"/>
      <c r="H247" s="12">
        <f>9080+2/7*(5790-9080)</f>
        <v>8140</v>
      </c>
      <c r="I247" s="12">
        <v>5790</v>
      </c>
      <c r="J247" s="12">
        <f t="shared" si="203"/>
        <v>5135</v>
      </c>
      <c r="K247" s="12">
        <v>4480</v>
      </c>
      <c r="L247" s="12">
        <f t="shared" si="204"/>
        <v>3565</v>
      </c>
      <c r="M247" s="12">
        <v>2650</v>
      </c>
      <c r="N247" s="12">
        <f t="shared" si="205"/>
        <v>2475</v>
      </c>
      <c r="O247" s="12">
        <v>2300</v>
      </c>
      <c r="P247" s="12"/>
      <c r="Q247" s="11">
        <f t="shared" ref="Q247:X247" si="208">H247/1000</f>
        <v>8.14</v>
      </c>
      <c r="R247" s="11">
        <f t="shared" si="208"/>
        <v>5.79</v>
      </c>
      <c r="S247" s="11">
        <f t="shared" si="208"/>
        <v>5.1349999999999998</v>
      </c>
      <c r="T247" s="11">
        <f t="shared" si="208"/>
        <v>4.4800000000000004</v>
      </c>
      <c r="U247" s="11">
        <f t="shared" si="208"/>
        <v>3.5649999999999999</v>
      </c>
      <c r="V247" s="11">
        <f t="shared" si="208"/>
        <v>2.65</v>
      </c>
      <c r="W247" s="11">
        <f t="shared" si="208"/>
        <v>2.4750000000000001</v>
      </c>
      <c r="X247" s="11">
        <f t="shared" si="208"/>
        <v>2.2999999999999998</v>
      </c>
      <c r="Y247" s="11">
        <f>[3]stanford_det!AB247*Q247</f>
        <v>0</v>
      </c>
      <c r="Z247" s="11">
        <f>[3]stanford_det!AC247*R247</f>
        <v>3.6715347316043858</v>
      </c>
      <c r="AA247" s="11">
        <f>[3]stanford_det!AD247*S247</f>
        <v>5.5355202831676129</v>
      </c>
      <c r="AB247" s="11">
        <f>[3]stanford_det!AE247*T247</f>
        <v>5.6816841442444392</v>
      </c>
      <c r="AC247" s="11">
        <f>[3]stanford_det!AF247*U247</f>
        <v>2.6562348961743205</v>
      </c>
      <c r="AD247" s="11">
        <f>[3]stanford_det!AG247*V247</f>
        <v>2.1005110187287608</v>
      </c>
      <c r="AE247" s="11">
        <f>[3]stanford_det!AH247*W247</f>
        <v>1.6871463031562894</v>
      </c>
      <c r="AF247" s="11">
        <f>[3]stanford_det!AI247*X247</f>
        <v>1.6043148309083066</v>
      </c>
    </row>
    <row r="248" spans="1:32" x14ac:dyDescent="0.25">
      <c r="A248" s="2" t="s">
        <v>48</v>
      </c>
      <c r="B248" s="2" t="s">
        <v>49</v>
      </c>
      <c r="C248" s="2" t="s">
        <v>9</v>
      </c>
      <c r="D248" s="2" t="s">
        <v>448</v>
      </c>
      <c r="E248" s="2" t="s">
        <v>617</v>
      </c>
      <c r="F248" s="2"/>
      <c r="G248" s="2"/>
      <c r="H248" s="12">
        <f>5530+2/7*(4970-5530)</f>
        <v>5370</v>
      </c>
      <c r="I248" s="11">
        <v>4970</v>
      </c>
      <c r="J248" s="12">
        <f t="shared" si="203"/>
        <v>4720</v>
      </c>
      <c r="K248" s="12">
        <v>4470</v>
      </c>
      <c r="L248" s="12">
        <f t="shared" si="204"/>
        <v>4245</v>
      </c>
      <c r="M248" s="12">
        <v>4020</v>
      </c>
      <c r="N248" s="12">
        <f t="shared" si="205"/>
        <v>3815</v>
      </c>
      <c r="O248" s="11">
        <v>3610</v>
      </c>
      <c r="P248" s="12">
        <v>0.91</v>
      </c>
      <c r="Q248" s="11">
        <f t="shared" ref="Q248:X248" si="209">H248*$P248/1000</f>
        <v>4.8866999999999994</v>
      </c>
      <c r="R248" s="11">
        <f t="shared" si="209"/>
        <v>4.5226999999999995</v>
      </c>
      <c r="S248" s="11">
        <f t="shared" si="209"/>
        <v>4.2951999999999995</v>
      </c>
      <c r="T248" s="11">
        <f t="shared" si="209"/>
        <v>4.0677000000000003</v>
      </c>
      <c r="U248" s="11">
        <f t="shared" si="209"/>
        <v>3.8629500000000001</v>
      </c>
      <c r="V248" s="11">
        <f t="shared" si="209"/>
        <v>3.6582000000000003</v>
      </c>
      <c r="W248" s="11">
        <f t="shared" si="209"/>
        <v>3.4716499999999999</v>
      </c>
      <c r="X248" s="11">
        <f t="shared" si="209"/>
        <v>3.2850999999999999</v>
      </c>
      <c r="Y248" s="11">
        <f>[3]stanford_det!AB248*Q248</f>
        <v>0</v>
      </c>
      <c r="Z248" s="11">
        <f>[3]stanford_det!AC248*R248</f>
        <v>0</v>
      </c>
      <c r="AA248" s="11">
        <f>[3]stanford_det!AD248*S248</f>
        <v>0</v>
      </c>
      <c r="AB248" s="11">
        <f>[3]stanford_det!AE248*T248</f>
        <v>0</v>
      </c>
      <c r="AC248" s="11">
        <f>[3]stanford_det!AF248*U248</f>
        <v>0</v>
      </c>
      <c r="AD248" s="11">
        <f>[3]stanford_det!AG248*V248</f>
        <v>0</v>
      </c>
      <c r="AE248" s="11">
        <f>[3]stanford_det!AH248*W248</f>
        <v>0</v>
      </c>
      <c r="AF248" s="11">
        <f>[3]stanford_det!AI248*X248</f>
        <v>0</v>
      </c>
    </row>
    <row r="249" spans="1:32" x14ac:dyDescent="0.25">
      <c r="A249" s="2" t="s">
        <v>32</v>
      </c>
      <c r="B249" s="2" t="s">
        <v>33</v>
      </c>
      <c r="C249" s="2" t="s">
        <v>8</v>
      </c>
      <c r="D249" s="2" t="s">
        <v>448</v>
      </c>
      <c r="E249" s="2" t="s">
        <v>558</v>
      </c>
      <c r="F249" s="2"/>
      <c r="G249" s="2"/>
      <c r="H249" s="61">
        <f>[2]IT!$B$8/([2]IT!$B$8+[2]IT!$B$11)*(2000+2/7*(2000-2000))+[2]IT!$B$11/([2]IT!$B$8+[2]IT!$B$11)*(1600+2/7*(1600-1600))</f>
        <v>1600</v>
      </c>
      <c r="I249" s="61">
        <f>$H249</f>
        <v>1600</v>
      </c>
      <c r="J249" s="61">
        <f t="shared" ref="J249:O250" si="210">$H249</f>
        <v>1600</v>
      </c>
      <c r="K249" s="61">
        <f t="shared" si="210"/>
        <v>1600</v>
      </c>
      <c r="L249" s="61">
        <f t="shared" si="210"/>
        <v>1600</v>
      </c>
      <c r="M249" s="61">
        <f t="shared" si="210"/>
        <v>1600</v>
      </c>
      <c r="N249" s="61">
        <f t="shared" si="210"/>
        <v>1600</v>
      </c>
      <c r="O249" s="61">
        <f t="shared" si="210"/>
        <v>1600</v>
      </c>
      <c r="P249" s="12"/>
      <c r="Q249" s="11">
        <f t="shared" ref="Q249:X251" si="211">H249/1000</f>
        <v>1.6</v>
      </c>
      <c r="R249" s="11">
        <f t="shared" si="211"/>
        <v>1.6</v>
      </c>
      <c r="S249" s="11">
        <f t="shared" si="211"/>
        <v>1.6</v>
      </c>
      <c r="T249" s="11">
        <f t="shared" si="211"/>
        <v>1.6</v>
      </c>
      <c r="U249" s="11">
        <f t="shared" si="211"/>
        <v>1.6</v>
      </c>
      <c r="V249" s="11">
        <f t="shared" si="211"/>
        <v>1.6</v>
      </c>
      <c r="W249" s="11">
        <f t="shared" si="211"/>
        <v>1.6</v>
      </c>
      <c r="X249" s="11">
        <f t="shared" si="211"/>
        <v>1.6</v>
      </c>
      <c r="Y249" s="11">
        <f>[3]stanford_det!AB249*Q249</f>
        <v>0</v>
      </c>
      <c r="Z249" s="11">
        <f>[3]stanford_det!AC249*R249</f>
        <v>0</v>
      </c>
      <c r="AA249" s="11">
        <f>[3]stanford_det!AD249*S249</f>
        <v>0</v>
      </c>
      <c r="AB249" s="11">
        <f>[3]stanford_det!AE249*T249</f>
        <v>0</v>
      </c>
      <c r="AC249" s="11">
        <f>[3]stanford_det!AF249*U249</f>
        <v>0</v>
      </c>
      <c r="AD249" s="11">
        <f>[3]stanford_det!AG249*V249</f>
        <v>0</v>
      </c>
      <c r="AE249" s="11">
        <f>[3]stanford_det!AH249*W249</f>
        <v>0</v>
      </c>
      <c r="AF249" s="11">
        <f>[3]stanford_det!AI249*X249</f>
        <v>0</v>
      </c>
    </row>
    <row r="250" spans="1:32" x14ac:dyDescent="0.25">
      <c r="A250" s="2" t="s">
        <v>34</v>
      </c>
      <c r="B250" s="2" t="s">
        <v>35</v>
      </c>
      <c r="C250" s="2" t="s">
        <v>8</v>
      </c>
      <c r="D250" s="2" t="s">
        <v>448</v>
      </c>
      <c r="E250" s="2" t="s">
        <v>515</v>
      </c>
      <c r="F250" s="2"/>
      <c r="G250" s="2"/>
      <c r="H250" s="12">
        <f>850+2/7*(850-850)</f>
        <v>850</v>
      </c>
      <c r="I250" s="12">
        <f>$H250</f>
        <v>850</v>
      </c>
      <c r="J250" s="12">
        <f t="shared" si="210"/>
        <v>850</v>
      </c>
      <c r="K250" s="12">
        <f t="shared" si="210"/>
        <v>850</v>
      </c>
      <c r="L250" s="12">
        <f t="shared" si="210"/>
        <v>850</v>
      </c>
      <c r="M250" s="12">
        <f t="shared" si="210"/>
        <v>850</v>
      </c>
      <c r="N250" s="12">
        <f t="shared" si="210"/>
        <v>850</v>
      </c>
      <c r="O250" s="12">
        <f t="shared" si="210"/>
        <v>850</v>
      </c>
      <c r="P250" s="12"/>
      <c r="Q250" s="11">
        <f t="shared" si="211"/>
        <v>0.85</v>
      </c>
      <c r="R250" s="11">
        <f t="shared" si="211"/>
        <v>0.85</v>
      </c>
      <c r="S250" s="11">
        <f t="shared" si="211"/>
        <v>0.85</v>
      </c>
      <c r="T250" s="11">
        <f t="shared" si="211"/>
        <v>0.85</v>
      </c>
      <c r="U250" s="11">
        <f t="shared" si="211"/>
        <v>0.85</v>
      </c>
      <c r="V250" s="11">
        <f t="shared" si="211"/>
        <v>0.85</v>
      </c>
      <c r="W250" s="11">
        <f t="shared" si="211"/>
        <v>0.85</v>
      </c>
      <c r="X250" s="11">
        <f t="shared" si="211"/>
        <v>0.85</v>
      </c>
      <c r="Y250" s="11">
        <f>[3]stanford_det!AB250*Q250</f>
        <v>0</v>
      </c>
      <c r="Z250" s="11">
        <f>[3]stanford_det!AC250*R250</f>
        <v>0</v>
      </c>
      <c r="AA250" s="11">
        <f>[3]stanford_det!AD250*S250</f>
        <v>0</v>
      </c>
      <c r="AB250" s="11">
        <f>[3]stanford_det!AE250*T250</f>
        <v>0</v>
      </c>
      <c r="AC250" s="11">
        <f>[3]stanford_det!AF250*U250</f>
        <v>0</v>
      </c>
      <c r="AD250" s="11">
        <f>[3]stanford_det!AG250*V250</f>
        <v>0</v>
      </c>
      <c r="AE250" s="11">
        <f>[3]stanford_det!AH250*W250</f>
        <v>0</v>
      </c>
      <c r="AF250" s="11">
        <f>[3]stanford_det!AI250*X250</f>
        <v>0</v>
      </c>
    </row>
    <row r="251" spans="1:32" x14ac:dyDescent="0.25">
      <c r="A251" s="2" t="s">
        <v>36</v>
      </c>
      <c r="B251" s="2" t="s">
        <v>37</v>
      </c>
      <c r="C251" s="2" t="s">
        <v>8</v>
      </c>
      <c r="D251" s="2" t="s">
        <v>448</v>
      </c>
      <c r="E251" s="2" t="s">
        <v>503</v>
      </c>
      <c r="F251" s="2"/>
      <c r="G251" s="2"/>
      <c r="H251" s="12">
        <f>4500+2/7*(4350-4500)</f>
        <v>4457.1428571428569</v>
      </c>
      <c r="I251" s="12">
        <f>4350</f>
        <v>4350</v>
      </c>
      <c r="J251" s="12">
        <f>(I251+K251)/2</f>
        <v>4225</v>
      </c>
      <c r="K251" s="12">
        <v>4100</v>
      </c>
      <c r="L251" s="12">
        <f>(K251+M251)/2</f>
        <v>3950</v>
      </c>
      <c r="M251" s="12">
        <v>3800</v>
      </c>
      <c r="N251" s="12">
        <f>(M251+O251)/2</f>
        <v>3775</v>
      </c>
      <c r="O251" s="12">
        <v>3750</v>
      </c>
      <c r="P251" s="12"/>
      <c r="Q251" s="11">
        <f t="shared" si="211"/>
        <v>4.4571428571428573</v>
      </c>
      <c r="R251" s="11">
        <f t="shared" si="211"/>
        <v>4.3499999999999996</v>
      </c>
      <c r="S251" s="11">
        <f t="shared" si="211"/>
        <v>4.2249999999999996</v>
      </c>
      <c r="T251" s="11">
        <f t="shared" si="211"/>
        <v>4.0999999999999996</v>
      </c>
      <c r="U251" s="11">
        <f t="shared" si="211"/>
        <v>3.95</v>
      </c>
      <c r="V251" s="11">
        <f t="shared" si="211"/>
        <v>3.8</v>
      </c>
      <c r="W251" s="11">
        <f t="shared" si="211"/>
        <v>3.7749999999999999</v>
      </c>
      <c r="X251" s="11">
        <f t="shared" si="211"/>
        <v>3.75</v>
      </c>
      <c r="Y251" s="11">
        <f>[3]stanford_det!AB251*Q251</f>
        <v>0</v>
      </c>
      <c r="Z251" s="11">
        <f>[3]stanford_det!AC251*R251</f>
        <v>0</v>
      </c>
      <c r="AA251" s="11">
        <f>[3]stanford_det!AD251*S251</f>
        <v>0</v>
      </c>
      <c r="AB251" s="11">
        <f>[3]stanford_det!AE251*T251</f>
        <v>0</v>
      </c>
      <c r="AC251" s="11">
        <f>[3]stanford_det!AF251*U251</f>
        <v>0</v>
      </c>
      <c r="AD251" s="11">
        <f>[3]stanford_det!AG251*V251</f>
        <v>0</v>
      </c>
      <c r="AE251" s="11">
        <f>[3]stanford_det!AH251*W251</f>
        <v>0</v>
      </c>
      <c r="AF251" s="11">
        <f>[3]stanford_det!AI251*X251</f>
        <v>0</v>
      </c>
    </row>
    <row r="252" spans="1:32" x14ac:dyDescent="0.25">
      <c r="A252" s="2" t="s">
        <v>38</v>
      </c>
      <c r="B252" s="2" t="s">
        <v>39</v>
      </c>
      <c r="C252" s="2" t="s">
        <v>8</v>
      </c>
      <c r="D252" s="2" t="s">
        <v>517</v>
      </c>
      <c r="E252" s="2" t="s">
        <v>518</v>
      </c>
      <c r="F252" s="2" t="s">
        <v>448</v>
      </c>
      <c r="G252" s="2" t="s">
        <v>637</v>
      </c>
      <c r="H252" s="11">
        <f>'[4]Figure 5.5'!$E$23</f>
        <v>1842.692924470706</v>
      </c>
      <c r="I252" s="11">
        <f>$H252</f>
        <v>1842.692924470706</v>
      </c>
      <c r="J252" s="11">
        <f t="shared" ref="J252:O252" si="212">$H252</f>
        <v>1842.692924470706</v>
      </c>
      <c r="K252" s="11">
        <f t="shared" si="212"/>
        <v>1842.692924470706</v>
      </c>
      <c r="L252" s="11">
        <f t="shared" si="212"/>
        <v>1842.692924470706</v>
      </c>
      <c r="M252" s="11">
        <f t="shared" si="212"/>
        <v>1842.692924470706</v>
      </c>
      <c r="N252" s="11">
        <f t="shared" si="212"/>
        <v>1842.692924470706</v>
      </c>
      <c r="O252" s="11">
        <f t="shared" si="212"/>
        <v>1842.692924470706</v>
      </c>
      <c r="P252" s="12">
        <v>0.91</v>
      </c>
      <c r="Q252" s="11">
        <f t="shared" ref="Q252:X254" si="213">H252*$P252/1000</f>
        <v>1.6768505612683424</v>
      </c>
      <c r="R252" s="11">
        <f t="shared" si="213"/>
        <v>1.6768505612683424</v>
      </c>
      <c r="S252" s="11">
        <f t="shared" si="213"/>
        <v>1.6768505612683424</v>
      </c>
      <c r="T252" s="11">
        <f t="shared" si="213"/>
        <v>1.6768505612683424</v>
      </c>
      <c r="U252" s="11">
        <f t="shared" si="213"/>
        <v>1.6768505612683424</v>
      </c>
      <c r="V252" s="11">
        <f t="shared" si="213"/>
        <v>1.6768505612683424</v>
      </c>
      <c r="W252" s="11">
        <f t="shared" si="213"/>
        <v>1.6768505612683424</v>
      </c>
      <c r="X252" s="11">
        <f t="shared" si="213"/>
        <v>1.6768505612683424</v>
      </c>
      <c r="Y252" s="11">
        <f>[3]stanford_det!AB252*Q252</f>
        <v>0</v>
      </c>
      <c r="Z252" s="11">
        <f>[3]stanford_det!AC252*R252</f>
        <v>0</v>
      </c>
      <c r="AA252" s="11">
        <f>[3]stanford_det!AD252*S252</f>
        <v>0</v>
      </c>
      <c r="AB252" s="11">
        <f>[3]stanford_det!AE252*T252</f>
        <v>0</v>
      </c>
      <c r="AC252" s="11">
        <f>[3]stanford_det!AF252*U252</f>
        <v>0</v>
      </c>
      <c r="AD252" s="11">
        <f>[3]stanford_det!AG252*V252</f>
        <v>0</v>
      </c>
      <c r="AE252" s="11">
        <f>[3]stanford_det!AH252*W252</f>
        <v>0</v>
      </c>
      <c r="AF252" s="11">
        <f>[3]stanford_det!AI252*X252</f>
        <v>0</v>
      </c>
    </row>
    <row r="253" spans="1:32" x14ac:dyDescent="0.25">
      <c r="A253" s="2" t="s">
        <v>384</v>
      </c>
      <c r="B253" s="2" t="s">
        <v>378</v>
      </c>
      <c r="C253" s="2" t="s">
        <v>8</v>
      </c>
      <c r="D253" s="2" t="s">
        <v>517</v>
      </c>
      <c r="E253" s="2" t="s">
        <v>524</v>
      </c>
      <c r="F253" s="2" t="s">
        <v>448</v>
      </c>
      <c r="G253" s="2" t="s">
        <v>632</v>
      </c>
      <c r="H253" s="61">
        <f>SUM('[4]Figure 2.5'!$AD$12:$AL$12)/9</f>
        <v>2218.7777777777778</v>
      </c>
      <c r="I253" s="61">
        <f>H253*1350/(1400+2/7*(1350-1400))</f>
        <v>2161.5927835051543</v>
      </c>
      <c r="J253" s="61">
        <f t="shared" ref="J253:J261" si="214">(I253+K253)/2</f>
        <v>2121.5632875143183</v>
      </c>
      <c r="K253" s="61">
        <f>I253*1300/1350</f>
        <v>2081.5337915234818</v>
      </c>
      <c r="L253" s="61">
        <f t="shared" ref="L253:L261" si="215">(K253+M253)/2</f>
        <v>2001.4747995418095</v>
      </c>
      <c r="M253" s="61">
        <f>K253*1200/1300</f>
        <v>1921.4158075601372</v>
      </c>
      <c r="N253" s="61">
        <f t="shared" ref="N253:N261" si="216">(M253+O253)/2</f>
        <v>1841.3568155784646</v>
      </c>
      <c r="O253" s="61">
        <f>M253*1100/1200</f>
        <v>1761.2978235967923</v>
      </c>
      <c r="P253" s="12">
        <v>0.91</v>
      </c>
      <c r="Q253" s="11">
        <f t="shared" si="213"/>
        <v>2.019087777777778</v>
      </c>
      <c r="R253" s="11">
        <f t="shared" si="213"/>
        <v>1.9670494329896906</v>
      </c>
      <c r="S253" s="11">
        <f t="shared" si="213"/>
        <v>1.9306225916380297</v>
      </c>
      <c r="T253" s="11">
        <f t="shared" si="213"/>
        <v>1.8941957502863687</v>
      </c>
      <c r="U253" s="11">
        <f t="shared" si="213"/>
        <v>1.8213420675830467</v>
      </c>
      <c r="V253" s="11">
        <f t="shared" si="213"/>
        <v>1.7484883848797248</v>
      </c>
      <c r="W253" s="11">
        <f t="shared" si="213"/>
        <v>1.6756347021764029</v>
      </c>
      <c r="X253" s="11">
        <f t="shared" si="213"/>
        <v>1.6027810194730812</v>
      </c>
      <c r="Y253" s="11">
        <f>[3]stanford_det!AB253*Q253</f>
        <v>0</v>
      </c>
      <c r="Z253" s="11">
        <f>[3]stanford_det!AC253*R253</f>
        <v>13.325865795126523</v>
      </c>
      <c r="AA253" s="11">
        <f>[3]stanford_det!AD253*S253</f>
        <v>21.654191604423481</v>
      </c>
      <c r="AB253" s="11">
        <f>[3]stanford_det!AE253*T253</f>
        <v>24.048709245635738</v>
      </c>
      <c r="AC253" s="11">
        <f>[3]stanford_det!AF253*U253</f>
        <v>12.56726026632302</v>
      </c>
      <c r="AD253" s="11">
        <f>[3]stanford_det!AG253*V253</f>
        <v>12.788444047010303</v>
      </c>
      <c r="AE253" s="11">
        <f>[3]stanford_det!AH253*W253</f>
        <v>10.174453911615124</v>
      </c>
      <c r="AF253" s="11">
        <f>[3]stanford_det!AI253*X253</f>
        <v>9.9532701309278302</v>
      </c>
    </row>
    <row r="254" spans="1:32" x14ac:dyDescent="0.25">
      <c r="A254" s="2" t="s">
        <v>385</v>
      </c>
      <c r="B254" s="2" t="s">
        <v>379</v>
      </c>
      <c r="C254" s="2" t="s">
        <v>8</v>
      </c>
      <c r="D254" s="2" t="s">
        <v>517</v>
      </c>
      <c r="E254" s="2" t="s">
        <v>527</v>
      </c>
      <c r="F254" s="2" t="s">
        <v>448</v>
      </c>
      <c r="G254" s="2" t="s">
        <v>633</v>
      </c>
      <c r="H254" s="12">
        <f>('[4]Table 4.1'!$D$11+'[4]Table 4.1'!$G$11)/2</f>
        <v>4376</v>
      </c>
      <c r="I254" s="12">
        <f>H254*2880/(3470+2/7*(2880-3470))</f>
        <v>3817.4019904803113</v>
      </c>
      <c r="J254" s="12">
        <f t="shared" si="214"/>
        <v>3618.5789701427948</v>
      </c>
      <c r="K254" s="12">
        <f>I254*2580/2880</f>
        <v>3419.7559498052788</v>
      </c>
      <c r="L254" s="12">
        <f t="shared" si="215"/>
        <v>3287.2072695802681</v>
      </c>
      <c r="M254" s="12">
        <f>K254*2380/2580</f>
        <v>3154.6585893552569</v>
      </c>
      <c r="N254" s="12">
        <f t="shared" si="216"/>
        <v>3032.3850006205571</v>
      </c>
      <c r="O254" s="12">
        <f>M254*2380/2580</f>
        <v>2910.1114118858573</v>
      </c>
      <c r="P254" s="12">
        <v>0.91</v>
      </c>
      <c r="Q254" s="11">
        <f t="shared" si="213"/>
        <v>3.9821600000000004</v>
      </c>
      <c r="R254" s="11">
        <f t="shared" si="213"/>
        <v>3.4738358113370831</v>
      </c>
      <c r="S254" s="11">
        <f t="shared" si="213"/>
        <v>3.2929068628299434</v>
      </c>
      <c r="T254" s="11">
        <f t="shared" si="213"/>
        <v>3.1119779143228037</v>
      </c>
      <c r="U254" s="11">
        <f t="shared" si="213"/>
        <v>2.991358615318044</v>
      </c>
      <c r="V254" s="11">
        <f t="shared" si="213"/>
        <v>2.8707393163132839</v>
      </c>
      <c r="W254" s="11">
        <f t="shared" si="213"/>
        <v>2.7594703505647074</v>
      </c>
      <c r="X254" s="11">
        <f t="shared" si="213"/>
        <v>2.6482013848161299</v>
      </c>
      <c r="Y254" s="11">
        <f>[3]stanford_det!AB254*Q254</f>
        <v>0</v>
      </c>
      <c r="Z254" s="11">
        <f>[3]stanford_det!AC254*R254</f>
        <v>553.43579793599076</v>
      </c>
      <c r="AA254" s="11">
        <f>[3]stanford_det!AD254*S254</f>
        <v>854.48006523182289</v>
      </c>
      <c r="AB254" s="11">
        <f>[3]stanford_det!AE254*T254</f>
        <v>895.16959214762403</v>
      </c>
      <c r="AC254" s="11">
        <f>[3]stanford_det!AF254*U254</f>
        <v>438.51032793635841</v>
      </c>
      <c r="AD254" s="11">
        <f>[3]stanford_det!AG254*V254</f>
        <v>444.64893873522374</v>
      </c>
      <c r="AE254" s="11">
        <f>[3]stanford_det!AH254*W254</f>
        <v>343.45806729548048</v>
      </c>
      <c r="AF254" s="11">
        <f>[3]stanford_det!AI254*X254</f>
        <v>336.93359504936552</v>
      </c>
    </row>
    <row r="255" spans="1:32" x14ac:dyDescent="0.25">
      <c r="A255" s="1" t="s">
        <v>40</v>
      </c>
      <c r="B255" s="1" t="s">
        <v>41</v>
      </c>
      <c r="C255" s="2" t="s">
        <v>8</v>
      </c>
      <c r="D255" s="2" t="s">
        <v>448</v>
      </c>
      <c r="E255" s="2" t="s">
        <v>516</v>
      </c>
      <c r="F255" s="2"/>
      <c r="G255" s="2"/>
      <c r="H255" s="12">
        <f>2500+2/7*(2300-2500)</f>
        <v>2442.8571428571427</v>
      </c>
      <c r="I255" s="12">
        <v>2300</v>
      </c>
      <c r="J255" s="12">
        <f t="shared" si="214"/>
        <v>2300</v>
      </c>
      <c r="K255" s="12">
        <v>2300</v>
      </c>
      <c r="L255" s="12">
        <f t="shared" si="215"/>
        <v>2300</v>
      </c>
      <c r="M255" s="12">
        <v>2300</v>
      </c>
      <c r="N255" s="12">
        <f t="shared" si="216"/>
        <v>2250</v>
      </c>
      <c r="O255" s="12">
        <v>2200</v>
      </c>
      <c r="P255" s="12"/>
      <c r="Q255" s="11">
        <f t="shared" ref="Q255:X256" si="217">H255/1000</f>
        <v>2.4428571428571426</v>
      </c>
      <c r="R255" s="11">
        <f t="shared" si="217"/>
        <v>2.2999999999999998</v>
      </c>
      <c r="S255" s="11">
        <f t="shared" si="217"/>
        <v>2.2999999999999998</v>
      </c>
      <c r="T255" s="11">
        <f t="shared" si="217"/>
        <v>2.2999999999999998</v>
      </c>
      <c r="U255" s="11">
        <f t="shared" si="217"/>
        <v>2.2999999999999998</v>
      </c>
      <c r="V255" s="11">
        <f t="shared" si="217"/>
        <v>2.2999999999999998</v>
      </c>
      <c r="W255" s="11">
        <f t="shared" si="217"/>
        <v>2.25</v>
      </c>
      <c r="X255" s="11">
        <f t="shared" si="217"/>
        <v>2.2000000000000002</v>
      </c>
      <c r="Y255" s="11">
        <f>[3]stanford_det!AB255*Q255</f>
        <v>33.456743265306116</v>
      </c>
      <c r="Z255" s="11">
        <f>[3]stanford_det!AC255*R255</f>
        <v>25.200166857142854</v>
      </c>
      <c r="AA255" s="11">
        <f>[3]stanford_det!AD255*S255</f>
        <v>15.750104285714285</v>
      </c>
      <c r="AB255" s="11">
        <f>[3]stanford_det!AE255*T255</f>
        <v>6.3000417142857108</v>
      </c>
      <c r="AC255" s="11">
        <f>[3]stanford_det!AF255*U255</f>
        <v>3.9375260714285703</v>
      </c>
      <c r="AD255" s="11">
        <f>[3]stanford_det!AG255*V255</f>
        <v>1.5750104285714297</v>
      </c>
      <c r="AE255" s="11">
        <f>[3]stanford_det!AH255*W255</f>
        <v>0.77038553571428625</v>
      </c>
      <c r="AF255" s="11">
        <f>[3]stanford_det!AI255*X255</f>
        <v>0</v>
      </c>
    </row>
    <row r="256" spans="1:32" x14ac:dyDescent="0.25">
      <c r="A256" s="2" t="s">
        <v>42</v>
      </c>
      <c r="B256" s="2" t="s">
        <v>43</v>
      </c>
      <c r="C256" s="2" t="s">
        <v>8</v>
      </c>
      <c r="D256" s="2" t="s">
        <v>448</v>
      </c>
      <c r="E256" s="2" t="s">
        <v>523</v>
      </c>
      <c r="F256" s="2"/>
      <c r="G256" s="2"/>
      <c r="H256" s="12">
        <f>2890+2/7*(2620-2890)</f>
        <v>2812.8571428571427</v>
      </c>
      <c r="I256" s="12">
        <v>2620</v>
      </c>
      <c r="J256" s="12">
        <f t="shared" si="214"/>
        <v>2495</v>
      </c>
      <c r="K256" s="12">
        <v>2370</v>
      </c>
      <c r="L256" s="12">
        <f t="shared" si="215"/>
        <v>2260</v>
      </c>
      <c r="M256" s="12">
        <v>2150</v>
      </c>
      <c r="N256" s="12">
        <f t="shared" si="216"/>
        <v>2050</v>
      </c>
      <c r="O256" s="12">
        <v>1950</v>
      </c>
      <c r="P256" s="12"/>
      <c r="Q256" s="11">
        <f t="shared" si="217"/>
        <v>2.8128571428571427</v>
      </c>
      <c r="R256" s="11">
        <f t="shared" si="217"/>
        <v>2.62</v>
      </c>
      <c r="S256" s="11">
        <f t="shared" si="217"/>
        <v>2.4950000000000001</v>
      </c>
      <c r="T256" s="11">
        <f t="shared" si="217"/>
        <v>2.37</v>
      </c>
      <c r="U256" s="11">
        <f t="shared" si="217"/>
        <v>2.2599999999999998</v>
      </c>
      <c r="V256" s="11">
        <f t="shared" si="217"/>
        <v>2.15</v>
      </c>
      <c r="W256" s="11">
        <f t="shared" si="217"/>
        <v>2.0499999999999998</v>
      </c>
      <c r="X256" s="11">
        <f t="shared" si="217"/>
        <v>1.95</v>
      </c>
      <c r="Y256" s="11">
        <f>[3]stanford_det!AB256*Q256</f>
        <v>0.18553605714285715</v>
      </c>
      <c r="Z256" s="11">
        <f>[3]stanford_det!AC256*R256</f>
        <v>0.13825215999999999</v>
      </c>
      <c r="AA256" s="11">
        <f>[3]stanford_det!AD256*S256</f>
        <v>8.2285100000000014E-2</v>
      </c>
      <c r="AB256" s="11">
        <f>[3]stanford_det!AE256*T256</f>
        <v>3.1265039999999994E-2</v>
      </c>
      <c r="AC256" s="11">
        <f>[3]stanford_det!AF256*U256</f>
        <v>1.86337E-2</v>
      </c>
      <c r="AD256" s="11">
        <f>[3]stanford_det!AG256*V256</f>
        <v>7.0907000000000114E-3</v>
      </c>
      <c r="AE256" s="11">
        <f>[3]stanford_det!AH256*W256</f>
        <v>3.3804500000000053E-3</v>
      </c>
      <c r="AF256" s="11">
        <f>[3]stanford_det!AI256*X256</f>
        <v>0</v>
      </c>
    </row>
    <row r="257" spans="1:32" x14ac:dyDescent="0.25">
      <c r="A257" s="2" t="s">
        <v>382</v>
      </c>
      <c r="B257" s="2" t="s">
        <v>380</v>
      </c>
      <c r="C257" s="2" t="s">
        <v>8</v>
      </c>
      <c r="D257" s="2" t="s">
        <v>517</v>
      </c>
      <c r="E257" s="2" t="s">
        <v>525</v>
      </c>
      <c r="F257" s="2" t="s">
        <v>448</v>
      </c>
      <c r="G257" s="2" t="s">
        <v>630</v>
      </c>
      <c r="H257" s="61">
        <f>SUM('[4]Figure 3.4'!$F$14:$N$14)/7</f>
        <v>2018.1247142857142</v>
      </c>
      <c r="I257" s="61">
        <f>H257*800/(980+2/7*(800-980))</f>
        <v>1738.6920615384615</v>
      </c>
      <c r="J257" s="61">
        <f t="shared" si="214"/>
        <v>1564.8228553846154</v>
      </c>
      <c r="K257" s="61">
        <f>I257*640/800</f>
        <v>1390.9536492307693</v>
      </c>
      <c r="L257" s="61">
        <f t="shared" si="215"/>
        <v>1325.7526969230771</v>
      </c>
      <c r="M257" s="61">
        <f>K257*580/640</f>
        <v>1260.5517446153847</v>
      </c>
      <c r="N257" s="61">
        <f t="shared" si="216"/>
        <v>1195.3507923076922</v>
      </c>
      <c r="O257" s="61">
        <f>M257*520/580</f>
        <v>1130.14984</v>
      </c>
      <c r="P257" s="12">
        <v>0.91</v>
      </c>
      <c r="Q257" s="11">
        <f t="shared" ref="Q257:X259" si="218">H257*$P257/1000</f>
        <v>1.8364934899999998</v>
      </c>
      <c r="R257" s="11">
        <f t="shared" si="218"/>
        <v>1.5822097760000002</v>
      </c>
      <c r="S257" s="11">
        <f t="shared" si="218"/>
        <v>1.4239887984000001</v>
      </c>
      <c r="T257" s="11">
        <f t="shared" si="218"/>
        <v>1.2657678208000003</v>
      </c>
      <c r="U257" s="11">
        <f t="shared" si="218"/>
        <v>1.2064349542000001</v>
      </c>
      <c r="V257" s="11">
        <f t="shared" si="218"/>
        <v>1.1471020876</v>
      </c>
      <c r="W257" s="11">
        <f t="shared" si="218"/>
        <v>1.0877692210000001</v>
      </c>
      <c r="X257" s="11">
        <f t="shared" si="218"/>
        <v>1.0284363543999999</v>
      </c>
      <c r="Y257" s="11">
        <f>[3]stanford_det!AB257*Q257</f>
        <v>0.1169856173950802</v>
      </c>
      <c r="Z257" s="11">
        <f>[3]stanford_det!AC257*R257</f>
        <v>161.54431222783964</v>
      </c>
      <c r="AA257" s="11">
        <f>[3]stanford_det!AD257*S257</f>
        <v>242.25599577645983</v>
      </c>
      <c r="AB257" s="11">
        <f>[3]stanford_det!AE257*T257</f>
        <v>247.62736783621017</v>
      </c>
      <c r="AC257" s="11">
        <f>[3]stanford_det!AF257*U257</f>
        <v>128.30673338714408</v>
      </c>
      <c r="AD257" s="11">
        <f>[3]stanford_det!AG257*V257</f>
        <v>129.31197588068156</v>
      </c>
      <c r="AE257" s="11">
        <f>[3]stanford_det!AH257*W257</f>
        <v>101.81234605867581</v>
      </c>
      <c r="AF257" s="11">
        <f>[3]stanford_det!AI257*X257</f>
        <v>98.445159760448604</v>
      </c>
    </row>
    <row r="258" spans="1:32" x14ac:dyDescent="0.25">
      <c r="A258" s="2" t="s">
        <v>383</v>
      </c>
      <c r="B258" s="2" t="s">
        <v>381</v>
      </c>
      <c r="C258" s="2" t="s">
        <v>8</v>
      </c>
      <c r="D258" s="2" t="s">
        <v>517</v>
      </c>
      <c r="E258" s="2" t="s">
        <v>526</v>
      </c>
      <c r="F258" s="2" t="s">
        <v>448</v>
      </c>
      <c r="G258" s="2" t="s">
        <v>631</v>
      </c>
      <c r="H258" s="61">
        <f>SUM('[4]Table 3.1'!$F$12:$N$12)/9</f>
        <v>2742.6666666666665</v>
      </c>
      <c r="I258" s="61">
        <f>H258*1100/(1310+2/7*(1100-1310))</f>
        <v>2413.5466666666666</v>
      </c>
      <c r="J258" s="61">
        <f t="shared" si="214"/>
        <v>2292.8693333333331</v>
      </c>
      <c r="K258" s="61">
        <f>I258*990/1100</f>
        <v>2172.192</v>
      </c>
      <c r="L258" s="61">
        <f t="shared" si="215"/>
        <v>2106.3679999999999</v>
      </c>
      <c r="M258" s="61">
        <f>K258*930/990</f>
        <v>2040.5440000000001</v>
      </c>
      <c r="N258" s="61">
        <f t="shared" si="216"/>
        <v>1985.6906666666669</v>
      </c>
      <c r="O258" s="61">
        <f>M258*880/930</f>
        <v>1930.8373333333334</v>
      </c>
      <c r="P258" s="12">
        <v>0.91</v>
      </c>
      <c r="Q258" s="11">
        <f t="shared" si="218"/>
        <v>2.4958266666666669</v>
      </c>
      <c r="R258" s="11">
        <f t="shared" si="218"/>
        <v>2.1963274666666668</v>
      </c>
      <c r="S258" s="11">
        <f t="shared" si="218"/>
        <v>2.0865110933333328</v>
      </c>
      <c r="T258" s="11">
        <f t="shared" si="218"/>
        <v>1.97669472</v>
      </c>
      <c r="U258" s="11">
        <f t="shared" si="218"/>
        <v>1.9167948799999999</v>
      </c>
      <c r="V258" s="11">
        <f t="shared" si="218"/>
        <v>1.8568950400000002</v>
      </c>
      <c r="W258" s="11">
        <f t="shared" si="218"/>
        <v>1.8069785066666668</v>
      </c>
      <c r="X258" s="11">
        <f t="shared" si="218"/>
        <v>1.7570619733333335</v>
      </c>
      <c r="Y258" s="11">
        <f>[3]stanford_det!AB258*Q258</f>
        <v>56.20277062400001</v>
      </c>
      <c r="Z258" s="11">
        <f>[3]stanford_det!AC258*R258</f>
        <v>30.462904893800477</v>
      </c>
      <c r="AA258" s="11">
        <f>[3]stanford_det!AD258*S258</f>
        <v>45.007604644296954</v>
      </c>
      <c r="AB258" s="11">
        <f>[3]stanford_det!AE258*T258</f>
        <v>48.34709670078184</v>
      </c>
      <c r="AC258" s="11">
        <f>[3]stanford_det!AF258*U258</f>
        <v>27.508363600820303</v>
      </c>
      <c r="AD258" s="11">
        <f>[3]stanford_det!AG258*V258</f>
        <v>27.989315980417004</v>
      </c>
      <c r="AE258" s="11">
        <f>[3]stanford_det!AH258*W258</f>
        <v>23.323260782166983</v>
      </c>
      <c r="AF258" s="11">
        <f>[3]stanford_det!AI258*X258</f>
        <v>23.101809836473013</v>
      </c>
    </row>
    <row r="259" spans="1:32" x14ac:dyDescent="0.25">
      <c r="A259" s="2" t="s">
        <v>44</v>
      </c>
      <c r="B259" s="2" t="s">
        <v>45</v>
      </c>
      <c r="C259" s="2" t="s">
        <v>8</v>
      </c>
      <c r="D259" s="2" t="s">
        <v>448</v>
      </c>
      <c r="E259" s="2" t="s">
        <v>616</v>
      </c>
      <c r="F259" s="2"/>
      <c r="G259" s="2"/>
      <c r="H259" s="12">
        <f>5600+2/7*(4500-5600)</f>
        <v>5285.7142857142853</v>
      </c>
      <c r="I259" s="11">
        <v>4500</v>
      </c>
      <c r="J259" s="12">
        <f t="shared" si="214"/>
        <v>4150</v>
      </c>
      <c r="K259" s="12">
        <v>3800</v>
      </c>
      <c r="L259" s="12">
        <f t="shared" si="215"/>
        <v>3650</v>
      </c>
      <c r="M259" s="12">
        <v>3500</v>
      </c>
      <c r="N259" s="12">
        <f t="shared" si="216"/>
        <v>3450</v>
      </c>
      <c r="O259" s="11">
        <v>3400</v>
      </c>
      <c r="P259" s="12">
        <v>0.91</v>
      </c>
      <c r="Q259" s="11">
        <f t="shared" si="218"/>
        <v>4.8099999999999996</v>
      </c>
      <c r="R259" s="11">
        <f t="shared" si="218"/>
        <v>4.0949999999999998</v>
      </c>
      <c r="S259" s="11">
        <f t="shared" si="218"/>
        <v>3.7765</v>
      </c>
      <c r="T259" s="11">
        <f t="shared" si="218"/>
        <v>3.4580000000000002</v>
      </c>
      <c r="U259" s="11">
        <f t="shared" si="218"/>
        <v>3.3214999999999999</v>
      </c>
      <c r="V259" s="11">
        <f t="shared" si="218"/>
        <v>3.1850000000000001</v>
      </c>
      <c r="W259" s="11">
        <f t="shared" si="218"/>
        <v>3.1395</v>
      </c>
      <c r="X259" s="11">
        <f t="shared" si="218"/>
        <v>3.0939999999999999</v>
      </c>
      <c r="Y259" s="11">
        <f>[3]stanford_det!AB259*Q259</f>
        <v>0</v>
      </c>
      <c r="Z259" s="11">
        <f>[3]stanford_det!AC259*R259</f>
        <v>22.525878032128187</v>
      </c>
      <c r="AA259" s="11">
        <f>[3]stanford_det!AD259*S259</f>
        <v>34.128492986771988</v>
      </c>
      <c r="AB259" s="11">
        <f>[3]stanford_det!AE259*T259</f>
        <v>35.326297612289927</v>
      </c>
      <c r="AC259" s="11">
        <f>[3]stanford_det!AF259*U259</f>
        <v>17.292186925853958</v>
      </c>
      <c r="AD259" s="11">
        <f>[3]stanford_det!AG259*V259</f>
        <v>17.520127358321922</v>
      </c>
      <c r="AE259" s="11">
        <f>[3]stanford_det!AH259*W259</f>
        <v>13.877549859078979</v>
      </c>
      <c r="AF259" s="11">
        <f>[3]stanford_det!AI259*X259</f>
        <v>13.980346524701776</v>
      </c>
    </row>
    <row r="260" spans="1:32" x14ac:dyDescent="0.25">
      <c r="A260" s="2" t="s">
        <v>46</v>
      </c>
      <c r="B260" s="2" t="s">
        <v>47</v>
      </c>
      <c r="C260" s="2" t="s">
        <v>8</v>
      </c>
      <c r="D260" s="2" t="s">
        <v>448</v>
      </c>
      <c r="E260" s="2" t="s">
        <v>510</v>
      </c>
      <c r="F260" s="2"/>
      <c r="G260" s="2"/>
      <c r="H260" s="12">
        <f>9080+2/7*(5790-9080)</f>
        <v>8140</v>
      </c>
      <c r="I260" s="12">
        <v>5790</v>
      </c>
      <c r="J260" s="12">
        <f t="shared" si="214"/>
        <v>5135</v>
      </c>
      <c r="K260" s="12">
        <v>4480</v>
      </c>
      <c r="L260" s="12">
        <f t="shared" si="215"/>
        <v>3565</v>
      </c>
      <c r="M260" s="12">
        <v>2650</v>
      </c>
      <c r="N260" s="12">
        <f t="shared" si="216"/>
        <v>2475</v>
      </c>
      <c r="O260" s="12">
        <v>2300</v>
      </c>
      <c r="P260" s="12"/>
      <c r="Q260" s="11">
        <f t="shared" ref="Q260:X260" si="219">H260/1000</f>
        <v>8.14</v>
      </c>
      <c r="R260" s="11">
        <f t="shared" si="219"/>
        <v>5.79</v>
      </c>
      <c r="S260" s="11">
        <f t="shared" si="219"/>
        <v>5.1349999999999998</v>
      </c>
      <c r="T260" s="11">
        <f t="shared" si="219"/>
        <v>4.4800000000000004</v>
      </c>
      <c r="U260" s="11">
        <f t="shared" si="219"/>
        <v>3.5649999999999999</v>
      </c>
      <c r="V260" s="11">
        <f t="shared" si="219"/>
        <v>2.65</v>
      </c>
      <c r="W260" s="11">
        <f t="shared" si="219"/>
        <v>2.4750000000000001</v>
      </c>
      <c r="X260" s="11">
        <f t="shared" si="219"/>
        <v>2.2999999999999998</v>
      </c>
      <c r="Y260" s="11">
        <f>[3]stanford_det!AB260*Q260</f>
        <v>0</v>
      </c>
      <c r="Z260" s="11">
        <f>[3]stanford_det!AC260*R260</f>
        <v>20.60209206446002</v>
      </c>
      <c r="AA260" s="11">
        <f>[3]stanford_det!AD260*S260</f>
        <v>31.061478873351245</v>
      </c>
      <c r="AB260" s="11">
        <f>[3]stanford_det!AE260*T260</f>
        <v>31.881648514259371</v>
      </c>
      <c r="AC260" s="11">
        <f>[3]stanford_det!AF260*U260</f>
        <v>14.904937546893768</v>
      </c>
      <c r="AD260" s="11">
        <f>[3]stanford_det!AG260*V260</f>
        <v>11.786602757085284</v>
      </c>
      <c r="AE260" s="11">
        <f>[3]stanford_det!AH260*W260</f>
        <v>9.4670882899834048</v>
      </c>
      <c r="AF260" s="11">
        <f>[3]stanford_det!AI260*X260</f>
        <v>9.0022958416379737</v>
      </c>
    </row>
    <row r="261" spans="1:32" x14ac:dyDescent="0.25">
      <c r="A261" s="2" t="s">
        <v>48</v>
      </c>
      <c r="B261" s="2" t="s">
        <v>49</v>
      </c>
      <c r="C261" s="2" t="s">
        <v>8</v>
      </c>
      <c r="D261" s="2" t="s">
        <v>448</v>
      </c>
      <c r="E261" s="2" t="s">
        <v>617</v>
      </c>
      <c r="F261" s="2"/>
      <c r="G261" s="2"/>
      <c r="H261" s="12">
        <f>5530+2/7*(4970-5530)</f>
        <v>5370</v>
      </c>
      <c r="I261" s="11">
        <v>4970</v>
      </c>
      <c r="J261" s="12">
        <f t="shared" si="214"/>
        <v>4720</v>
      </c>
      <c r="K261" s="12">
        <v>4470</v>
      </c>
      <c r="L261" s="12">
        <f t="shared" si="215"/>
        <v>4245</v>
      </c>
      <c r="M261" s="12">
        <v>4020</v>
      </c>
      <c r="N261" s="12">
        <f t="shared" si="216"/>
        <v>3815</v>
      </c>
      <c r="O261" s="11">
        <v>3610</v>
      </c>
      <c r="P261" s="12">
        <v>0.91</v>
      </c>
      <c r="Q261" s="11">
        <f t="shared" ref="Q261:X261" si="220">H261*$P261/1000</f>
        <v>4.8866999999999994</v>
      </c>
      <c r="R261" s="11">
        <f t="shared" si="220"/>
        <v>4.5226999999999995</v>
      </c>
      <c r="S261" s="11">
        <f t="shared" si="220"/>
        <v>4.2951999999999995</v>
      </c>
      <c r="T261" s="11">
        <f t="shared" si="220"/>
        <v>4.0677000000000003</v>
      </c>
      <c r="U261" s="11">
        <f t="shared" si="220"/>
        <v>3.8629500000000001</v>
      </c>
      <c r="V261" s="11">
        <f t="shared" si="220"/>
        <v>3.6582000000000003</v>
      </c>
      <c r="W261" s="11">
        <f t="shared" si="220"/>
        <v>3.4716499999999999</v>
      </c>
      <c r="X261" s="11">
        <f t="shared" si="220"/>
        <v>3.2850999999999999</v>
      </c>
      <c r="Y261" s="11">
        <f>[3]stanford_det!AB261*Q261</f>
        <v>0</v>
      </c>
      <c r="Z261" s="11">
        <f>[3]stanford_det!AC261*R261</f>
        <v>0</v>
      </c>
      <c r="AA261" s="11">
        <f>[3]stanford_det!AD261*S261</f>
        <v>0</v>
      </c>
      <c r="AB261" s="11">
        <f>[3]stanford_det!AE261*T261</f>
        <v>0</v>
      </c>
      <c r="AC261" s="11">
        <f>[3]stanford_det!AF261*U261</f>
        <v>0</v>
      </c>
      <c r="AD261" s="11">
        <f>[3]stanford_det!AG261*V261</f>
        <v>0</v>
      </c>
      <c r="AE261" s="11">
        <f>[3]stanford_det!AH261*W261</f>
        <v>0</v>
      </c>
      <c r="AF261" s="11">
        <f>[3]stanford_det!AI261*X261</f>
        <v>0</v>
      </c>
    </row>
    <row r="262" spans="1:32" x14ac:dyDescent="0.25">
      <c r="A262" s="2" t="s">
        <v>32</v>
      </c>
      <c r="B262" s="2" t="s">
        <v>33</v>
      </c>
      <c r="C262" s="2" t="s">
        <v>7</v>
      </c>
      <c r="D262" s="2" t="s">
        <v>448</v>
      </c>
      <c r="E262" s="2" t="s">
        <v>558</v>
      </c>
      <c r="F262" s="2"/>
      <c r="G262" s="2"/>
      <c r="H262" s="12">
        <f>[2]NL!$B$8/([2]NL!$B$8+[2]NL!$B$11)*(2000+2/7*(2000-2000))+[2]NL!$B$11/([2]NL!$B$8+[2]NL!$B$11)*(1600+2/7*(1600-1600))</f>
        <v>1600</v>
      </c>
      <c r="I262" s="12">
        <f>$H262</f>
        <v>1600</v>
      </c>
      <c r="J262" s="12">
        <f t="shared" ref="J262:O263" si="221">$H262</f>
        <v>1600</v>
      </c>
      <c r="K262" s="12">
        <f t="shared" si="221"/>
        <v>1600</v>
      </c>
      <c r="L262" s="12">
        <f t="shared" si="221"/>
        <v>1600</v>
      </c>
      <c r="M262" s="12">
        <f t="shared" si="221"/>
        <v>1600</v>
      </c>
      <c r="N262" s="12">
        <f t="shared" si="221"/>
        <v>1600</v>
      </c>
      <c r="O262" s="12">
        <f t="shared" si="221"/>
        <v>1600</v>
      </c>
      <c r="P262" s="12"/>
      <c r="Q262" s="11">
        <f t="shared" ref="Q262:X264" si="222">H262/1000</f>
        <v>1.6</v>
      </c>
      <c r="R262" s="11">
        <f t="shared" si="222"/>
        <v>1.6</v>
      </c>
      <c r="S262" s="11">
        <f t="shared" si="222"/>
        <v>1.6</v>
      </c>
      <c r="T262" s="11">
        <f t="shared" si="222"/>
        <v>1.6</v>
      </c>
      <c r="U262" s="11">
        <f t="shared" si="222"/>
        <v>1.6</v>
      </c>
      <c r="V262" s="11">
        <f t="shared" si="222"/>
        <v>1.6</v>
      </c>
      <c r="W262" s="11">
        <f t="shared" si="222"/>
        <v>1.6</v>
      </c>
      <c r="X262" s="11">
        <f t="shared" si="222"/>
        <v>1.6</v>
      </c>
      <c r="Y262" s="11">
        <f>[3]stanford_det!AB262*Q262</f>
        <v>279.01760000000002</v>
      </c>
      <c r="Z262" s="11">
        <f>[3]stanford_det!AC262*R262</f>
        <v>223.21408000000002</v>
      </c>
      <c r="AA262" s="11">
        <f>[3]stanford_det!AD262*S262</f>
        <v>139.50880000000001</v>
      </c>
      <c r="AB262" s="11">
        <f>[3]stanford_det!AE262*T262</f>
        <v>55.803519999999992</v>
      </c>
      <c r="AC262" s="11">
        <f>[3]stanford_det!AF262*U262</f>
        <v>34.877199999999995</v>
      </c>
      <c r="AD262" s="11">
        <f>[3]stanford_det!AG262*V262</f>
        <v>13.950879999999998</v>
      </c>
      <c r="AE262" s="11">
        <f>[3]stanford_det!AH262*W262</f>
        <v>6.975439999999999</v>
      </c>
      <c r="AF262" s="11">
        <f>[3]stanford_det!AI262*X262</f>
        <v>0</v>
      </c>
    </row>
    <row r="263" spans="1:32" x14ac:dyDescent="0.25">
      <c r="A263" s="2" t="s">
        <v>34</v>
      </c>
      <c r="B263" s="2" t="s">
        <v>35</v>
      </c>
      <c r="C263" s="2" t="s">
        <v>7</v>
      </c>
      <c r="D263" s="2" t="s">
        <v>448</v>
      </c>
      <c r="E263" s="2" t="s">
        <v>515</v>
      </c>
      <c r="F263" s="2"/>
      <c r="G263" s="2"/>
      <c r="H263" s="12">
        <f>850+2/7*(850-850)</f>
        <v>850</v>
      </c>
      <c r="I263" s="12">
        <f>$H263</f>
        <v>850</v>
      </c>
      <c r="J263" s="12">
        <f t="shared" si="221"/>
        <v>850</v>
      </c>
      <c r="K263" s="12">
        <f t="shared" si="221"/>
        <v>850</v>
      </c>
      <c r="L263" s="12">
        <f t="shared" si="221"/>
        <v>850</v>
      </c>
      <c r="M263" s="12">
        <f t="shared" si="221"/>
        <v>850</v>
      </c>
      <c r="N263" s="12">
        <f t="shared" si="221"/>
        <v>850</v>
      </c>
      <c r="O263" s="12">
        <f t="shared" si="221"/>
        <v>850</v>
      </c>
      <c r="P263" s="12"/>
      <c r="Q263" s="11">
        <f t="shared" si="222"/>
        <v>0.85</v>
      </c>
      <c r="R263" s="11">
        <f t="shared" si="222"/>
        <v>0.85</v>
      </c>
      <c r="S263" s="11">
        <f t="shared" si="222"/>
        <v>0.85</v>
      </c>
      <c r="T263" s="11">
        <f t="shared" si="222"/>
        <v>0.85</v>
      </c>
      <c r="U263" s="11">
        <f t="shared" si="222"/>
        <v>0.85</v>
      </c>
      <c r="V263" s="11">
        <f t="shared" si="222"/>
        <v>0.85</v>
      </c>
      <c r="W263" s="11">
        <f t="shared" si="222"/>
        <v>0.85</v>
      </c>
      <c r="X263" s="11">
        <f t="shared" si="222"/>
        <v>0.85</v>
      </c>
      <c r="Y263" s="11">
        <f>[3]stanford_det!AB263*Q263</f>
        <v>491.76155</v>
      </c>
      <c r="Z263" s="11">
        <f>[3]stanford_det!AC263*R263</f>
        <v>393.40924000000001</v>
      </c>
      <c r="AA263" s="11">
        <f>[3]stanford_det!AD263*S263</f>
        <v>245.880775</v>
      </c>
      <c r="AB263" s="11">
        <f>[3]stanford_det!AE263*T263</f>
        <v>98.352309999999989</v>
      </c>
      <c r="AC263" s="11">
        <f>[3]stanford_det!AF263*U263</f>
        <v>61.47019375</v>
      </c>
      <c r="AD263" s="11">
        <f>[3]stanford_det!AG263*V263</f>
        <v>24.588077500000011</v>
      </c>
      <c r="AE263" s="11">
        <f>[3]stanford_det!AH263*W263</f>
        <v>12.294038750000006</v>
      </c>
      <c r="AF263" s="11">
        <f>[3]stanford_det!AI263*X263</f>
        <v>0</v>
      </c>
    </row>
    <row r="264" spans="1:32" x14ac:dyDescent="0.25">
      <c r="A264" s="2" t="s">
        <v>36</v>
      </c>
      <c r="B264" s="2" t="s">
        <v>37</v>
      </c>
      <c r="C264" s="2" t="s">
        <v>7</v>
      </c>
      <c r="D264" s="2" t="s">
        <v>448</v>
      </c>
      <c r="E264" s="2" t="s">
        <v>503</v>
      </c>
      <c r="F264" s="2"/>
      <c r="G264" s="2"/>
      <c r="H264" s="12">
        <f>4500+2/7*(4350-4500)</f>
        <v>4457.1428571428569</v>
      </c>
      <c r="I264" s="12">
        <f>4350</f>
        <v>4350</v>
      </c>
      <c r="J264" s="12">
        <f>(I264+K264)/2</f>
        <v>4225</v>
      </c>
      <c r="K264" s="12">
        <v>4100</v>
      </c>
      <c r="L264" s="12">
        <f>(K264+M264)/2</f>
        <v>3950</v>
      </c>
      <c r="M264" s="12">
        <v>3800</v>
      </c>
      <c r="N264" s="12">
        <f>(M264+O264)/2</f>
        <v>3775</v>
      </c>
      <c r="O264" s="12">
        <v>3750</v>
      </c>
      <c r="P264" s="12"/>
      <c r="Q264" s="11">
        <f t="shared" si="222"/>
        <v>4.4571428571428573</v>
      </c>
      <c r="R264" s="11">
        <f t="shared" si="222"/>
        <v>4.3499999999999996</v>
      </c>
      <c r="S264" s="11">
        <f t="shared" si="222"/>
        <v>4.2249999999999996</v>
      </c>
      <c r="T264" s="11">
        <f t="shared" si="222"/>
        <v>4.0999999999999996</v>
      </c>
      <c r="U264" s="11">
        <f t="shared" si="222"/>
        <v>3.95</v>
      </c>
      <c r="V264" s="11">
        <f t="shared" si="222"/>
        <v>3.8</v>
      </c>
      <c r="W264" s="11">
        <f t="shared" si="222"/>
        <v>3.7749999999999999</v>
      </c>
      <c r="X264" s="11">
        <f t="shared" si="222"/>
        <v>3.75</v>
      </c>
      <c r="Y264" s="11">
        <f>[3]stanford_det!AB264*Q264</f>
        <v>36.028571428571432</v>
      </c>
      <c r="Z264" s="11">
        <f>[3]stanford_det!AC264*R264</f>
        <v>28.13</v>
      </c>
      <c r="AA264" s="11">
        <f>[3]stanford_det!AD264*S264</f>
        <v>17.076041666666665</v>
      </c>
      <c r="AB264" s="11">
        <f>[3]stanford_det!AE264*T264</f>
        <v>6.628333333333333</v>
      </c>
      <c r="AC264" s="11">
        <f>[3]stanford_det!AF264*U264</f>
        <v>3.9911458333333338</v>
      </c>
      <c r="AD264" s="11">
        <f>[3]stanford_det!AG264*V264</f>
        <v>1.5358333333333334</v>
      </c>
      <c r="AE264" s="11">
        <f>[3]stanford_det!AH264*W264</f>
        <v>0.76286458333333329</v>
      </c>
      <c r="AF264" s="11">
        <f>[3]stanford_det!AI264*X264</f>
        <v>0</v>
      </c>
    </row>
    <row r="265" spans="1:32" x14ac:dyDescent="0.25">
      <c r="A265" s="2" t="s">
        <v>38</v>
      </c>
      <c r="B265" s="2" t="s">
        <v>39</v>
      </c>
      <c r="C265" s="2" t="s">
        <v>7</v>
      </c>
      <c r="D265" s="2" t="s">
        <v>517</v>
      </c>
      <c r="E265" s="2" t="s">
        <v>518</v>
      </c>
      <c r="F265" s="2" t="s">
        <v>448</v>
      </c>
      <c r="G265" s="2" t="s">
        <v>637</v>
      </c>
      <c r="H265" s="11">
        <f>'[4]Figure 5.5'!$E$23</f>
        <v>1842.692924470706</v>
      </c>
      <c r="I265" s="11">
        <f>$H265</f>
        <v>1842.692924470706</v>
      </c>
      <c r="J265" s="11">
        <f t="shared" ref="J265:O265" si="223">$H265</f>
        <v>1842.692924470706</v>
      </c>
      <c r="K265" s="11">
        <f t="shared" si="223"/>
        <v>1842.692924470706</v>
      </c>
      <c r="L265" s="11">
        <f t="shared" si="223"/>
        <v>1842.692924470706</v>
      </c>
      <c r="M265" s="11">
        <f t="shared" si="223"/>
        <v>1842.692924470706</v>
      </c>
      <c r="N265" s="11">
        <f t="shared" si="223"/>
        <v>1842.692924470706</v>
      </c>
      <c r="O265" s="11">
        <f t="shared" si="223"/>
        <v>1842.692924470706</v>
      </c>
      <c r="P265" s="12">
        <v>0.91</v>
      </c>
      <c r="Q265" s="11">
        <f t="shared" ref="Q265:X267" si="224">H265*$P265/1000</f>
        <v>1.6768505612683424</v>
      </c>
      <c r="R265" s="11">
        <f t="shared" si="224"/>
        <v>1.6768505612683424</v>
      </c>
      <c r="S265" s="11">
        <f t="shared" si="224"/>
        <v>1.6768505612683424</v>
      </c>
      <c r="T265" s="11">
        <f t="shared" si="224"/>
        <v>1.6768505612683424</v>
      </c>
      <c r="U265" s="11">
        <f t="shared" si="224"/>
        <v>1.6768505612683424</v>
      </c>
      <c r="V265" s="11">
        <f t="shared" si="224"/>
        <v>1.6768505612683424</v>
      </c>
      <c r="W265" s="11">
        <f t="shared" si="224"/>
        <v>1.6768505612683424</v>
      </c>
      <c r="X265" s="11">
        <f t="shared" si="224"/>
        <v>1.6768505612683424</v>
      </c>
      <c r="Y265" s="11">
        <f>[3]stanford_det!AB265*Q265</f>
        <v>1.0340578461154779</v>
      </c>
      <c r="Z265" s="11">
        <f>[3]stanford_det!AC265*R265</f>
        <v>1.0340578461154779</v>
      </c>
      <c r="AA265" s="11">
        <f>[3]stanford_det!AD265*S265</f>
        <v>1.0340578461154779</v>
      </c>
      <c r="AB265" s="11">
        <f>[3]stanford_det!AE265*T265</f>
        <v>1.0340578461154779</v>
      </c>
      <c r="AC265" s="11">
        <f>[3]stanford_det!AF265*U265</f>
        <v>1.0340578461154779</v>
      </c>
      <c r="AD265" s="11">
        <f>[3]stanford_det!AG265*V265</f>
        <v>1.0340578461154779</v>
      </c>
      <c r="AE265" s="11">
        <f>[3]stanford_det!AH265*W265</f>
        <v>1.0340578461154779</v>
      </c>
      <c r="AF265" s="11">
        <f>[3]stanford_det!AI265*X265</f>
        <v>1.0340578461154779</v>
      </c>
    </row>
    <row r="266" spans="1:32" x14ac:dyDescent="0.25">
      <c r="A266" s="2" t="s">
        <v>384</v>
      </c>
      <c r="B266" s="2" t="s">
        <v>378</v>
      </c>
      <c r="C266" s="2" t="s">
        <v>7</v>
      </c>
      <c r="D266" s="2" t="s">
        <v>517</v>
      </c>
      <c r="E266" s="2" t="s">
        <v>519</v>
      </c>
      <c r="F266" s="2" t="s">
        <v>448</v>
      </c>
      <c r="G266" s="2" t="s">
        <v>632</v>
      </c>
      <c r="H266" s="61">
        <f>SUM('[4]Figure 2.5'!$AD$10:$AL$10)/9</f>
        <v>1988.1111111111111</v>
      </c>
      <c r="I266" s="61">
        <f>H266*1350/(1400+2/7*(1350-1400))</f>
        <v>1936.8711340206185</v>
      </c>
      <c r="J266" s="61">
        <f t="shared" ref="J266:J274" si="225">(I266+K266)/2</f>
        <v>1901.0031500572736</v>
      </c>
      <c r="K266" s="61">
        <f>I266*1300/1350</f>
        <v>1865.1351660939288</v>
      </c>
      <c r="L266" s="61">
        <f t="shared" ref="L266:L274" si="226">(K266+M266)/2</f>
        <v>1793.3991981672393</v>
      </c>
      <c r="M266" s="61">
        <f>K266*1200/1300</f>
        <v>1721.6632302405496</v>
      </c>
      <c r="N266" s="61">
        <f t="shared" ref="N266:N274" si="227">(M266+O266)/2</f>
        <v>1649.92726231386</v>
      </c>
      <c r="O266" s="61">
        <f>M266*1100/1200</f>
        <v>1578.1912943871705</v>
      </c>
      <c r="P266" s="12">
        <v>0.91</v>
      </c>
      <c r="Q266" s="11">
        <f t="shared" si="224"/>
        <v>1.8091811111111114</v>
      </c>
      <c r="R266" s="11">
        <f t="shared" si="224"/>
        <v>1.7625527319587628</v>
      </c>
      <c r="S266" s="11">
        <f t="shared" si="224"/>
        <v>1.7299128665521191</v>
      </c>
      <c r="T266" s="11">
        <f t="shared" si="224"/>
        <v>1.6972730011454753</v>
      </c>
      <c r="U266" s="11">
        <f t="shared" si="224"/>
        <v>1.6319932703321878</v>
      </c>
      <c r="V266" s="11">
        <f t="shared" si="224"/>
        <v>1.5667135395189002</v>
      </c>
      <c r="W266" s="11">
        <f t="shared" si="224"/>
        <v>1.5014338087056125</v>
      </c>
      <c r="X266" s="11">
        <f t="shared" si="224"/>
        <v>1.4361540778923252</v>
      </c>
      <c r="Y266" s="11">
        <f>[3]stanford_det!AB266*Q266</f>
        <v>995.93510149451174</v>
      </c>
      <c r="Z266" s="11">
        <f>[3]stanford_det!AC266*R266</f>
        <v>1239.0916907041526</v>
      </c>
      <c r="AA266" s="11">
        <f>[3]stanford_det!AD266*S266</f>
        <v>1839.8245915897671</v>
      </c>
      <c r="AB266" s="11">
        <f>[3]stanford_det!AE266*T266</f>
        <v>2000.7170687005503</v>
      </c>
      <c r="AC266" s="11">
        <f>[3]stanford_det!AF266*U266</f>
        <v>1137.0098933612414</v>
      </c>
      <c r="AD266" s="11">
        <f>[3]stanford_det!AG266*V266</f>
        <v>1145.4785160622775</v>
      </c>
      <c r="AE266" s="11">
        <f>[3]stanford_det!AH266*W266</f>
        <v>942.64681655766299</v>
      </c>
      <c r="AF266" s="11">
        <f>[3]stanford_det!AI266*X266</f>
        <v>918.14659465923501</v>
      </c>
    </row>
    <row r="267" spans="1:32" x14ac:dyDescent="0.25">
      <c r="A267" s="2" t="s">
        <v>385</v>
      </c>
      <c r="B267" s="2" t="s">
        <v>379</v>
      </c>
      <c r="C267" s="2" t="s">
        <v>7</v>
      </c>
      <c r="D267" s="2" t="s">
        <v>517</v>
      </c>
      <c r="E267" s="2" t="s">
        <v>559</v>
      </c>
      <c r="F267" s="2" t="s">
        <v>448</v>
      </c>
      <c r="G267" s="2" t="s">
        <v>633</v>
      </c>
      <c r="H267" s="61">
        <f>('[4]Table 4.1'!$D$12+'[4]Table 4.1'!$G$12)/2</f>
        <v>4974</v>
      </c>
      <c r="I267" s="61">
        <f>H267*2880/(3470+2/7*(2880-3470))</f>
        <v>4339.0670705322373</v>
      </c>
      <c r="J267" s="61">
        <f t="shared" si="225"/>
        <v>4113.0739939420164</v>
      </c>
      <c r="K267" s="61">
        <f>I267*2580/2880</f>
        <v>3887.080917351796</v>
      </c>
      <c r="L267" s="61">
        <f t="shared" si="226"/>
        <v>3736.418866291649</v>
      </c>
      <c r="M267" s="61">
        <f>K267*2380/2580</f>
        <v>3585.7568152315021</v>
      </c>
      <c r="N267" s="61">
        <f t="shared" si="227"/>
        <v>3446.7739929357076</v>
      </c>
      <c r="O267" s="61">
        <f>M267*2380/2580</f>
        <v>3307.7911706399127</v>
      </c>
      <c r="P267" s="12">
        <v>0.91</v>
      </c>
      <c r="Q267" s="11">
        <f t="shared" si="224"/>
        <v>4.5263400000000003</v>
      </c>
      <c r="R267" s="11">
        <f t="shared" si="224"/>
        <v>3.948551034184336</v>
      </c>
      <c r="S267" s="11">
        <f t="shared" si="224"/>
        <v>3.7428973344872354</v>
      </c>
      <c r="T267" s="11">
        <f t="shared" si="224"/>
        <v>3.5372436347901344</v>
      </c>
      <c r="U267" s="11">
        <f t="shared" si="224"/>
        <v>3.4001411683254008</v>
      </c>
      <c r="V267" s="11">
        <f t="shared" si="224"/>
        <v>3.2630387018606672</v>
      </c>
      <c r="W267" s="11">
        <f t="shared" si="224"/>
        <v>3.1365643335714939</v>
      </c>
      <c r="X267" s="11">
        <f t="shared" si="224"/>
        <v>3.0100899652823205</v>
      </c>
      <c r="Y267" s="11">
        <f>[3]stanford_det!AB267*Q267</f>
        <v>665.64608319050433</v>
      </c>
      <c r="Z267" s="11">
        <f>[3]stanford_det!AC267*R267</f>
        <v>7686.4761718853379</v>
      </c>
      <c r="AA267" s="11">
        <f>[3]stanford_det!AD267*S267</f>
        <v>11828.654148566271</v>
      </c>
      <c r="AB267" s="11">
        <f>[3]stanford_det!AE267*T267</f>
        <v>12383.009264682003</v>
      </c>
      <c r="AC267" s="11">
        <f>[3]stanford_det!AF267*U267</f>
        <v>6086.0520516907536</v>
      </c>
      <c r="AD267" s="11">
        <f>[3]stanford_det!AG267*V267</f>
        <v>6169.0255116636663</v>
      </c>
      <c r="AE267" s="11">
        <f>[3]stanford_det!AH267*W267</f>
        <v>4772.5292715577316</v>
      </c>
      <c r="AF267" s="11">
        <f>[3]stanford_det!AI267*X267</f>
        <v>4681.0629300901164</v>
      </c>
    </row>
    <row r="268" spans="1:32" x14ac:dyDescent="0.25">
      <c r="A268" s="1" t="s">
        <v>40</v>
      </c>
      <c r="B268" s="1" t="s">
        <v>41</v>
      </c>
      <c r="C268" s="2" t="s">
        <v>7</v>
      </c>
      <c r="D268" s="2" t="s">
        <v>448</v>
      </c>
      <c r="E268" s="2" t="s">
        <v>516</v>
      </c>
      <c r="F268" s="2"/>
      <c r="G268" s="2"/>
      <c r="H268" s="12">
        <f>2500+2/7*(2300-2500)</f>
        <v>2442.8571428571427</v>
      </c>
      <c r="I268" s="12">
        <v>2300</v>
      </c>
      <c r="J268" s="12">
        <f t="shared" si="225"/>
        <v>2300</v>
      </c>
      <c r="K268" s="12">
        <v>2300</v>
      </c>
      <c r="L268" s="12">
        <f t="shared" si="226"/>
        <v>2300</v>
      </c>
      <c r="M268" s="12">
        <v>2300</v>
      </c>
      <c r="N268" s="12">
        <f t="shared" si="227"/>
        <v>2250</v>
      </c>
      <c r="O268" s="12">
        <v>2200</v>
      </c>
      <c r="P268" s="12"/>
      <c r="Q268" s="11">
        <f t="shared" ref="Q268:X269" si="228">H268/1000</f>
        <v>2.4428571428571426</v>
      </c>
      <c r="R268" s="11">
        <f t="shared" si="228"/>
        <v>2.2999999999999998</v>
      </c>
      <c r="S268" s="11">
        <f t="shared" si="228"/>
        <v>2.2999999999999998</v>
      </c>
      <c r="T268" s="11">
        <f t="shared" si="228"/>
        <v>2.2999999999999998</v>
      </c>
      <c r="U268" s="11">
        <f t="shared" si="228"/>
        <v>2.2999999999999998</v>
      </c>
      <c r="V268" s="11">
        <f t="shared" si="228"/>
        <v>2.2999999999999998</v>
      </c>
      <c r="W268" s="11">
        <f t="shared" si="228"/>
        <v>2.25</v>
      </c>
      <c r="X268" s="11">
        <f t="shared" si="228"/>
        <v>2.2000000000000002</v>
      </c>
      <c r="Y268" s="11">
        <f>[3]stanford_det!AB268*Q268</f>
        <v>14.245376951020406</v>
      </c>
      <c r="Z268" s="11">
        <f>[3]stanford_det!AC268*R268</f>
        <v>10.729851177142855</v>
      </c>
      <c r="AA268" s="11">
        <f>[3]stanford_det!AD268*S268</f>
        <v>6.7061569857142853</v>
      </c>
      <c r="AB268" s="11">
        <f>[3]stanford_det!AE268*T268</f>
        <v>2.6824627942857124</v>
      </c>
      <c r="AC268" s="11">
        <f>[3]stanford_det!AF268*U268</f>
        <v>1.6765392464285709</v>
      </c>
      <c r="AD268" s="11">
        <f>[3]stanford_det!AG268*V268</f>
        <v>0.67061569857142944</v>
      </c>
      <c r="AE268" s="11">
        <f>[3]stanford_det!AH268*W268</f>
        <v>0.32801854821428617</v>
      </c>
      <c r="AF268" s="11">
        <f>[3]stanford_det!AI268*X268</f>
        <v>0</v>
      </c>
    </row>
    <row r="269" spans="1:32" x14ac:dyDescent="0.25">
      <c r="A269" s="2" t="s">
        <v>42</v>
      </c>
      <c r="B269" s="2" t="s">
        <v>43</v>
      </c>
      <c r="C269" s="2" t="s">
        <v>7</v>
      </c>
      <c r="D269" s="2" t="s">
        <v>448</v>
      </c>
      <c r="E269" s="2" t="s">
        <v>523</v>
      </c>
      <c r="F269" s="2"/>
      <c r="G269" s="2"/>
      <c r="H269" s="12">
        <f>2890+2/7*(2620-2890)</f>
        <v>2812.8571428571427</v>
      </c>
      <c r="I269" s="12">
        <v>2620</v>
      </c>
      <c r="J269" s="12">
        <f t="shared" si="225"/>
        <v>2495</v>
      </c>
      <c r="K269" s="12">
        <v>2370</v>
      </c>
      <c r="L269" s="12">
        <f t="shared" si="226"/>
        <v>2260</v>
      </c>
      <c r="M269" s="12">
        <v>2150</v>
      </c>
      <c r="N269" s="12">
        <f t="shared" si="227"/>
        <v>2050</v>
      </c>
      <c r="O269" s="12">
        <v>1950</v>
      </c>
      <c r="P269" s="12"/>
      <c r="Q269" s="11">
        <f t="shared" si="228"/>
        <v>2.8128571428571427</v>
      </c>
      <c r="R269" s="11">
        <f t="shared" si="228"/>
        <v>2.62</v>
      </c>
      <c r="S269" s="11">
        <f t="shared" si="228"/>
        <v>2.4950000000000001</v>
      </c>
      <c r="T269" s="11">
        <f t="shared" si="228"/>
        <v>2.37</v>
      </c>
      <c r="U269" s="11">
        <f t="shared" si="228"/>
        <v>2.2599999999999998</v>
      </c>
      <c r="V269" s="11">
        <f t="shared" si="228"/>
        <v>2.15</v>
      </c>
      <c r="W269" s="11">
        <f t="shared" si="228"/>
        <v>2.0499999999999998</v>
      </c>
      <c r="X269" s="11">
        <f t="shared" si="228"/>
        <v>1.95</v>
      </c>
      <c r="Y269" s="11">
        <f>[3]stanford_det!AB269*Q269</f>
        <v>211.90502103257126</v>
      </c>
      <c r="Z269" s="11">
        <f>[3]stanford_det!AC269*R269</f>
        <v>95.41922875520001</v>
      </c>
      <c r="AA269" s="11">
        <f>[3]stanford_det!AD269*S269</f>
        <v>56.791740396999998</v>
      </c>
      <c r="AB269" s="11">
        <f>[3]stanford_det!AE269*T269</f>
        <v>21.578585128800004</v>
      </c>
      <c r="AC269" s="11">
        <f>[3]stanford_det!AF269*U269</f>
        <v>12.860654638999998</v>
      </c>
      <c r="AD269" s="11">
        <f>[3]stanford_det!AG269*V269</f>
        <v>4.8938774290000007</v>
      </c>
      <c r="AE269" s="11">
        <f>[3]stanford_det!AH269*W269</f>
        <v>2.3331276115000001</v>
      </c>
      <c r="AF269" s="11">
        <f>[3]stanford_det!AI269*X269</f>
        <v>0</v>
      </c>
    </row>
    <row r="270" spans="1:32" x14ac:dyDescent="0.25">
      <c r="A270" s="2" t="s">
        <v>382</v>
      </c>
      <c r="B270" s="2" t="s">
        <v>380</v>
      </c>
      <c r="C270" s="2" t="s">
        <v>7</v>
      </c>
      <c r="D270" s="2" t="s">
        <v>517</v>
      </c>
      <c r="E270" s="2" t="s">
        <v>521</v>
      </c>
      <c r="F270" s="2" t="s">
        <v>448</v>
      </c>
      <c r="G270" s="2" t="s">
        <v>630</v>
      </c>
      <c r="H270" s="61">
        <f>SUM('[4]Figure 3.4'!$F$10:$N$10)/9</f>
        <v>1608.2725555555553</v>
      </c>
      <c r="I270" s="61">
        <f>H270*800/(980+2/7*(800-980))</f>
        <v>1385.588663247863</v>
      </c>
      <c r="J270" s="61">
        <f t="shared" si="225"/>
        <v>1247.0297969230767</v>
      </c>
      <c r="K270" s="61">
        <f>I270*640/800</f>
        <v>1108.4709305982904</v>
      </c>
      <c r="L270" s="61">
        <f t="shared" si="226"/>
        <v>1056.5113557264956</v>
      </c>
      <c r="M270" s="61">
        <f>K270*580/640</f>
        <v>1004.5517808547007</v>
      </c>
      <c r="N270" s="61">
        <f t="shared" si="227"/>
        <v>952.59220598290585</v>
      </c>
      <c r="O270" s="61">
        <f>M270*520/580</f>
        <v>900.63263111111098</v>
      </c>
      <c r="P270" s="12">
        <v>0.91</v>
      </c>
      <c r="Q270" s="11">
        <f t="shared" ref="Q270:X272" si="229">H270*$P270/1000</f>
        <v>1.4635280255555554</v>
      </c>
      <c r="R270" s="11">
        <f t="shared" si="229"/>
        <v>1.2608856835555553</v>
      </c>
      <c r="S270" s="11">
        <f t="shared" si="229"/>
        <v>1.1347971151999998</v>
      </c>
      <c r="T270" s="11">
        <f t="shared" si="229"/>
        <v>1.0087085468444443</v>
      </c>
      <c r="U270" s="11">
        <f t="shared" si="229"/>
        <v>0.96142533371111105</v>
      </c>
      <c r="V270" s="11">
        <f t="shared" si="229"/>
        <v>0.91414212057777777</v>
      </c>
      <c r="W270" s="11">
        <f t="shared" si="229"/>
        <v>0.86685890744444438</v>
      </c>
      <c r="X270" s="11">
        <f t="shared" si="229"/>
        <v>0.81957569431111099</v>
      </c>
      <c r="Y270" s="11">
        <f>[3]stanford_det!AB270*Q270</f>
        <v>57.412636711323472</v>
      </c>
      <c r="Z270" s="11">
        <f>[3]stanford_det!AC270*R270</f>
        <v>4708.4937681225401</v>
      </c>
      <c r="AA270" s="11">
        <f>[3]stanford_det!AD270*S270</f>
        <v>7060.1548816890099</v>
      </c>
      <c r="AB270" s="11">
        <f>[3]stanford_det!AE270*T270</f>
        <v>7216.5300582942527</v>
      </c>
      <c r="AC270" s="11">
        <f>[3]stanford_det!AF270*U270</f>
        <v>3739.6823488124501</v>
      </c>
      <c r="AD270" s="11">
        <f>[3]stanford_det!AG270*V270</f>
        <v>3768.9218890979687</v>
      </c>
      <c r="AE270" s="11">
        <f>[3]stanford_det!AH270*W270</f>
        <v>2967.5789152876696</v>
      </c>
      <c r="AF270" s="11">
        <f>[3]stanford_det!AI270*X270</f>
        <v>2869.4134681602582</v>
      </c>
    </row>
    <row r="271" spans="1:32" x14ac:dyDescent="0.25">
      <c r="A271" s="2" t="s">
        <v>383</v>
      </c>
      <c r="B271" s="2" t="s">
        <v>381</v>
      </c>
      <c r="C271" s="2" t="s">
        <v>7</v>
      </c>
      <c r="D271" s="2" t="s">
        <v>517</v>
      </c>
      <c r="E271" s="2" t="s">
        <v>522</v>
      </c>
      <c r="F271" s="2" t="s">
        <v>448</v>
      </c>
      <c r="G271" s="2" t="s">
        <v>631</v>
      </c>
      <c r="H271" s="61">
        <f>SUM('[4]Table 3.1'!$F$10:$N$10)/9</f>
        <v>2164.4444444444443</v>
      </c>
      <c r="I271" s="61">
        <f>H271*1100/(1310+2/7*(1100-1310))</f>
        <v>1904.7111111111112</v>
      </c>
      <c r="J271" s="61">
        <f t="shared" si="225"/>
        <v>1809.4755555555557</v>
      </c>
      <c r="K271" s="61">
        <f>I271*990/1100</f>
        <v>1714.24</v>
      </c>
      <c r="L271" s="61">
        <f t="shared" si="226"/>
        <v>1662.2933333333333</v>
      </c>
      <c r="M271" s="61">
        <f>K271*930/990</f>
        <v>1610.3466666666666</v>
      </c>
      <c r="N271" s="61">
        <f t="shared" si="227"/>
        <v>1567.0577777777776</v>
      </c>
      <c r="O271" s="61">
        <f>M271*880/930</f>
        <v>1523.7688888888888</v>
      </c>
      <c r="P271" s="12">
        <v>0.91</v>
      </c>
      <c r="Q271" s="11">
        <f t="shared" si="229"/>
        <v>1.9696444444444443</v>
      </c>
      <c r="R271" s="11">
        <f t="shared" si="229"/>
        <v>1.7332871111111112</v>
      </c>
      <c r="S271" s="11">
        <f t="shared" si="229"/>
        <v>1.6466227555555559</v>
      </c>
      <c r="T271" s="11">
        <f t="shared" si="229"/>
        <v>1.5599584</v>
      </c>
      <c r="U271" s="11">
        <f t="shared" si="229"/>
        <v>1.5126869333333335</v>
      </c>
      <c r="V271" s="11">
        <f t="shared" si="229"/>
        <v>1.4654154666666666</v>
      </c>
      <c r="W271" s="11">
        <f t="shared" si="229"/>
        <v>1.4260225777777775</v>
      </c>
      <c r="X271" s="11">
        <f t="shared" si="229"/>
        <v>1.3866296888888889</v>
      </c>
      <c r="Y271" s="11">
        <f>[3]stanford_det!AB271*Q271</f>
        <v>1042.5451564786845</v>
      </c>
      <c r="Z271" s="11">
        <f>[3]stanford_det!AC271*R271</f>
        <v>547.74610682093828</v>
      </c>
      <c r="AA271" s="11">
        <f>[3]stanford_det!AD271*S271</f>
        <v>816.63950367845473</v>
      </c>
      <c r="AB271" s="11">
        <f>[3]stanford_det!AE271*T271</f>
        <v>878.91609505539373</v>
      </c>
      <c r="AC271" s="11">
        <f>[3]stanford_det!AF271*U271</f>
        <v>495.04429813646829</v>
      </c>
      <c r="AD271" s="11">
        <f>[3]stanford_det!AG271*V271</f>
        <v>504.29375589906965</v>
      </c>
      <c r="AE271" s="11">
        <f>[3]stanford_det!AH271*W271</f>
        <v>418.57221139051586</v>
      </c>
      <c r="AF271" s="11">
        <f>[3]stanford_det!AI271*X271</f>
        <v>414.80630370423268</v>
      </c>
    </row>
    <row r="272" spans="1:32" x14ac:dyDescent="0.25">
      <c r="A272" s="2" t="s">
        <v>44</v>
      </c>
      <c r="B272" s="2" t="s">
        <v>45</v>
      </c>
      <c r="C272" s="2" t="s">
        <v>7</v>
      </c>
      <c r="D272" s="2" t="s">
        <v>448</v>
      </c>
      <c r="E272" s="2" t="s">
        <v>616</v>
      </c>
      <c r="F272" s="2"/>
      <c r="G272" s="2"/>
      <c r="H272" s="12">
        <f>5600+2/7*(4500-5600)</f>
        <v>5285.7142857142853</v>
      </c>
      <c r="I272" s="11">
        <v>4500</v>
      </c>
      <c r="J272" s="12">
        <f t="shared" si="225"/>
        <v>4150</v>
      </c>
      <c r="K272" s="12">
        <v>3800</v>
      </c>
      <c r="L272" s="12">
        <f t="shared" si="226"/>
        <v>3650</v>
      </c>
      <c r="M272" s="12">
        <v>3500</v>
      </c>
      <c r="N272" s="12">
        <f t="shared" si="227"/>
        <v>3450</v>
      </c>
      <c r="O272" s="11">
        <v>3400</v>
      </c>
      <c r="P272" s="12">
        <v>0.91</v>
      </c>
      <c r="Q272" s="11">
        <f t="shared" si="229"/>
        <v>4.8099999999999996</v>
      </c>
      <c r="R272" s="11">
        <f t="shared" si="229"/>
        <v>4.0949999999999998</v>
      </c>
      <c r="S272" s="11">
        <f t="shared" si="229"/>
        <v>3.7765</v>
      </c>
      <c r="T272" s="11">
        <f t="shared" si="229"/>
        <v>3.4580000000000002</v>
      </c>
      <c r="U272" s="11">
        <f t="shared" si="229"/>
        <v>3.3214999999999999</v>
      </c>
      <c r="V272" s="11">
        <f t="shared" si="229"/>
        <v>3.1850000000000001</v>
      </c>
      <c r="W272" s="11">
        <f t="shared" si="229"/>
        <v>3.1395</v>
      </c>
      <c r="X272" s="11">
        <f t="shared" si="229"/>
        <v>3.0939999999999999</v>
      </c>
      <c r="Y272" s="11">
        <f>[3]stanford_det!AB272*Q272</f>
        <v>0</v>
      </c>
      <c r="Z272" s="11">
        <f>[3]stanford_det!AC272*R272</f>
        <v>0</v>
      </c>
      <c r="AA272" s="11">
        <f>[3]stanford_det!AD272*S272</f>
        <v>0</v>
      </c>
      <c r="AB272" s="11">
        <f>[3]stanford_det!AE272*T272</f>
        <v>0</v>
      </c>
      <c r="AC272" s="11">
        <f>[3]stanford_det!AF272*U272</f>
        <v>0</v>
      </c>
      <c r="AD272" s="11">
        <f>[3]stanford_det!AG272*V272</f>
        <v>0</v>
      </c>
      <c r="AE272" s="11">
        <f>[3]stanford_det!AH272*W272</f>
        <v>0</v>
      </c>
      <c r="AF272" s="11">
        <f>[3]stanford_det!AI272*X272</f>
        <v>0</v>
      </c>
    </row>
    <row r="273" spans="1:32" x14ac:dyDescent="0.25">
      <c r="A273" s="2" t="s">
        <v>46</v>
      </c>
      <c r="B273" s="2" t="s">
        <v>47</v>
      </c>
      <c r="C273" s="2" t="s">
        <v>7</v>
      </c>
      <c r="D273" s="2" t="s">
        <v>448</v>
      </c>
      <c r="E273" s="2" t="s">
        <v>510</v>
      </c>
      <c r="F273" s="2"/>
      <c r="G273" s="2"/>
      <c r="H273" s="12">
        <f>9080+2/7*(5790-9080)</f>
        <v>8140</v>
      </c>
      <c r="I273" s="12">
        <v>5790</v>
      </c>
      <c r="J273" s="12">
        <f t="shared" si="225"/>
        <v>5135</v>
      </c>
      <c r="K273" s="12">
        <v>4480</v>
      </c>
      <c r="L273" s="12">
        <f t="shared" si="226"/>
        <v>3565</v>
      </c>
      <c r="M273" s="12">
        <v>2650</v>
      </c>
      <c r="N273" s="12">
        <f t="shared" si="227"/>
        <v>2475</v>
      </c>
      <c r="O273" s="12">
        <v>2300</v>
      </c>
      <c r="P273" s="12"/>
      <c r="Q273" s="11">
        <f t="shared" ref="Q273:X273" si="230">H273/1000</f>
        <v>8.14</v>
      </c>
      <c r="R273" s="11">
        <f t="shared" si="230"/>
        <v>5.79</v>
      </c>
      <c r="S273" s="11">
        <f t="shared" si="230"/>
        <v>5.1349999999999998</v>
      </c>
      <c r="T273" s="11">
        <f t="shared" si="230"/>
        <v>4.4800000000000004</v>
      </c>
      <c r="U273" s="11">
        <f t="shared" si="230"/>
        <v>3.5649999999999999</v>
      </c>
      <c r="V273" s="11">
        <f t="shared" si="230"/>
        <v>2.65</v>
      </c>
      <c r="W273" s="11">
        <f t="shared" si="230"/>
        <v>2.4750000000000001</v>
      </c>
      <c r="X273" s="11">
        <f t="shared" si="230"/>
        <v>2.2999999999999998</v>
      </c>
      <c r="Y273" s="11">
        <f>[3]stanford_det!AB273*Q273</f>
        <v>0</v>
      </c>
      <c r="Z273" s="11">
        <f>[3]stanford_det!AC273*R273</f>
        <v>3.4424157514920566</v>
      </c>
      <c r="AA273" s="11">
        <f>[3]stanford_det!AD273*S273</f>
        <v>5.1900808812866845</v>
      </c>
      <c r="AB273" s="11">
        <f>[3]stanford_det!AE273*T273</f>
        <v>5.3271235118080877</v>
      </c>
      <c r="AC273" s="11">
        <f>[3]stanford_det!AF273*U273</f>
        <v>2.4904748326478914</v>
      </c>
      <c r="AD273" s="11">
        <f>[3]stanford_det!AG273*V273</f>
        <v>1.9694304277750312</v>
      </c>
      <c r="AE273" s="11">
        <f>[3]stanford_det!AH273*W273</f>
        <v>1.5818613832147761</v>
      </c>
      <c r="AF273" s="11">
        <f>[3]stanford_det!AI273*X273</f>
        <v>1.5041989380440246</v>
      </c>
    </row>
    <row r="274" spans="1:32" x14ac:dyDescent="0.25">
      <c r="A274" s="2" t="s">
        <v>48</v>
      </c>
      <c r="B274" s="2" t="s">
        <v>49</v>
      </c>
      <c r="C274" s="2" t="s">
        <v>7</v>
      </c>
      <c r="D274" s="2" t="s">
        <v>448</v>
      </c>
      <c r="E274" s="2" t="s">
        <v>617</v>
      </c>
      <c r="F274" s="2"/>
      <c r="G274" s="2"/>
      <c r="H274" s="12">
        <f>5530+2/7*(4970-5530)</f>
        <v>5370</v>
      </c>
      <c r="I274" s="11">
        <v>4970</v>
      </c>
      <c r="J274" s="12">
        <f t="shared" si="225"/>
        <v>4720</v>
      </c>
      <c r="K274" s="12">
        <v>4470</v>
      </c>
      <c r="L274" s="12">
        <f t="shared" si="226"/>
        <v>4245</v>
      </c>
      <c r="M274" s="12">
        <v>4020</v>
      </c>
      <c r="N274" s="12">
        <f t="shared" si="227"/>
        <v>3815</v>
      </c>
      <c r="O274" s="11">
        <v>3610</v>
      </c>
      <c r="P274" s="12">
        <v>0.91</v>
      </c>
      <c r="Q274" s="11">
        <f t="shared" ref="Q274:X274" si="231">H274*$P274/1000</f>
        <v>4.8866999999999994</v>
      </c>
      <c r="R274" s="11">
        <f t="shared" si="231"/>
        <v>4.5226999999999995</v>
      </c>
      <c r="S274" s="11">
        <f t="shared" si="231"/>
        <v>4.2951999999999995</v>
      </c>
      <c r="T274" s="11">
        <f t="shared" si="231"/>
        <v>4.0677000000000003</v>
      </c>
      <c r="U274" s="11">
        <f t="shared" si="231"/>
        <v>3.8629500000000001</v>
      </c>
      <c r="V274" s="11">
        <f t="shared" si="231"/>
        <v>3.6582000000000003</v>
      </c>
      <c r="W274" s="11">
        <f t="shared" si="231"/>
        <v>3.4716499999999999</v>
      </c>
      <c r="X274" s="11">
        <f t="shared" si="231"/>
        <v>3.2850999999999999</v>
      </c>
      <c r="Y274" s="11">
        <f>[3]stanford_det!AB274*Q274</f>
        <v>0</v>
      </c>
      <c r="Z274" s="11">
        <f>[3]stanford_det!AC274*R274</f>
        <v>0</v>
      </c>
      <c r="AA274" s="11">
        <f>[3]stanford_det!AD274*S274</f>
        <v>0</v>
      </c>
      <c r="AB274" s="11">
        <f>[3]stanford_det!AE274*T274</f>
        <v>0</v>
      </c>
      <c r="AC274" s="11">
        <f>[3]stanford_det!AF274*U274</f>
        <v>0</v>
      </c>
      <c r="AD274" s="11">
        <f>[3]stanford_det!AG274*V274</f>
        <v>0</v>
      </c>
      <c r="AE274" s="11">
        <f>[3]stanford_det!AH274*W274</f>
        <v>0</v>
      </c>
      <c r="AF274" s="11">
        <f>[3]stanford_det!AI274*X274</f>
        <v>0</v>
      </c>
    </row>
    <row r="275" spans="1:32" x14ac:dyDescent="0.25">
      <c r="A275" s="2" t="s">
        <v>32</v>
      </c>
      <c r="B275" s="2" t="s">
        <v>33</v>
      </c>
      <c r="C275" s="2" t="s">
        <v>6</v>
      </c>
      <c r="D275" s="2" t="s">
        <v>448</v>
      </c>
      <c r="E275" s="2" t="s">
        <v>558</v>
      </c>
      <c r="F275" s="2"/>
      <c r="G275" s="2"/>
      <c r="H275" s="12">
        <f>[2]PL!$B$8/([2]PL!$B$8+[2]PL!$B$11)*(2000+2/7*(2000-2000))+[2]PL!$B$11/([2]PL!$B$8+[2]PL!$B$11)*(1600+2/7*(1600-1600))</f>
        <v>1721.2823372791709</v>
      </c>
      <c r="I275" s="12">
        <f>$H275</f>
        <v>1721.2823372791709</v>
      </c>
      <c r="J275" s="12">
        <f t="shared" ref="J275:O276" si="232">$H275</f>
        <v>1721.2823372791709</v>
      </c>
      <c r="K275" s="12">
        <f t="shared" si="232"/>
        <v>1721.2823372791709</v>
      </c>
      <c r="L275" s="12">
        <f t="shared" si="232"/>
        <v>1721.2823372791709</v>
      </c>
      <c r="M275" s="12">
        <f t="shared" si="232"/>
        <v>1721.2823372791709</v>
      </c>
      <c r="N275" s="12">
        <f t="shared" si="232"/>
        <v>1721.2823372791709</v>
      </c>
      <c r="O275" s="12">
        <f t="shared" si="232"/>
        <v>1721.2823372791709</v>
      </c>
      <c r="P275" s="12"/>
      <c r="Q275" s="11">
        <f t="shared" ref="Q275:X277" si="233">H275/1000</f>
        <v>1.7212823372791708</v>
      </c>
      <c r="R275" s="11">
        <f t="shared" si="233"/>
        <v>1.7212823372791708</v>
      </c>
      <c r="S275" s="11">
        <f t="shared" si="233"/>
        <v>1.7212823372791708</v>
      </c>
      <c r="T275" s="11">
        <f t="shared" si="233"/>
        <v>1.7212823372791708</v>
      </c>
      <c r="U275" s="11">
        <f t="shared" si="233"/>
        <v>1.7212823372791708</v>
      </c>
      <c r="V275" s="11">
        <f t="shared" si="233"/>
        <v>1.7212823372791708</v>
      </c>
      <c r="W275" s="11">
        <f t="shared" si="233"/>
        <v>1.7212823372791708</v>
      </c>
      <c r="X275" s="11">
        <f t="shared" si="233"/>
        <v>1.7212823372791708</v>
      </c>
      <c r="Y275" s="11">
        <f>[3]stanford_det!AB275*Q275</f>
        <v>1758.4323866761415</v>
      </c>
      <c r="Z275" s="11">
        <f>[3]stanford_det!AC275*R275</f>
        <v>982.62194143532554</v>
      </c>
      <c r="AA275" s="11">
        <f>[3]stanford_det!AD275*S275</f>
        <v>614.13871339707839</v>
      </c>
      <c r="AB275" s="11">
        <f>[3]stanford_det!AE275*T275</f>
        <v>245.65548535883127</v>
      </c>
      <c r="AC275" s="11">
        <f>[3]stanford_det!AF275*U275</f>
        <v>153.5346783492696</v>
      </c>
      <c r="AD275" s="11">
        <f>[3]stanford_det!AG275*V275</f>
        <v>61.413871339707896</v>
      </c>
      <c r="AE275" s="11">
        <f>[3]stanford_det!AH275*W275</f>
        <v>30.706935669853948</v>
      </c>
      <c r="AF275" s="11">
        <f>[3]stanford_det!AI275*X275</f>
        <v>0</v>
      </c>
    </row>
    <row r="276" spans="1:32" x14ac:dyDescent="0.25">
      <c r="A276" s="2" t="s">
        <v>34</v>
      </c>
      <c r="B276" s="2" t="s">
        <v>35</v>
      </c>
      <c r="C276" s="2" t="s">
        <v>6</v>
      </c>
      <c r="D276" s="2" t="s">
        <v>448</v>
      </c>
      <c r="E276" s="2" t="s">
        <v>515</v>
      </c>
      <c r="F276" s="2"/>
      <c r="G276" s="2"/>
      <c r="H276" s="12">
        <f>850+2/7*(850-850)</f>
        <v>850</v>
      </c>
      <c r="I276" s="12">
        <f>$H276</f>
        <v>850</v>
      </c>
      <c r="J276" s="12">
        <f t="shared" si="232"/>
        <v>850</v>
      </c>
      <c r="K276" s="12">
        <f t="shared" si="232"/>
        <v>850</v>
      </c>
      <c r="L276" s="12">
        <f t="shared" si="232"/>
        <v>850</v>
      </c>
      <c r="M276" s="12">
        <f t="shared" si="232"/>
        <v>850</v>
      </c>
      <c r="N276" s="12">
        <f t="shared" si="232"/>
        <v>850</v>
      </c>
      <c r="O276" s="12">
        <f t="shared" si="232"/>
        <v>850</v>
      </c>
      <c r="P276" s="12"/>
      <c r="Q276" s="11">
        <f t="shared" si="233"/>
        <v>0.85</v>
      </c>
      <c r="R276" s="11">
        <f t="shared" si="233"/>
        <v>0.85</v>
      </c>
      <c r="S276" s="11">
        <f t="shared" si="233"/>
        <v>0.85</v>
      </c>
      <c r="T276" s="11">
        <f t="shared" si="233"/>
        <v>0.85</v>
      </c>
      <c r="U276" s="11">
        <f t="shared" si="233"/>
        <v>0.85</v>
      </c>
      <c r="V276" s="11">
        <f t="shared" si="233"/>
        <v>0.85</v>
      </c>
      <c r="W276" s="11">
        <f t="shared" si="233"/>
        <v>0.85</v>
      </c>
      <c r="X276" s="11">
        <f t="shared" si="233"/>
        <v>0.85</v>
      </c>
      <c r="Y276" s="11">
        <f>[3]stanford_det!AB276*Q276</f>
        <v>47.017515683333329</v>
      </c>
      <c r="Z276" s="11">
        <f>[3]stanford_det!AC276*R276</f>
        <v>37.614012546666665</v>
      </c>
      <c r="AA276" s="11">
        <f>[3]stanford_det!AD276*S276</f>
        <v>23.508757841666664</v>
      </c>
      <c r="AB276" s="11">
        <f>[3]stanford_det!AE276*T276</f>
        <v>9.4035031366666662</v>
      </c>
      <c r="AC276" s="11">
        <f>[3]stanford_det!AF276*U276</f>
        <v>5.8771894604166688</v>
      </c>
      <c r="AD276" s="11">
        <f>[3]stanford_det!AG276*V276</f>
        <v>2.3508757841666714</v>
      </c>
      <c r="AE276" s="11">
        <f>[3]stanford_det!AH276*W276</f>
        <v>1.1754378920833357</v>
      </c>
      <c r="AF276" s="11">
        <f>[3]stanford_det!AI276*X276</f>
        <v>0</v>
      </c>
    </row>
    <row r="277" spans="1:32" x14ac:dyDescent="0.25">
      <c r="A277" s="2" t="s">
        <v>36</v>
      </c>
      <c r="B277" s="2" t="s">
        <v>37</v>
      </c>
      <c r="C277" s="2" t="s">
        <v>6</v>
      </c>
      <c r="D277" s="2" t="s">
        <v>448</v>
      </c>
      <c r="E277" s="2" t="s">
        <v>503</v>
      </c>
      <c r="F277" s="2"/>
      <c r="G277" s="2"/>
      <c r="H277" s="12">
        <f>4500+2/7*(4350-4500)</f>
        <v>4457.1428571428569</v>
      </c>
      <c r="I277" s="12">
        <f>4350</f>
        <v>4350</v>
      </c>
      <c r="J277" s="12">
        <f>(I277+K277)/2</f>
        <v>4225</v>
      </c>
      <c r="K277" s="12">
        <v>4100</v>
      </c>
      <c r="L277" s="12">
        <f>(K277+M277)/2</f>
        <v>3950</v>
      </c>
      <c r="M277" s="12">
        <v>3800</v>
      </c>
      <c r="N277" s="12">
        <f>(M277+O277)/2</f>
        <v>3775</v>
      </c>
      <c r="O277" s="12">
        <v>3750</v>
      </c>
      <c r="P277" s="12"/>
      <c r="Q277" s="11">
        <f t="shared" si="233"/>
        <v>4.4571428571428573</v>
      </c>
      <c r="R277" s="11">
        <f t="shared" si="233"/>
        <v>4.3499999999999996</v>
      </c>
      <c r="S277" s="11">
        <f t="shared" si="233"/>
        <v>4.2249999999999996</v>
      </c>
      <c r="T277" s="11">
        <f t="shared" si="233"/>
        <v>4.0999999999999996</v>
      </c>
      <c r="U277" s="11">
        <f t="shared" si="233"/>
        <v>3.95</v>
      </c>
      <c r="V277" s="11">
        <f t="shared" si="233"/>
        <v>3.8</v>
      </c>
      <c r="W277" s="11">
        <f t="shared" si="233"/>
        <v>3.7749999999999999</v>
      </c>
      <c r="X277" s="11">
        <f t="shared" si="233"/>
        <v>3.75</v>
      </c>
      <c r="Y277" s="11">
        <f>[3]stanford_det!AB277*Q277</f>
        <v>0</v>
      </c>
      <c r="Z277" s="11">
        <f>[3]stanford_det!AC277*R277</f>
        <v>0</v>
      </c>
      <c r="AA277" s="11">
        <f>[3]stanford_det!AD277*S277</f>
        <v>0</v>
      </c>
      <c r="AB277" s="11">
        <f>[3]stanford_det!AE277*T277</f>
        <v>0</v>
      </c>
      <c r="AC277" s="11">
        <f>[3]stanford_det!AF277*U277</f>
        <v>0</v>
      </c>
      <c r="AD277" s="11">
        <f>[3]stanford_det!AG277*V277</f>
        <v>0</v>
      </c>
      <c r="AE277" s="11">
        <f>[3]stanford_det!AH277*W277</f>
        <v>0</v>
      </c>
      <c r="AF277" s="11">
        <f>[3]stanford_det!AI277*X277</f>
        <v>0</v>
      </c>
    </row>
    <row r="278" spans="1:32" x14ac:dyDescent="0.25">
      <c r="A278" s="2" t="s">
        <v>38</v>
      </c>
      <c r="B278" s="2" t="s">
        <v>39</v>
      </c>
      <c r="C278" s="2" t="s">
        <v>6</v>
      </c>
      <c r="D278" s="2" t="s">
        <v>517</v>
      </c>
      <c r="E278" s="2" t="s">
        <v>518</v>
      </c>
      <c r="F278" s="2" t="s">
        <v>448</v>
      </c>
      <c r="G278" s="2" t="s">
        <v>637</v>
      </c>
      <c r="H278" s="11">
        <f>'[4]Figure 5.5'!$E$23</f>
        <v>1842.692924470706</v>
      </c>
      <c r="I278" s="11">
        <f>$H278</f>
        <v>1842.692924470706</v>
      </c>
      <c r="J278" s="11">
        <f t="shared" ref="J278:O278" si="234">$H278</f>
        <v>1842.692924470706</v>
      </c>
      <c r="K278" s="11">
        <f t="shared" si="234"/>
        <v>1842.692924470706</v>
      </c>
      <c r="L278" s="11">
        <f t="shared" si="234"/>
        <v>1842.692924470706</v>
      </c>
      <c r="M278" s="11">
        <f t="shared" si="234"/>
        <v>1842.692924470706</v>
      </c>
      <c r="N278" s="11">
        <f t="shared" si="234"/>
        <v>1842.692924470706</v>
      </c>
      <c r="O278" s="11">
        <f t="shared" si="234"/>
        <v>1842.692924470706</v>
      </c>
      <c r="P278" s="12">
        <v>0.91</v>
      </c>
      <c r="Q278" s="11">
        <f t="shared" ref="Q278:X280" si="235">H278*$P278/1000</f>
        <v>1.6768505612683424</v>
      </c>
      <c r="R278" s="11">
        <f t="shared" si="235"/>
        <v>1.6768505612683424</v>
      </c>
      <c r="S278" s="11">
        <f t="shared" si="235"/>
        <v>1.6768505612683424</v>
      </c>
      <c r="T278" s="11">
        <f t="shared" si="235"/>
        <v>1.6768505612683424</v>
      </c>
      <c r="U278" s="11">
        <f t="shared" si="235"/>
        <v>1.6768505612683424</v>
      </c>
      <c r="V278" s="11">
        <f t="shared" si="235"/>
        <v>1.6768505612683424</v>
      </c>
      <c r="W278" s="11">
        <f t="shared" si="235"/>
        <v>1.6768505612683424</v>
      </c>
      <c r="X278" s="11">
        <f t="shared" si="235"/>
        <v>1.6768505612683424</v>
      </c>
      <c r="Y278" s="11">
        <f>[3]stanford_det!AB278*Q278</f>
        <v>36.583289745004336</v>
      </c>
      <c r="Z278" s="11">
        <f>[3]stanford_det!AC278*R278</f>
        <v>24.409354670196173</v>
      </c>
      <c r="AA278" s="11">
        <f>[3]stanford_det!AD278*S278</f>
        <v>21.240107109399002</v>
      </c>
      <c r="AB278" s="11">
        <f>[3]stanford_det!AE278*T278</f>
        <v>18.070859548601835</v>
      </c>
      <c r="AC278" s="11">
        <f>[3]stanford_det!AF278*U278</f>
        <v>17.278547658402545</v>
      </c>
      <c r="AD278" s="11">
        <f>[3]stanford_det!AG278*V278</f>
        <v>16.486235768203258</v>
      </c>
      <c r="AE278" s="11">
        <f>[3]stanford_det!AH278*W278</f>
        <v>16.222131804803492</v>
      </c>
      <c r="AF278" s="11">
        <f>[3]stanford_det!AI278*X278</f>
        <v>15.958027841403727</v>
      </c>
    </row>
    <row r="279" spans="1:32" x14ac:dyDescent="0.25">
      <c r="A279" s="2" t="s">
        <v>384</v>
      </c>
      <c r="B279" s="2" t="s">
        <v>378</v>
      </c>
      <c r="C279" s="2" t="s">
        <v>6</v>
      </c>
      <c r="D279" s="2" t="s">
        <v>517</v>
      </c>
      <c r="E279" s="2" t="s">
        <v>519</v>
      </c>
      <c r="F279" s="2" t="s">
        <v>448</v>
      </c>
      <c r="G279" s="2" t="s">
        <v>632</v>
      </c>
      <c r="H279" s="61">
        <f>SUM('[4]Figure 2.5'!$AD$10:$AL$10)/9</f>
        <v>1988.1111111111111</v>
      </c>
      <c r="I279" s="61">
        <f>H279*1350/(1400+2/7*(1350-1400))</f>
        <v>1936.8711340206185</v>
      </c>
      <c r="J279" s="61">
        <f t="shared" ref="J279:J287" si="236">(I279+K279)/2</f>
        <v>1901.0031500572736</v>
      </c>
      <c r="K279" s="61">
        <f>I279*1300/1350</f>
        <v>1865.1351660939288</v>
      </c>
      <c r="L279" s="61">
        <f t="shared" ref="L279:L287" si="237">(K279+M279)/2</f>
        <v>1793.3991981672393</v>
      </c>
      <c r="M279" s="61">
        <f>K279*1200/1300</f>
        <v>1721.6632302405496</v>
      </c>
      <c r="N279" s="61">
        <f t="shared" ref="N279:N287" si="238">(M279+O279)/2</f>
        <v>1649.92726231386</v>
      </c>
      <c r="O279" s="61">
        <f>M279*1100/1200</f>
        <v>1578.1912943871705</v>
      </c>
      <c r="P279" s="12">
        <v>0.91</v>
      </c>
      <c r="Q279" s="11">
        <f t="shared" si="235"/>
        <v>1.8091811111111114</v>
      </c>
      <c r="R279" s="11">
        <f t="shared" si="235"/>
        <v>1.7625527319587628</v>
      </c>
      <c r="S279" s="11">
        <f t="shared" si="235"/>
        <v>1.7299128665521191</v>
      </c>
      <c r="T279" s="11">
        <f t="shared" si="235"/>
        <v>1.6972730011454753</v>
      </c>
      <c r="U279" s="11">
        <f t="shared" si="235"/>
        <v>1.6319932703321878</v>
      </c>
      <c r="V279" s="11">
        <f t="shared" si="235"/>
        <v>1.5667135395189002</v>
      </c>
      <c r="W279" s="11">
        <f t="shared" si="235"/>
        <v>1.5014338087056125</v>
      </c>
      <c r="X279" s="11">
        <f t="shared" si="235"/>
        <v>1.4361540778923252</v>
      </c>
      <c r="Y279" s="11">
        <f>[3]stanford_det!AB279*Q279</f>
        <v>2360.9813500000005</v>
      </c>
      <c r="Z279" s="11">
        <f>[3]stanford_det!AC279*R279</f>
        <v>6080.0450171820803</v>
      </c>
      <c r="AA279" s="11">
        <f>[3]stanford_det!AD279*S279</f>
        <v>9591.3945897201811</v>
      </c>
      <c r="AB279" s="11">
        <f>[3]stanford_det!AE279*T279</f>
        <v>10581.310760014145</v>
      </c>
      <c r="AC279" s="11">
        <f>[3]stanford_det!AF279*U279</f>
        <v>5681.5193674176599</v>
      </c>
      <c r="AD279" s="11">
        <f>[3]stanford_det!AG279*V279</f>
        <v>5762.3375345604973</v>
      </c>
      <c r="AE279" s="11">
        <f>[3]stanford_det!AH279*W279</f>
        <v>4636.51317949845</v>
      </c>
      <c r="AF279" s="11">
        <f>[3]stanford_det!AI279*X279</f>
        <v>4529.0608821837859</v>
      </c>
    </row>
    <row r="280" spans="1:32" x14ac:dyDescent="0.25">
      <c r="A280" s="2" t="s">
        <v>385</v>
      </c>
      <c r="B280" s="2" t="s">
        <v>379</v>
      </c>
      <c r="C280" s="2" t="s">
        <v>6</v>
      </c>
      <c r="D280" s="2" t="s">
        <v>517</v>
      </c>
      <c r="E280" s="2" t="s">
        <v>527</v>
      </c>
      <c r="F280" s="2" t="s">
        <v>448</v>
      </c>
      <c r="G280" s="2" t="s">
        <v>633</v>
      </c>
      <c r="H280" s="12">
        <f>('[4]Table 4.1'!$D$11+'[4]Table 4.1'!$G$11)/2</f>
        <v>4376</v>
      </c>
      <c r="I280" s="12">
        <f>H280*2880/(3470+2/7*(2880-3470))</f>
        <v>3817.4019904803113</v>
      </c>
      <c r="J280" s="12">
        <f t="shared" si="236"/>
        <v>3618.5789701427948</v>
      </c>
      <c r="K280" s="12">
        <f>I280*2580/2880</f>
        <v>3419.7559498052788</v>
      </c>
      <c r="L280" s="12">
        <f t="shared" si="237"/>
        <v>3287.2072695802681</v>
      </c>
      <c r="M280" s="12">
        <f>K280*2380/2580</f>
        <v>3154.6585893552569</v>
      </c>
      <c r="N280" s="12">
        <f t="shared" si="238"/>
        <v>3032.3850006205571</v>
      </c>
      <c r="O280" s="12">
        <f>M280*2380/2580</f>
        <v>2910.1114118858573</v>
      </c>
      <c r="P280" s="12">
        <v>0.91</v>
      </c>
      <c r="Q280" s="11">
        <f t="shared" si="235"/>
        <v>3.9821600000000004</v>
      </c>
      <c r="R280" s="11">
        <f t="shared" si="235"/>
        <v>3.4738358113370831</v>
      </c>
      <c r="S280" s="11">
        <f t="shared" si="235"/>
        <v>3.2929068628299434</v>
      </c>
      <c r="T280" s="11">
        <f t="shared" si="235"/>
        <v>3.1119779143228037</v>
      </c>
      <c r="U280" s="11">
        <f t="shared" si="235"/>
        <v>2.991358615318044</v>
      </c>
      <c r="V280" s="11">
        <f t="shared" si="235"/>
        <v>2.8707393163132839</v>
      </c>
      <c r="W280" s="11">
        <f t="shared" si="235"/>
        <v>2.7594703505647074</v>
      </c>
      <c r="X280" s="11">
        <f t="shared" si="235"/>
        <v>2.6482013848161299</v>
      </c>
      <c r="Y280" s="11">
        <f>[3]stanford_det!AB280*Q280</f>
        <v>0</v>
      </c>
      <c r="Z280" s="11">
        <f>[3]stanford_det!AC280*R280</f>
        <v>2418.2170555417401</v>
      </c>
      <c r="AA280" s="11">
        <f>[3]stanford_det!AD280*S280</f>
        <v>3733.6187414515575</v>
      </c>
      <c r="AB280" s="11">
        <f>[3]stanford_det!AE280*T280</f>
        <v>3911.4101100921084</v>
      </c>
      <c r="AC280" s="11">
        <f>[3]stanford_det!AF280*U280</f>
        <v>1916.0545053313456</v>
      </c>
      <c r="AD280" s="11">
        <f>[3]stanford_det!AG280*V280</f>
        <v>1942.876936020707</v>
      </c>
      <c r="AE280" s="11">
        <f>[3]stanford_det!AH280*W280</f>
        <v>1500.7272014113439</v>
      </c>
      <c r="AF280" s="11">
        <f>[3]stanford_det!AI280*X280</f>
        <v>1472.218763535071</v>
      </c>
    </row>
    <row r="281" spans="1:32" x14ac:dyDescent="0.25">
      <c r="A281" s="1" t="s">
        <v>40</v>
      </c>
      <c r="B281" s="1" t="s">
        <v>41</v>
      </c>
      <c r="C281" s="2" t="s">
        <v>6</v>
      </c>
      <c r="D281" s="2" t="s">
        <v>448</v>
      </c>
      <c r="E281" s="2" t="s">
        <v>516</v>
      </c>
      <c r="F281" s="2"/>
      <c r="G281" s="2"/>
      <c r="H281" s="12">
        <f>2500+2/7*(2300-2500)</f>
        <v>2442.8571428571427</v>
      </c>
      <c r="I281" s="12">
        <v>2300</v>
      </c>
      <c r="J281" s="12">
        <f t="shared" si="236"/>
        <v>2300</v>
      </c>
      <c r="K281" s="12">
        <v>2300</v>
      </c>
      <c r="L281" s="12">
        <f t="shared" si="237"/>
        <v>2300</v>
      </c>
      <c r="M281" s="12">
        <v>2300</v>
      </c>
      <c r="N281" s="12">
        <f t="shared" si="238"/>
        <v>2250</v>
      </c>
      <c r="O281" s="12">
        <v>2200</v>
      </c>
      <c r="P281" s="12"/>
      <c r="Q281" s="11">
        <f t="shared" ref="Q281:X282" si="239">H281/1000</f>
        <v>2.4428571428571426</v>
      </c>
      <c r="R281" s="11">
        <f t="shared" si="239"/>
        <v>2.2999999999999998</v>
      </c>
      <c r="S281" s="11">
        <f t="shared" si="239"/>
        <v>2.2999999999999998</v>
      </c>
      <c r="T281" s="11">
        <f t="shared" si="239"/>
        <v>2.2999999999999998</v>
      </c>
      <c r="U281" s="11">
        <f t="shared" si="239"/>
        <v>2.2999999999999998</v>
      </c>
      <c r="V281" s="11">
        <f t="shared" si="239"/>
        <v>2.2999999999999998</v>
      </c>
      <c r="W281" s="11">
        <f t="shared" si="239"/>
        <v>2.25</v>
      </c>
      <c r="X281" s="11">
        <f t="shared" si="239"/>
        <v>2.2000000000000002</v>
      </c>
      <c r="Y281" s="11">
        <f>[3]stanford_det!AB281*Q281</f>
        <v>27.808124693877552</v>
      </c>
      <c r="Z281" s="11">
        <f>[3]stanford_det!AC281*R281</f>
        <v>20.94553485714286</v>
      </c>
      <c r="AA281" s="11">
        <f>[3]stanford_det!AD281*S281</f>
        <v>13.090959285714286</v>
      </c>
      <c r="AB281" s="11">
        <f>[3]stanford_det!AE281*T281</f>
        <v>5.2363837142857141</v>
      </c>
      <c r="AC281" s="11">
        <f>[3]stanford_det!AF281*U281</f>
        <v>3.2727398214285728</v>
      </c>
      <c r="AD281" s="11">
        <f>[3]stanford_det!AG281*V281</f>
        <v>1.3090959285714314</v>
      </c>
      <c r="AE281" s="11">
        <f>[3]stanford_det!AH281*W281</f>
        <v>0.64031866071428711</v>
      </c>
      <c r="AF281" s="11">
        <f>[3]stanford_det!AI281*X281</f>
        <v>0</v>
      </c>
    </row>
    <row r="282" spans="1:32" x14ac:dyDescent="0.25">
      <c r="A282" s="2" t="s">
        <v>42</v>
      </c>
      <c r="B282" s="2" t="s">
        <v>43</v>
      </c>
      <c r="C282" s="2" t="s">
        <v>6</v>
      </c>
      <c r="D282" s="2" t="s">
        <v>448</v>
      </c>
      <c r="E282" s="2" t="s">
        <v>523</v>
      </c>
      <c r="F282" s="2"/>
      <c r="G282" s="2"/>
      <c r="H282" s="12">
        <f>2890+2/7*(2620-2890)</f>
        <v>2812.8571428571427</v>
      </c>
      <c r="I282" s="12">
        <v>2620</v>
      </c>
      <c r="J282" s="12">
        <f t="shared" si="236"/>
        <v>2495</v>
      </c>
      <c r="K282" s="12">
        <v>2370</v>
      </c>
      <c r="L282" s="12">
        <f t="shared" si="237"/>
        <v>2260</v>
      </c>
      <c r="M282" s="12">
        <v>2150</v>
      </c>
      <c r="N282" s="12">
        <f t="shared" si="238"/>
        <v>2050</v>
      </c>
      <c r="O282" s="12">
        <v>1950</v>
      </c>
      <c r="P282" s="12"/>
      <c r="Q282" s="11">
        <f t="shared" si="239"/>
        <v>2.8128571428571427</v>
      </c>
      <c r="R282" s="11">
        <f t="shared" si="239"/>
        <v>2.62</v>
      </c>
      <c r="S282" s="11">
        <f t="shared" si="239"/>
        <v>2.4950000000000001</v>
      </c>
      <c r="T282" s="11">
        <f t="shared" si="239"/>
        <v>2.37</v>
      </c>
      <c r="U282" s="11">
        <f t="shared" si="239"/>
        <v>2.2599999999999998</v>
      </c>
      <c r="V282" s="11">
        <f t="shared" si="239"/>
        <v>2.15</v>
      </c>
      <c r="W282" s="11">
        <f t="shared" si="239"/>
        <v>2.0499999999999998</v>
      </c>
      <c r="X282" s="11">
        <f t="shared" si="239"/>
        <v>1.95</v>
      </c>
      <c r="Y282" s="11">
        <f>[3]stanford_det!AB282*Q282</f>
        <v>604.70769102857139</v>
      </c>
      <c r="Z282" s="11">
        <f>[3]stanford_det!AC282*R282</f>
        <v>132.00582847999999</v>
      </c>
      <c r="AA282" s="11">
        <f>[3]stanford_det!AD282*S282</f>
        <v>78.567400300000003</v>
      </c>
      <c r="AB282" s="11">
        <f>[3]stanford_det!AE282*T282</f>
        <v>29.852463119999982</v>
      </c>
      <c r="AC282" s="11">
        <f>[3]stanford_det!AF282*U282</f>
        <v>17.791816099999991</v>
      </c>
      <c r="AD282" s="11">
        <f>[3]stanford_det!AG282*V282</f>
        <v>6.7703371000000043</v>
      </c>
      <c r="AE282" s="11">
        <f>[3]stanford_det!AH282*W282</f>
        <v>3.2277188500000022</v>
      </c>
      <c r="AF282" s="11">
        <f>[3]stanford_det!AI282*X282</f>
        <v>0</v>
      </c>
    </row>
    <row r="283" spans="1:32" x14ac:dyDescent="0.25">
      <c r="A283" s="2" t="s">
        <v>382</v>
      </c>
      <c r="B283" s="2" t="s">
        <v>380</v>
      </c>
      <c r="C283" s="2" t="s">
        <v>6</v>
      </c>
      <c r="D283" s="2" t="s">
        <v>517</v>
      </c>
      <c r="E283" s="2" t="s">
        <v>521</v>
      </c>
      <c r="F283" s="2" t="s">
        <v>448</v>
      </c>
      <c r="G283" s="2" t="s">
        <v>630</v>
      </c>
      <c r="H283" s="61">
        <f>SUM('[4]Figure 3.4'!$F$10:$N$10)/9</f>
        <v>1608.2725555555553</v>
      </c>
      <c r="I283" s="61">
        <f>H283*800/(980+2/7*(800-980))</f>
        <v>1385.588663247863</v>
      </c>
      <c r="J283" s="61">
        <f t="shared" si="236"/>
        <v>1247.0297969230767</v>
      </c>
      <c r="K283" s="61">
        <f>I283*640/800</f>
        <v>1108.4709305982904</v>
      </c>
      <c r="L283" s="61">
        <f t="shared" si="237"/>
        <v>1056.5113557264956</v>
      </c>
      <c r="M283" s="61">
        <f>K283*580/640</f>
        <v>1004.5517808547007</v>
      </c>
      <c r="N283" s="61">
        <f t="shared" si="238"/>
        <v>952.59220598290585</v>
      </c>
      <c r="O283" s="61">
        <f>M283*520/580</f>
        <v>900.63263111111098</v>
      </c>
      <c r="P283" s="12">
        <v>0.91</v>
      </c>
      <c r="Q283" s="11">
        <f t="shared" ref="Q283:X285" si="240">H283*$P283/1000</f>
        <v>1.4635280255555554</v>
      </c>
      <c r="R283" s="11">
        <f t="shared" si="240"/>
        <v>1.2608856835555553</v>
      </c>
      <c r="S283" s="11">
        <f t="shared" si="240"/>
        <v>1.1347971151999998</v>
      </c>
      <c r="T283" s="11">
        <f t="shared" si="240"/>
        <v>1.0087085468444443</v>
      </c>
      <c r="U283" s="11">
        <f t="shared" si="240"/>
        <v>0.96142533371111105</v>
      </c>
      <c r="V283" s="11">
        <f t="shared" si="240"/>
        <v>0.91414212057777777</v>
      </c>
      <c r="W283" s="11">
        <f t="shared" si="240"/>
        <v>0.86685890744444438</v>
      </c>
      <c r="X283" s="11">
        <f t="shared" si="240"/>
        <v>0.81957569431111099</v>
      </c>
      <c r="Y283" s="11">
        <f>[3]stanford_det!AB283*Q283</f>
        <v>36.378550252622858</v>
      </c>
      <c r="Z283" s="11">
        <f>[3]stanford_det!AC283*R283</f>
        <v>1346.5134119417453</v>
      </c>
      <c r="AA283" s="11">
        <f>[3]stanford_det!AD283*S283</f>
        <v>2019.4132242181324</v>
      </c>
      <c r="AB283" s="11">
        <f>[3]stanford_det!AE283*T283</f>
        <v>2064.217694906305</v>
      </c>
      <c r="AC283" s="11">
        <f>[3]stanford_det!AF283*U283</f>
        <v>1069.4774317806718</v>
      </c>
      <c r="AD283" s="11">
        <f>[3]stanford_det!AG283*V283</f>
        <v>1077.8671171067508</v>
      </c>
      <c r="AE283" s="11">
        <f>[3]stanford_det!AH283*W283</f>
        <v>848.61805154175397</v>
      </c>
      <c r="AF283" s="11">
        <f>[3]stanford_det!AI283*X283</f>
        <v>820.55577507923181</v>
      </c>
    </row>
    <row r="284" spans="1:32" x14ac:dyDescent="0.25">
      <c r="A284" s="2" t="s">
        <v>383</v>
      </c>
      <c r="B284" s="2" t="s">
        <v>381</v>
      </c>
      <c r="C284" s="2" t="s">
        <v>6</v>
      </c>
      <c r="D284" s="2" t="s">
        <v>517</v>
      </c>
      <c r="E284" s="2" t="s">
        <v>522</v>
      </c>
      <c r="F284" s="2" t="s">
        <v>448</v>
      </c>
      <c r="G284" s="2" t="s">
        <v>631</v>
      </c>
      <c r="H284" s="61">
        <f>SUM('[4]Table 3.1'!$F$10:$N$10)/9</f>
        <v>2164.4444444444443</v>
      </c>
      <c r="I284" s="61">
        <f>H284*1100/(1310+2/7*(1100-1310))</f>
        <v>1904.7111111111112</v>
      </c>
      <c r="J284" s="61">
        <f t="shared" si="236"/>
        <v>1809.4755555555557</v>
      </c>
      <c r="K284" s="61">
        <f>I284*990/1100</f>
        <v>1714.24</v>
      </c>
      <c r="L284" s="61">
        <f t="shared" si="237"/>
        <v>1662.2933333333333</v>
      </c>
      <c r="M284" s="61">
        <f>K284*930/990</f>
        <v>1610.3466666666666</v>
      </c>
      <c r="N284" s="61">
        <f t="shared" si="238"/>
        <v>1567.0577777777776</v>
      </c>
      <c r="O284" s="61">
        <f>M284*880/930</f>
        <v>1523.7688888888888</v>
      </c>
      <c r="P284" s="12">
        <v>0.91</v>
      </c>
      <c r="Q284" s="11">
        <f t="shared" si="240"/>
        <v>1.9696444444444443</v>
      </c>
      <c r="R284" s="11">
        <f t="shared" si="240"/>
        <v>1.7332871111111112</v>
      </c>
      <c r="S284" s="11">
        <f t="shared" si="240"/>
        <v>1.6466227555555559</v>
      </c>
      <c r="T284" s="11">
        <f t="shared" si="240"/>
        <v>1.5599584</v>
      </c>
      <c r="U284" s="11">
        <f t="shared" si="240"/>
        <v>1.5126869333333335</v>
      </c>
      <c r="V284" s="11">
        <f t="shared" si="240"/>
        <v>1.4654154666666666</v>
      </c>
      <c r="W284" s="11">
        <f t="shared" si="240"/>
        <v>1.4260225777777775</v>
      </c>
      <c r="X284" s="11">
        <f t="shared" si="240"/>
        <v>1.3866296888888889</v>
      </c>
      <c r="Y284" s="11">
        <f>[3]stanford_det!AB284*Q284</f>
        <v>112.60506529543117</v>
      </c>
      <c r="Z284" s="11">
        <f>[3]stanford_det!AC284*R284</f>
        <v>6466.0914303569407</v>
      </c>
      <c r="AA284" s="11">
        <f>[3]stanford_det!AD284*S284</f>
        <v>10236.959113019144</v>
      </c>
      <c r="AB284" s="11">
        <f>[3]stanford_det!AE284*T284</f>
        <v>11152.680355266308</v>
      </c>
      <c r="AC284" s="11">
        <f>[3]stanford_det!AF284*U284</f>
        <v>5878.2064303696934</v>
      </c>
      <c r="AD284" s="11">
        <f>[3]stanford_det!AG284*V284</f>
        <v>6036.1016118716698</v>
      </c>
      <c r="AE284" s="11">
        <f>[3]stanford_det!AH284*W284</f>
        <v>4876.6209291820724</v>
      </c>
      <c r="AF284" s="11">
        <f>[3]stanford_det!AI284*X284</f>
        <v>4849.6490189555479</v>
      </c>
    </row>
    <row r="285" spans="1:32" x14ac:dyDescent="0.25">
      <c r="A285" s="2" t="s">
        <v>44</v>
      </c>
      <c r="B285" s="2" t="s">
        <v>45</v>
      </c>
      <c r="C285" s="2" t="s">
        <v>6</v>
      </c>
      <c r="D285" s="2" t="s">
        <v>448</v>
      </c>
      <c r="E285" s="2" t="s">
        <v>616</v>
      </c>
      <c r="F285" s="2"/>
      <c r="G285" s="2"/>
      <c r="H285" s="12">
        <f>5600+2/7*(4500-5600)</f>
        <v>5285.7142857142853</v>
      </c>
      <c r="I285" s="11">
        <v>4500</v>
      </c>
      <c r="J285" s="12">
        <f t="shared" si="236"/>
        <v>4150</v>
      </c>
      <c r="K285" s="12">
        <v>3800</v>
      </c>
      <c r="L285" s="12">
        <f t="shared" si="237"/>
        <v>3650</v>
      </c>
      <c r="M285" s="12">
        <v>3500</v>
      </c>
      <c r="N285" s="12">
        <f t="shared" si="238"/>
        <v>3450</v>
      </c>
      <c r="O285" s="11">
        <v>3400</v>
      </c>
      <c r="P285" s="12">
        <v>0.91</v>
      </c>
      <c r="Q285" s="11">
        <f t="shared" si="240"/>
        <v>4.8099999999999996</v>
      </c>
      <c r="R285" s="11">
        <f t="shared" si="240"/>
        <v>4.0949999999999998</v>
      </c>
      <c r="S285" s="11">
        <f t="shared" si="240"/>
        <v>3.7765</v>
      </c>
      <c r="T285" s="11">
        <f t="shared" si="240"/>
        <v>3.4580000000000002</v>
      </c>
      <c r="U285" s="11">
        <f t="shared" si="240"/>
        <v>3.3214999999999999</v>
      </c>
      <c r="V285" s="11">
        <f t="shared" si="240"/>
        <v>3.1850000000000001</v>
      </c>
      <c r="W285" s="11">
        <f t="shared" si="240"/>
        <v>3.1395</v>
      </c>
      <c r="X285" s="11">
        <f t="shared" si="240"/>
        <v>3.0939999999999999</v>
      </c>
      <c r="Y285" s="11">
        <f>[3]stanford_det!AB285*Q285</f>
        <v>0</v>
      </c>
      <c r="Z285" s="11">
        <f>[3]stanford_det!AC285*R285</f>
        <v>0</v>
      </c>
      <c r="AA285" s="11">
        <f>[3]stanford_det!AD285*S285</f>
        <v>0</v>
      </c>
      <c r="AB285" s="11">
        <f>[3]stanford_det!AE285*T285</f>
        <v>0</v>
      </c>
      <c r="AC285" s="11">
        <f>[3]stanford_det!AF285*U285</f>
        <v>0</v>
      </c>
      <c r="AD285" s="11">
        <f>[3]stanford_det!AG285*V285</f>
        <v>0</v>
      </c>
      <c r="AE285" s="11">
        <f>[3]stanford_det!AH285*W285</f>
        <v>0</v>
      </c>
      <c r="AF285" s="11">
        <f>[3]stanford_det!AI285*X285</f>
        <v>0</v>
      </c>
    </row>
    <row r="286" spans="1:32" x14ac:dyDescent="0.25">
      <c r="A286" s="2" t="s">
        <v>46</v>
      </c>
      <c r="B286" s="2" t="s">
        <v>47</v>
      </c>
      <c r="C286" s="2" t="s">
        <v>6</v>
      </c>
      <c r="D286" s="2" t="s">
        <v>448</v>
      </c>
      <c r="E286" s="2" t="s">
        <v>510</v>
      </c>
      <c r="F286" s="2"/>
      <c r="G286" s="2"/>
      <c r="H286" s="12">
        <f>9080+2/7*(5790-9080)</f>
        <v>8140</v>
      </c>
      <c r="I286" s="12">
        <v>5790</v>
      </c>
      <c r="J286" s="12">
        <f t="shared" si="236"/>
        <v>5135</v>
      </c>
      <c r="K286" s="12">
        <v>4480</v>
      </c>
      <c r="L286" s="12">
        <f t="shared" si="237"/>
        <v>3565</v>
      </c>
      <c r="M286" s="12">
        <v>2650</v>
      </c>
      <c r="N286" s="12">
        <f t="shared" si="238"/>
        <v>2475</v>
      </c>
      <c r="O286" s="12">
        <v>2300</v>
      </c>
      <c r="P286" s="12"/>
      <c r="Q286" s="11">
        <f t="shared" ref="Q286:X286" si="241">H286/1000</f>
        <v>8.14</v>
      </c>
      <c r="R286" s="11">
        <f t="shared" si="241"/>
        <v>5.79</v>
      </c>
      <c r="S286" s="11">
        <f t="shared" si="241"/>
        <v>5.1349999999999998</v>
      </c>
      <c r="T286" s="11">
        <f t="shared" si="241"/>
        <v>4.4800000000000004</v>
      </c>
      <c r="U286" s="11">
        <f t="shared" si="241"/>
        <v>3.5649999999999999</v>
      </c>
      <c r="V286" s="11">
        <f t="shared" si="241"/>
        <v>2.65</v>
      </c>
      <c r="W286" s="11">
        <f t="shared" si="241"/>
        <v>2.4750000000000001</v>
      </c>
      <c r="X286" s="11">
        <f t="shared" si="241"/>
        <v>2.2999999999999998</v>
      </c>
      <c r="Y286" s="11">
        <f>[3]stanford_det!AB286*Q286</f>
        <v>0</v>
      </c>
      <c r="Z286" s="11">
        <f>[3]stanford_det!AC286*R286</f>
        <v>3.3876053321288606</v>
      </c>
      <c r="AA286" s="11">
        <f>[3]stanford_det!AD286*S286</f>
        <v>5.1074439977234682</v>
      </c>
      <c r="AB286" s="11">
        <f>[3]stanford_det!AE286*T286</f>
        <v>5.2423046245033849</v>
      </c>
      <c r="AC286" s="11">
        <f>[3]stanford_det!AF286*U286</f>
        <v>2.4508212928534157</v>
      </c>
      <c r="AD286" s="11">
        <f>[3]stanford_det!AG286*V286</f>
        <v>1.9380729987352066</v>
      </c>
      <c r="AE286" s="11">
        <f>[3]stanford_det!AH286*W286</f>
        <v>1.5566748595501474</v>
      </c>
      <c r="AF286" s="11">
        <f>[3]stanford_det!AI286*X286</f>
        <v>1.4802489620528521</v>
      </c>
    </row>
    <row r="287" spans="1:32" x14ac:dyDescent="0.25">
      <c r="A287" s="2" t="s">
        <v>48</v>
      </c>
      <c r="B287" s="2" t="s">
        <v>49</v>
      </c>
      <c r="C287" s="2" t="s">
        <v>6</v>
      </c>
      <c r="D287" s="2" t="s">
        <v>448</v>
      </c>
      <c r="E287" s="2" t="s">
        <v>617</v>
      </c>
      <c r="F287" s="2"/>
      <c r="G287" s="2"/>
      <c r="H287" s="12">
        <f>5530+2/7*(4970-5530)</f>
        <v>5370</v>
      </c>
      <c r="I287" s="11">
        <v>4970</v>
      </c>
      <c r="J287" s="12">
        <f t="shared" si="236"/>
        <v>4720</v>
      </c>
      <c r="K287" s="12">
        <v>4470</v>
      </c>
      <c r="L287" s="12">
        <f t="shared" si="237"/>
        <v>4245</v>
      </c>
      <c r="M287" s="12">
        <v>4020</v>
      </c>
      <c r="N287" s="12">
        <f t="shared" si="238"/>
        <v>3815</v>
      </c>
      <c r="O287" s="11">
        <v>3610</v>
      </c>
      <c r="P287" s="12">
        <v>0.91</v>
      </c>
      <c r="Q287" s="11">
        <f t="shared" ref="Q287:X287" si="242">H287*$P287/1000</f>
        <v>4.8866999999999994</v>
      </c>
      <c r="R287" s="11">
        <f t="shared" si="242"/>
        <v>4.5226999999999995</v>
      </c>
      <c r="S287" s="11">
        <f t="shared" si="242"/>
        <v>4.2951999999999995</v>
      </c>
      <c r="T287" s="11">
        <f t="shared" si="242"/>
        <v>4.0677000000000003</v>
      </c>
      <c r="U287" s="11">
        <f t="shared" si="242"/>
        <v>3.8629500000000001</v>
      </c>
      <c r="V287" s="11">
        <f t="shared" si="242"/>
        <v>3.6582000000000003</v>
      </c>
      <c r="W287" s="11">
        <f t="shared" si="242"/>
        <v>3.4716499999999999</v>
      </c>
      <c r="X287" s="11">
        <f t="shared" si="242"/>
        <v>3.2850999999999999</v>
      </c>
      <c r="Y287" s="11">
        <f>[3]stanford_det!AB287*Q287</f>
        <v>0</v>
      </c>
      <c r="Z287" s="11">
        <f>[3]stanford_det!AC287*R287</f>
        <v>23.216526666666667</v>
      </c>
      <c r="AA287" s="11">
        <f>[3]stanford_det!AD287*S287</f>
        <v>36.222853333333333</v>
      </c>
      <c r="AB287" s="11">
        <f>[3]stanford_det!AE287*T287</f>
        <v>38.778739999999999</v>
      </c>
      <c r="AC287" s="11">
        <f>[3]stanford_det!AF287*U287</f>
        <v>18.767498750000001</v>
      </c>
      <c r="AD287" s="11">
        <f>[3]stanford_det!AG287*V287</f>
        <v>18.778759999999998</v>
      </c>
      <c r="AE287" s="11">
        <f>[3]stanford_det!AH287*W287</f>
        <v>14.320556249999999</v>
      </c>
      <c r="AF287" s="11">
        <f>[3]stanford_det!AI287*X287</f>
        <v>13.852171666666667</v>
      </c>
    </row>
    <row r="288" spans="1:32" x14ac:dyDescent="0.25">
      <c r="A288" s="2" t="s">
        <v>32</v>
      </c>
      <c r="B288" s="2" t="s">
        <v>33</v>
      </c>
      <c r="C288" s="2" t="s">
        <v>5</v>
      </c>
      <c r="D288" s="2" t="s">
        <v>448</v>
      </c>
      <c r="E288" s="2" t="s">
        <v>558</v>
      </c>
      <c r="F288" s="2"/>
      <c r="G288" s="2"/>
      <c r="H288" s="12">
        <f>[2]PT!$B$8/([2]PT!$B$8+[2]PT!$B$11)*(2000+2/7*(2000-2000))+[2]PT!$B$11/([2]PT!$B$8+[2]PT!$B$11)*(1600+2/7*(1600-1600))</f>
        <v>1600</v>
      </c>
      <c r="I288" s="12">
        <f>$H288</f>
        <v>1600</v>
      </c>
      <c r="J288" s="12">
        <f t="shared" ref="J288:O289" si="243">$H288</f>
        <v>1600</v>
      </c>
      <c r="K288" s="12">
        <f t="shared" si="243"/>
        <v>1600</v>
      </c>
      <c r="L288" s="12">
        <f t="shared" si="243"/>
        <v>1600</v>
      </c>
      <c r="M288" s="12">
        <f t="shared" si="243"/>
        <v>1600</v>
      </c>
      <c r="N288" s="12">
        <f t="shared" si="243"/>
        <v>1600</v>
      </c>
      <c r="O288" s="12">
        <f t="shared" si="243"/>
        <v>1600</v>
      </c>
      <c r="P288" s="12"/>
      <c r="Q288" s="11">
        <f t="shared" ref="Q288:X290" si="244">H288/1000</f>
        <v>1.6</v>
      </c>
      <c r="R288" s="11">
        <f t="shared" si="244"/>
        <v>1.6</v>
      </c>
      <c r="S288" s="11">
        <f t="shared" si="244"/>
        <v>1.6</v>
      </c>
      <c r="T288" s="11">
        <f t="shared" si="244"/>
        <v>1.6</v>
      </c>
      <c r="U288" s="11">
        <f t="shared" si="244"/>
        <v>1.6</v>
      </c>
      <c r="V288" s="11">
        <f t="shared" si="244"/>
        <v>1.6</v>
      </c>
      <c r="W288" s="11">
        <f t="shared" si="244"/>
        <v>1.6</v>
      </c>
      <c r="X288" s="11">
        <f t="shared" si="244"/>
        <v>1.6</v>
      </c>
      <c r="Y288" s="11">
        <f>[3]stanford_det!AB288*Q288</f>
        <v>69.110400000000013</v>
      </c>
      <c r="Z288" s="11">
        <f>[3]stanford_det!AC288*R288</f>
        <v>55.288319999999999</v>
      </c>
      <c r="AA288" s="11">
        <f>[3]stanford_det!AD288*S288</f>
        <v>34.555200000000006</v>
      </c>
      <c r="AB288" s="11">
        <f>[3]stanford_det!AE288*T288</f>
        <v>13.822079999999998</v>
      </c>
      <c r="AC288" s="11">
        <f>[3]stanford_det!AF288*U288</f>
        <v>8.6388000000000016</v>
      </c>
      <c r="AD288" s="11">
        <f>[3]stanford_det!AG288*V288</f>
        <v>3.4555200000000057</v>
      </c>
      <c r="AE288" s="11">
        <f>[3]stanford_det!AH288*W288</f>
        <v>1.7277600000000028</v>
      </c>
      <c r="AF288" s="11">
        <f>[3]stanford_det!AI288*X288</f>
        <v>0</v>
      </c>
    </row>
    <row r="289" spans="1:32" x14ac:dyDescent="0.25">
      <c r="A289" s="2" t="s">
        <v>34</v>
      </c>
      <c r="B289" s="2" t="s">
        <v>35</v>
      </c>
      <c r="C289" s="2" t="s">
        <v>5</v>
      </c>
      <c r="D289" s="2" t="s">
        <v>448</v>
      </c>
      <c r="E289" s="2" t="s">
        <v>515</v>
      </c>
      <c r="F289" s="2"/>
      <c r="G289" s="2"/>
      <c r="H289" s="12">
        <f>850+2/7*(850-850)</f>
        <v>850</v>
      </c>
      <c r="I289" s="12">
        <f>$H289</f>
        <v>850</v>
      </c>
      <c r="J289" s="12">
        <f t="shared" si="243"/>
        <v>850</v>
      </c>
      <c r="K289" s="12">
        <f t="shared" si="243"/>
        <v>850</v>
      </c>
      <c r="L289" s="12">
        <f t="shared" si="243"/>
        <v>850</v>
      </c>
      <c r="M289" s="12">
        <f t="shared" si="243"/>
        <v>850</v>
      </c>
      <c r="N289" s="12">
        <f t="shared" si="243"/>
        <v>850</v>
      </c>
      <c r="O289" s="12">
        <f t="shared" si="243"/>
        <v>850</v>
      </c>
      <c r="P289" s="12"/>
      <c r="Q289" s="11">
        <f t="shared" si="244"/>
        <v>0.85</v>
      </c>
      <c r="R289" s="11">
        <f t="shared" si="244"/>
        <v>0.85</v>
      </c>
      <c r="S289" s="11">
        <f t="shared" si="244"/>
        <v>0.85</v>
      </c>
      <c r="T289" s="11">
        <f t="shared" si="244"/>
        <v>0.85</v>
      </c>
      <c r="U289" s="11">
        <f t="shared" si="244"/>
        <v>0.85</v>
      </c>
      <c r="V289" s="11">
        <f t="shared" si="244"/>
        <v>0.85</v>
      </c>
      <c r="W289" s="11">
        <f t="shared" si="244"/>
        <v>0.85</v>
      </c>
      <c r="X289" s="11">
        <f t="shared" si="244"/>
        <v>0.85</v>
      </c>
      <c r="Y289" s="11">
        <f>[3]stanford_det!AB289*Q289</f>
        <v>160.41429981666667</v>
      </c>
      <c r="Z289" s="11">
        <f>[3]stanford_det!AC289*R289</f>
        <v>114.73143985333334</v>
      </c>
      <c r="AA289" s="11">
        <f>[3]stanford_det!AD289*S289</f>
        <v>71.707149908333335</v>
      </c>
      <c r="AB289" s="11">
        <f>[3]stanford_det!AE289*T289</f>
        <v>28.682859963333328</v>
      </c>
      <c r="AC289" s="11">
        <f>[3]stanford_det!AF289*U289</f>
        <v>17.926787477083337</v>
      </c>
      <c r="AD289" s="11">
        <f>[3]stanford_det!AG289*V289</f>
        <v>7.170714990833349</v>
      </c>
      <c r="AE289" s="11">
        <f>[3]stanford_det!AH289*W289</f>
        <v>3.5853574954166745</v>
      </c>
      <c r="AF289" s="11">
        <f>[3]stanford_det!AI289*X289</f>
        <v>0</v>
      </c>
    </row>
    <row r="290" spans="1:32" x14ac:dyDescent="0.25">
      <c r="A290" s="2" t="s">
        <v>36</v>
      </c>
      <c r="B290" s="2" t="s">
        <v>37</v>
      </c>
      <c r="C290" s="2" t="s">
        <v>5</v>
      </c>
      <c r="D290" s="2" t="s">
        <v>448</v>
      </c>
      <c r="E290" s="2" t="s">
        <v>503</v>
      </c>
      <c r="F290" s="2"/>
      <c r="G290" s="2"/>
      <c r="H290" s="12">
        <f>4500+2/7*(4350-4500)</f>
        <v>4457.1428571428569</v>
      </c>
      <c r="I290" s="12">
        <f>4350</f>
        <v>4350</v>
      </c>
      <c r="J290" s="12">
        <f>(I290+K290)/2</f>
        <v>4225</v>
      </c>
      <c r="K290" s="12">
        <v>4100</v>
      </c>
      <c r="L290" s="12">
        <f>(K290+M290)/2</f>
        <v>3950</v>
      </c>
      <c r="M290" s="12">
        <v>3800</v>
      </c>
      <c r="N290" s="12">
        <f>(M290+O290)/2</f>
        <v>3775</v>
      </c>
      <c r="O290" s="12">
        <v>3750</v>
      </c>
      <c r="P290" s="12"/>
      <c r="Q290" s="11">
        <f t="shared" si="244"/>
        <v>4.4571428571428573</v>
      </c>
      <c r="R290" s="11">
        <f t="shared" si="244"/>
        <v>4.3499999999999996</v>
      </c>
      <c r="S290" s="11">
        <f t="shared" si="244"/>
        <v>4.2249999999999996</v>
      </c>
      <c r="T290" s="11">
        <f t="shared" si="244"/>
        <v>4.0999999999999996</v>
      </c>
      <c r="U290" s="11">
        <f t="shared" si="244"/>
        <v>3.95</v>
      </c>
      <c r="V290" s="11">
        <f t="shared" si="244"/>
        <v>3.8</v>
      </c>
      <c r="W290" s="11">
        <f t="shared" si="244"/>
        <v>3.7749999999999999</v>
      </c>
      <c r="X290" s="11">
        <f t="shared" si="244"/>
        <v>3.75</v>
      </c>
      <c r="Y290" s="11">
        <f>[3]stanford_det!AB290*Q290</f>
        <v>0</v>
      </c>
      <c r="Z290" s="11">
        <f>[3]stanford_det!AC290*R290</f>
        <v>0</v>
      </c>
      <c r="AA290" s="11">
        <f>[3]stanford_det!AD290*S290</f>
        <v>0</v>
      </c>
      <c r="AB290" s="11">
        <f>[3]stanford_det!AE290*T290</f>
        <v>0</v>
      </c>
      <c r="AC290" s="11">
        <f>[3]stanford_det!AF290*U290</f>
        <v>0</v>
      </c>
      <c r="AD290" s="11">
        <f>[3]stanford_det!AG290*V290</f>
        <v>0</v>
      </c>
      <c r="AE290" s="11">
        <f>[3]stanford_det!AH290*W290</f>
        <v>0</v>
      </c>
      <c r="AF290" s="11">
        <f>[3]stanford_det!AI290*X290</f>
        <v>0</v>
      </c>
    </row>
    <row r="291" spans="1:32" x14ac:dyDescent="0.25">
      <c r="A291" s="2" t="s">
        <v>38</v>
      </c>
      <c r="B291" s="2" t="s">
        <v>39</v>
      </c>
      <c r="C291" s="2" t="s">
        <v>5</v>
      </c>
      <c r="D291" s="2" t="s">
        <v>517</v>
      </c>
      <c r="E291" s="2" t="s">
        <v>518</v>
      </c>
      <c r="F291" s="2" t="s">
        <v>448</v>
      </c>
      <c r="G291" s="2" t="s">
        <v>637</v>
      </c>
      <c r="H291" s="11">
        <f>'[4]Figure 5.5'!$E$23</f>
        <v>1842.692924470706</v>
      </c>
      <c r="I291" s="11">
        <f>$H291</f>
        <v>1842.692924470706</v>
      </c>
      <c r="J291" s="11">
        <f t="shared" ref="J291:O291" si="245">$H291</f>
        <v>1842.692924470706</v>
      </c>
      <c r="K291" s="11">
        <f t="shared" si="245"/>
        <v>1842.692924470706</v>
      </c>
      <c r="L291" s="11">
        <f t="shared" si="245"/>
        <v>1842.692924470706</v>
      </c>
      <c r="M291" s="11">
        <f t="shared" si="245"/>
        <v>1842.692924470706</v>
      </c>
      <c r="N291" s="11">
        <f t="shared" si="245"/>
        <v>1842.692924470706</v>
      </c>
      <c r="O291" s="11">
        <f t="shared" si="245"/>
        <v>1842.692924470706</v>
      </c>
      <c r="P291" s="12">
        <v>0.91</v>
      </c>
      <c r="Q291" s="11">
        <f t="shared" ref="Q291:X293" si="246">H291*$P291/1000</f>
        <v>1.6768505612683424</v>
      </c>
      <c r="R291" s="11">
        <f t="shared" si="246"/>
        <v>1.6768505612683424</v>
      </c>
      <c r="S291" s="11">
        <f t="shared" si="246"/>
        <v>1.6768505612683424</v>
      </c>
      <c r="T291" s="11">
        <f t="shared" si="246"/>
        <v>1.6768505612683424</v>
      </c>
      <c r="U291" s="11">
        <f t="shared" si="246"/>
        <v>1.6768505612683424</v>
      </c>
      <c r="V291" s="11">
        <f t="shared" si="246"/>
        <v>1.6768505612683424</v>
      </c>
      <c r="W291" s="11">
        <f t="shared" si="246"/>
        <v>1.6768505612683424</v>
      </c>
      <c r="X291" s="11">
        <f t="shared" si="246"/>
        <v>1.6768505612683424</v>
      </c>
      <c r="Y291" s="11">
        <f>[3]stanford_det!AB291*Q291</f>
        <v>957.06245784390649</v>
      </c>
      <c r="Z291" s="11">
        <f>[3]stanford_det!AC291*R291</f>
        <v>184.39766672080873</v>
      </c>
      <c r="AA291" s="11">
        <f>[3]stanford_det!AD291*S291</f>
        <v>164.82043641800084</v>
      </c>
      <c r="AB291" s="11">
        <f>[3]stanford_det!AE291*T291</f>
        <v>145.24320611519292</v>
      </c>
      <c r="AC291" s="11">
        <f>[3]stanford_det!AF291*U291</f>
        <v>140.34889853949096</v>
      </c>
      <c r="AD291" s="11">
        <f>[3]stanford_det!AG291*V291</f>
        <v>135.45459096378897</v>
      </c>
      <c r="AE291" s="11">
        <f>[3]stanford_det!AH291*W291</f>
        <v>133.82315510522167</v>
      </c>
      <c r="AF291" s="11">
        <f>[3]stanford_det!AI291*X291</f>
        <v>132.19171924665432</v>
      </c>
    </row>
    <row r="292" spans="1:32" x14ac:dyDescent="0.25">
      <c r="A292" s="2" t="s">
        <v>384</v>
      </c>
      <c r="B292" s="2" t="s">
        <v>378</v>
      </c>
      <c r="C292" s="2" t="s">
        <v>5</v>
      </c>
      <c r="D292" s="2" t="s">
        <v>517</v>
      </c>
      <c r="E292" s="2" t="s">
        <v>533</v>
      </c>
      <c r="F292" s="2" t="s">
        <v>448</v>
      </c>
      <c r="G292" s="2" t="s">
        <v>632</v>
      </c>
      <c r="H292" s="61">
        <f>SUM('[4]Figure 2.5'!$AD$15:$AL$15)/9</f>
        <v>1920.1111111111111</v>
      </c>
      <c r="I292" s="61">
        <f>H292*1350/(1400+2/7*(1350-1400))</f>
        <v>1870.623711340206</v>
      </c>
      <c r="J292" s="61">
        <f t="shared" ref="J292:J300" si="247">(I292+K292)/2</f>
        <v>1835.9825315005726</v>
      </c>
      <c r="K292" s="61">
        <f>I292*1300/1350</f>
        <v>1801.3413516609392</v>
      </c>
      <c r="L292" s="61">
        <f t="shared" ref="L292:L300" si="248">(K292+M292)/2</f>
        <v>1732.0589919816721</v>
      </c>
      <c r="M292" s="61">
        <f>K292*1200/1300</f>
        <v>1662.7766323024052</v>
      </c>
      <c r="N292" s="61">
        <f t="shared" ref="N292:N300" si="249">(M292+O292)/2</f>
        <v>1593.4942726231384</v>
      </c>
      <c r="O292" s="61">
        <f>M292*1100/1200</f>
        <v>1524.2119129438713</v>
      </c>
      <c r="P292" s="12">
        <v>0.91</v>
      </c>
      <c r="Q292" s="11">
        <f t="shared" si="246"/>
        <v>1.7473011111111112</v>
      </c>
      <c r="R292" s="11">
        <f t="shared" si="246"/>
        <v>1.7022675773195874</v>
      </c>
      <c r="S292" s="11">
        <f t="shared" si="246"/>
        <v>1.6707441036655211</v>
      </c>
      <c r="T292" s="11">
        <f t="shared" si="246"/>
        <v>1.6392206300114547</v>
      </c>
      <c r="U292" s="11">
        <f t="shared" si="246"/>
        <v>1.5761736827033217</v>
      </c>
      <c r="V292" s="11">
        <f t="shared" si="246"/>
        <v>1.5131267353951889</v>
      </c>
      <c r="W292" s="11">
        <f t="shared" si="246"/>
        <v>1.450079788087056</v>
      </c>
      <c r="X292" s="11">
        <f t="shared" si="246"/>
        <v>1.387032840778923</v>
      </c>
      <c r="Y292" s="11">
        <f>[3]stanford_det!AB292*Q292</f>
        <v>583.82418330072562</v>
      </c>
      <c r="Z292" s="11">
        <f>[3]stanford_det!AC292*R292</f>
        <v>1385.2002219164419</v>
      </c>
      <c r="AA292" s="11">
        <f>[3]stanford_det!AD292*S292</f>
        <v>1973.5199730437394</v>
      </c>
      <c r="AB292" s="11">
        <f>[3]stanford_det!AE292*T292</f>
        <v>2123.7794204665011</v>
      </c>
      <c r="AC292" s="11">
        <f>[3]stanford_det!AF292*U292</f>
        <v>1255.9606531473839</v>
      </c>
      <c r="AD292" s="11">
        <f>[3]stanford_det!AG292*V292</f>
        <v>1259.6286231441186</v>
      </c>
      <c r="AE292" s="11">
        <f>[3]stanford_det!AH292*W292</f>
        <v>1052.16320832722</v>
      </c>
      <c r="AF292" s="11">
        <f>[3]stanford_det!AI292*X292</f>
        <v>1022.8883806934584</v>
      </c>
    </row>
    <row r="293" spans="1:32" x14ac:dyDescent="0.25">
      <c r="A293" s="2" t="s">
        <v>385</v>
      </c>
      <c r="B293" s="2" t="s">
        <v>379</v>
      </c>
      <c r="C293" s="2" t="s">
        <v>5</v>
      </c>
      <c r="D293" s="2" t="s">
        <v>517</v>
      </c>
      <c r="E293" s="2" t="s">
        <v>527</v>
      </c>
      <c r="F293" s="2" t="s">
        <v>448</v>
      </c>
      <c r="G293" s="2" t="s">
        <v>633</v>
      </c>
      <c r="H293" s="12">
        <f>('[4]Table 4.1'!$D$11+'[4]Table 4.1'!$G$11)/2</f>
        <v>4376</v>
      </c>
      <c r="I293" s="12">
        <f>H293*2880/(3470+2/7*(2880-3470))</f>
        <v>3817.4019904803113</v>
      </c>
      <c r="J293" s="12">
        <f t="shared" si="247"/>
        <v>3618.5789701427948</v>
      </c>
      <c r="K293" s="12">
        <f>I293*2580/2880</f>
        <v>3419.7559498052788</v>
      </c>
      <c r="L293" s="12">
        <f t="shared" si="248"/>
        <v>3287.2072695802681</v>
      </c>
      <c r="M293" s="12">
        <f>K293*2380/2580</f>
        <v>3154.6585893552569</v>
      </c>
      <c r="N293" s="12">
        <f t="shared" si="249"/>
        <v>3032.3850006205571</v>
      </c>
      <c r="O293" s="12">
        <f>M293*2380/2580</f>
        <v>2910.1114118858573</v>
      </c>
      <c r="P293" s="12">
        <v>0.91</v>
      </c>
      <c r="Q293" s="11">
        <f t="shared" si="246"/>
        <v>3.9821600000000004</v>
      </c>
      <c r="R293" s="11">
        <f t="shared" si="246"/>
        <v>3.4738358113370831</v>
      </c>
      <c r="S293" s="11">
        <f t="shared" si="246"/>
        <v>3.2929068628299434</v>
      </c>
      <c r="T293" s="11">
        <f t="shared" si="246"/>
        <v>3.1119779143228037</v>
      </c>
      <c r="U293" s="11">
        <f t="shared" si="246"/>
        <v>2.991358615318044</v>
      </c>
      <c r="V293" s="11">
        <f t="shared" si="246"/>
        <v>2.8707393163132839</v>
      </c>
      <c r="W293" s="11">
        <f t="shared" si="246"/>
        <v>2.7594703505647074</v>
      </c>
      <c r="X293" s="11">
        <f t="shared" si="246"/>
        <v>2.6482013848161299</v>
      </c>
      <c r="Y293" s="11">
        <f>[3]stanford_det!AB293*Q293</f>
        <v>0.40968309351046167</v>
      </c>
      <c r="Z293" s="11">
        <f>[3]stanford_det!AC293*R293</f>
        <v>491.08827434059071</v>
      </c>
      <c r="AA293" s="11">
        <f>[3]stanford_det!AD293*S293</f>
        <v>758.02323229966362</v>
      </c>
      <c r="AB293" s="11">
        <f>[3]stanford_det!AE293*T293</f>
        <v>794.07490333289331</v>
      </c>
      <c r="AC293" s="11">
        <f>[3]stanford_det!AF293*U293</f>
        <v>389.08840604094053</v>
      </c>
      <c r="AD293" s="11">
        <f>[3]stanford_det!AG293*V293</f>
        <v>394.52402516707048</v>
      </c>
      <c r="AE293" s="11">
        <f>[3]stanford_det!AH293*W293</f>
        <v>304.7774949401994</v>
      </c>
      <c r="AF293" s="11">
        <f>[3]stanford_det!AI293*X293</f>
        <v>298.98377869260094</v>
      </c>
    </row>
    <row r="294" spans="1:32" x14ac:dyDescent="0.25">
      <c r="A294" s="1" t="s">
        <v>40</v>
      </c>
      <c r="B294" s="1" t="s">
        <v>41</v>
      </c>
      <c r="C294" s="2" t="s">
        <v>5</v>
      </c>
      <c r="D294" s="2" t="s">
        <v>448</v>
      </c>
      <c r="E294" s="2" t="s">
        <v>516</v>
      </c>
      <c r="F294" s="2"/>
      <c r="G294" s="2"/>
      <c r="H294" s="12">
        <f>2500+2/7*(2300-2500)</f>
        <v>2442.8571428571427</v>
      </c>
      <c r="I294" s="12">
        <v>2300</v>
      </c>
      <c r="J294" s="12">
        <f t="shared" si="247"/>
        <v>2300</v>
      </c>
      <c r="K294" s="12">
        <v>2300</v>
      </c>
      <c r="L294" s="12">
        <f t="shared" si="248"/>
        <v>2300</v>
      </c>
      <c r="M294" s="12">
        <v>2300</v>
      </c>
      <c r="N294" s="12">
        <f t="shared" si="249"/>
        <v>2250</v>
      </c>
      <c r="O294" s="12">
        <v>2200</v>
      </c>
      <c r="P294" s="12"/>
      <c r="Q294" s="11">
        <f t="shared" ref="Q294:X295" si="250">H294/1000</f>
        <v>2.4428571428571426</v>
      </c>
      <c r="R294" s="11">
        <f t="shared" si="250"/>
        <v>2.2999999999999998</v>
      </c>
      <c r="S294" s="11">
        <f t="shared" si="250"/>
        <v>2.2999999999999998</v>
      </c>
      <c r="T294" s="11">
        <f t="shared" si="250"/>
        <v>2.2999999999999998</v>
      </c>
      <c r="U294" s="11">
        <f t="shared" si="250"/>
        <v>2.2999999999999998</v>
      </c>
      <c r="V294" s="11">
        <f t="shared" si="250"/>
        <v>2.2999999999999998</v>
      </c>
      <c r="W294" s="11">
        <f t="shared" si="250"/>
        <v>2.25</v>
      </c>
      <c r="X294" s="11">
        <f t="shared" si="250"/>
        <v>2.2000000000000002</v>
      </c>
      <c r="Y294" s="11">
        <f>[3]stanford_det!AB294*Q294</f>
        <v>79.861741236734716</v>
      </c>
      <c r="Z294" s="11">
        <f>[3]stanford_det!AC294*R294</f>
        <v>60.153171177142866</v>
      </c>
      <c r="AA294" s="11">
        <f>[3]stanford_det!AD294*S294</f>
        <v>37.595731985714295</v>
      </c>
      <c r="AB294" s="11">
        <f>[3]stanford_det!AE294*T294</f>
        <v>15.038292794285711</v>
      </c>
      <c r="AC294" s="11">
        <f>[3]stanford_det!AF294*U294</f>
        <v>9.3989329964285702</v>
      </c>
      <c r="AD294" s="11">
        <f>[3]stanford_det!AG294*V294</f>
        <v>3.7595731985714278</v>
      </c>
      <c r="AE294" s="11">
        <f>[3]stanford_det!AH294*W294</f>
        <v>1.8389216732142855</v>
      </c>
      <c r="AF294" s="11">
        <f>[3]stanford_det!AI294*X294</f>
        <v>0</v>
      </c>
    </row>
    <row r="295" spans="1:32" x14ac:dyDescent="0.25">
      <c r="A295" s="2" t="s">
        <v>42</v>
      </c>
      <c r="B295" s="2" t="s">
        <v>43</v>
      </c>
      <c r="C295" s="2" t="s">
        <v>5</v>
      </c>
      <c r="D295" s="2" t="s">
        <v>448</v>
      </c>
      <c r="E295" s="2" t="s">
        <v>523</v>
      </c>
      <c r="F295" s="2"/>
      <c r="G295" s="2"/>
      <c r="H295" s="12">
        <f>2890+2/7*(2620-2890)</f>
        <v>2812.8571428571427</v>
      </c>
      <c r="I295" s="12">
        <v>2620</v>
      </c>
      <c r="J295" s="12">
        <f t="shared" si="247"/>
        <v>2495</v>
      </c>
      <c r="K295" s="12">
        <v>2370</v>
      </c>
      <c r="L295" s="12">
        <f t="shared" si="248"/>
        <v>2260</v>
      </c>
      <c r="M295" s="12">
        <v>2150</v>
      </c>
      <c r="N295" s="12">
        <f t="shared" si="249"/>
        <v>2050</v>
      </c>
      <c r="O295" s="12">
        <v>1950</v>
      </c>
      <c r="P295" s="12"/>
      <c r="Q295" s="11">
        <f t="shared" si="250"/>
        <v>2.8128571428571427</v>
      </c>
      <c r="R295" s="11">
        <f t="shared" si="250"/>
        <v>2.62</v>
      </c>
      <c r="S295" s="11">
        <f t="shared" si="250"/>
        <v>2.4950000000000001</v>
      </c>
      <c r="T295" s="11">
        <f t="shared" si="250"/>
        <v>2.37</v>
      </c>
      <c r="U295" s="11">
        <f t="shared" si="250"/>
        <v>2.2599999999999998</v>
      </c>
      <c r="V295" s="11">
        <f t="shared" si="250"/>
        <v>2.15</v>
      </c>
      <c r="W295" s="11">
        <f t="shared" si="250"/>
        <v>2.0499999999999998</v>
      </c>
      <c r="X295" s="11">
        <f t="shared" si="250"/>
        <v>1.95</v>
      </c>
      <c r="Y295" s="11">
        <f>[3]stanford_det!AB295*Q295</f>
        <v>72.717608184571432</v>
      </c>
      <c r="Z295" s="11">
        <f>[3]stanford_det!AC295*R295</f>
        <v>43.705512812800002</v>
      </c>
      <c r="AA295" s="11">
        <f>[3]stanford_det!AD295*S295</f>
        <v>26.012703833000007</v>
      </c>
      <c r="AB295" s="11">
        <f>[3]stanford_det!AE295*T295</f>
        <v>9.8837848631999972</v>
      </c>
      <c r="AC295" s="11">
        <f>[3]stanford_det!AF295*U295</f>
        <v>5.8906523709999981</v>
      </c>
      <c r="AD295" s="11">
        <f>[3]stanford_det!AG295*V295</f>
        <v>2.2415756810000014</v>
      </c>
      <c r="AE295" s="11">
        <f>[3]stanford_det!AH295*W295</f>
        <v>1.0686581735000007</v>
      </c>
      <c r="AF295" s="11">
        <f>[3]stanford_det!AI295*X295</f>
        <v>0</v>
      </c>
    </row>
    <row r="296" spans="1:32" x14ac:dyDescent="0.25">
      <c r="A296" s="2" t="s">
        <v>382</v>
      </c>
      <c r="B296" s="2" t="s">
        <v>380</v>
      </c>
      <c r="C296" s="2" t="s">
        <v>5</v>
      </c>
      <c r="D296" s="2" t="s">
        <v>517</v>
      </c>
      <c r="E296" s="2" t="s">
        <v>534</v>
      </c>
      <c r="F296" s="2" t="s">
        <v>448</v>
      </c>
      <c r="G296" s="2" t="s">
        <v>630</v>
      </c>
      <c r="H296" s="61">
        <f>SUM('[4]Figure 3.4'!$F$22:$N$22)/9</f>
        <v>1393.1386666666665</v>
      </c>
      <c r="I296" s="61">
        <f>H296*800/(980+2/7*(800-980))</f>
        <v>1200.2425435897433</v>
      </c>
      <c r="J296" s="61">
        <f t="shared" si="247"/>
        <v>1080.218289230769</v>
      </c>
      <c r="K296" s="61">
        <f>I296*640/800</f>
        <v>960.19403487179454</v>
      </c>
      <c r="L296" s="61">
        <f t="shared" si="248"/>
        <v>915.18493948717924</v>
      </c>
      <c r="M296" s="61">
        <f>K296*580/640</f>
        <v>870.17584410256381</v>
      </c>
      <c r="N296" s="61">
        <f t="shared" si="249"/>
        <v>825.16674871794839</v>
      </c>
      <c r="O296" s="61">
        <f>M296*520/580</f>
        <v>780.15765333333309</v>
      </c>
      <c r="P296" s="12">
        <v>0.91</v>
      </c>
      <c r="Q296" s="11">
        <f t="shared" ref="Q296:X298" si="251">H296*$P296/1000</f>
        <v>1.2677561866666665</v>
      </c>
      <c r="R296" s="11">
        <f t="shared" si="251"/>
        <v>1.0922207146666665</v>
      </c>
      <c r="S296" s="11">
        <f t="shared" si="251"/>
        <v>0.98299864319999986</v>
      </c>
      <c r="T296" s="11">
        <f t="shared" si="251"/>
        <v>0.87377657173333312</v>
      </c>
      <c r="U296" s="11">
        <f t="shared" si="251"/>
        <v>0.83281829493333315</v>
      </c>
      <c r="V296" s="11">
        <f t="shared" si="251"/>
        <v>0.79186001813333318</v>
      </c>
      <c r="W296" s="11">
        <f t="shared" si="251"/>
        <v>0.75090174133333309</v>
      </c>
      <c r="X296" s="11">
        <f t="shared" si="251"/>
        <v>0.70994346453333312</v>
      </c>
      <c r="Y296" s="11">
        <f>[3]stanford_det!AB296*Q296</f>
        <v>40.990607040169309</v>
      </c>
      <c r="Z296" s="11">
        <f>[3]stanford_det!AC296*R296</f>
        <v>255.00870640284145</v>
      </c>
      <c r="AA296" s="11">
        <f>[3]stanford_det!AD296*S296</f>
        <v>375.22039304081699</v>
      </c>
      <c r="AB296" s="11">
        <f>[3]stanford_det!AE296*T296</f>
        <v>382.10009068459067</v>
      </c>
      <c r="AC296" s="11">
        <f>[3]stanford_det!AF296*U296</f>
        <v>202.15982091860209</v>
      </c>
      <c r="AD296" s="11">
        <f>[3]stanford_det!AG296*V296</f>
        <v>203.22186839670215</v>
      </c>
      <c r="AE296" s="11">
        <f>[3]stanford_det!AH296*W296</f>
        <v>161.4049602173973</v>
      </c>
      <c r="AF296" s="11">
        <f>[3]stanford_det!AI296*X296</f>
        <v>155.88970476279812</v>
      </c>
    </row>
    <row r="297" spans="1:32" x14ac:dyDescent="0.25">
      <c r="A297" s="2" t="s">
        <v>383</v>
      </c>
      <c r="B297" s="2" t="s">
        <v>381</v>
      </c>
      <c r="C297" s="2" t="s">
        <v>5</v>
      </c>
      <c r="D297" s="2" t="s">
        <v>517</v>
      </c>
      <c r="E297" s="2" t="s">
        <v>535</v>
      </c>
      <c r="F297" s="2" t="s">
        <v>448</v>
      </c>
      <c r="G297" s="2" t="s">
        <v>631</v>
      </c>
      <c r="H297" s="61">
        <f>SUM('[4]Table 3.1'!$F$17:$N$17)/7</f>
        <v>1866.2857142857142</v>
      </c>
      <c r="I297" s="61">
        <f>H297*1100/(1310+2/7*(1100-1310))</f>
        <v>1642.3314285714284</v>
      </c>
      <c r="J297" s="61">
        <f t="shared" si="247"/>
        <v>1560.214857142857</v>
      </c>
      <c r="K297" s="61">
        <f>I297*990/1100</f>
        <v>1478.0982857142856</v>
      </c>
      <c r="L297" s="61">
        <f t="shared" si="248"/>
        <v>1433.3074285714283</v>
      </c>
      <c r="M297" s="61">
        <f>K297*930/990</f>
        <v>1388.5165714285713</v>
      </c>
      <c r="N297" s="61">
        <f t="shared" si="249"/>
        <v>1351.1908571428571</v>
      </c>
      <c r="O297" s="61">
        <f>M297*880/930</f>
        <v>1313.8651428571427</v>
      </c>
      <c r="P297" s="12">
        <v>0.91</v>
      </c>
      <c r="Q297" s="11">
        <f t="shared" si="251"/>
        <v>1.6983199999999998</v>
      </c>
      <c r="R297" s="11">
        <f t="shared" si="251"/>
        <v>1.4945216000000001</v>
      </c>
      <c r="S297" s="11">
        <f t="shared" si="251"/>
        <v>1.4197955199999999</v>
      </c>
      <c r="T297" s="11">
        <f t="shared" si="251"/>
        <v>1.3450694400000001</v>
      </c>
      <c r="U297" s="11">
        <f t="shared" si="251"/>
        <v>1.3043097599999998</v>
      </c>
      <c r="V297" s="11">
        <f t="shared" si="251"/>
        <v>1.2635500799999999</v>
      </c>
      <c r="W297" s="11">
        <f t="shared" si="251"/>
        <v>1.22958368</v>
      </c>
      <c r="X297" s="11">
        <f t="shared" si="251"/>
        <v>1.19561728</v>
      </c>
      <c r="Y297" s="11">
        <f>[3]stanford_det!AB297*Q297</f>
        <v>31.125460075988926</v>
      </c>
      <c r="Z297" s="11">
        <f>[3]stanford_det!AC297*R297</f>
        <v>1087.9232741764135</v>
      </c>
      <c r="AA297" s="11">
        <f>[3]stanford_det!AD297*S297</f>
        <v>1715.4157227892372</v>
      </c>
      <c r="AB297" s="11">
        <f>[3]stanford_det!AE297*T297</f>
        <v>1867.3805864935453</v>
      </c>
      <c r="AC297" s="11">
        <f>[3]stanford_det!AF297*U297</f>
        <v>988.61181128056194</v>
      </c>
      <c r="AD297" s="11">
        <f>[3]stanford_det!AG297*V297</f>
        <v>1014.6097145577514</v>
      </c>
      <c r="AE297" s="11">
        <f>[3]stanford_det!AH297*W297</f>
        <v>821.2472590471632</v>
      </c>
      <c r="AF297" s="11">
        <f>[3]stanford_det!AI297*X297</f>
        <v>816.50530784205364</v>
      </c>
    </row>
    <row r="298" spans="1:32" x14ac:dyDescent="0.25">
      <c r="A298" s="2" t="s">
        <v>44</v>
      </c>
      <c r="B298" s="2" t="s">
        <v>45</v>
      </c>
      <c r="C298" s="2" t="s">
        <v>5</v>
      </c>
      <c r="D298" s="2" t="s">
        <v>448</v>
      </c>
      <c r="E298" s="2" t="s">
        <v>616</v>
      </c>
      <c r="F298" s="2"/>
      <c r="G298" s="2"/>
      <c r="H298" s="12">
        <f>5600+2/7*(4500-5600)</f>
        <v>5285.7142857142853</v>
      </c>
      <c r="I298" s="11">
        <v>4500</v>
      </c>
      <c r="J298" s="12">
        <f t="shared" si="247"/>
        <v>4150</v>
      </c>
      <c r="K298" s="12">
        <v>3800</v>
      </c>
      <c r="L298" s="12">
        <f t="shared" si="248"/>
        <v>3650</v>
      </c>
      <c r="M298" s="12">
        <v>3500</v>
      </c>
      <c r="N298" s="12">
        <f t="shared" si="249"/>
        <v>3450</v>
      </c>
      <c r="O298" s="11">
        <v>3400</v>
      </c>
      <c r="P298" s="12">
        <v>0.91</v>
      </c>
      <c r="Q298" s="11">
        <f t="shared" si="251"/>
        <v>4.8099999999999996</v>
      </c>
      <c r="R298" s="11">
        <f t="shared" si="251"/>
        <v>4.0949999999999998</v>
      </c>
      <c r="S298" s="11">
        <f t="shared" si="251"/>
        <v>3.7765</v>
      </c>
      <c r="T298" s="11">
        <f t="shared" si="251"/>
        <v>3.4580000000000002</v>
      </c>
      <c r="U298" s="11">
        <f t="shared" si="251"/>
        <v>3.3214999999999999</v>
      </c>
      <c r="V298" s="11">
        <f t="shared" si="251"/>
        <v>3.1850000000000001</v>
      </c>
      <c r="W298" s="11">
        <f t="shared" si="251"/>
        <v>3.1395</v>
      </c>
      <c r="X298" s="11">
        <f t="shared" si="251"/>
        <v>3.0939999999999999</v>
      </c>
      <c r="Y298" s="11">
        <f>[3]stanford_det!AB298*Q298</f>
        <v>0</v>
      </c>
      <c r="Z298" s="11">
        <f>[3]stanford_det!AC298*R298</f>
        <v>206.60288066922371</v>
      </c>
      <c r="AA298" s="11">
        <f>[3]stanford_det!AD298*S298</f>
        <v>313.01976126789526</v>
      </c>
      <c r="AB298" s="11">
        <f>[3]stanford_det!AE298*T298</f>
        <v>324.00578746221117</v>
      </c>
      <c r="AC298" s="11">
        <f>[3]stanford_det!AF298*U298</f>
        <v>158.60050502167192</v>
      </c>
      <c r="AD298" s="11">
        <f>[3]stanford_det!AG298*V298</f>
        <v>160.69112940939613</v>
      </c>
      <c r="AE298" s="11">
        <f>[3]stanford_det!AH298*W298</f>
        <v>127.28213184086106</v>
      </c>
      <c r="AF298" s="11">
        <f>[3]stanford_det!AI298*X298</f>
        <v>128.22496244708967</v>
      </c>
    </row>
    <row r="299" spans="1:32" x14ac:dyDescent="0.25">
      <c r="A299" s="2" t="s">
        <v>46</v>
      </c>
      <c r="B299" s="2" t="s">
        <v>47</v>
      </c>
      <c r="C299" s="2" t="s">
        <v>5</v>
      </c>
      <c r="D299" s="2" t="s">
        <v>448</v>
      </c>
      <c r="E299" s="2" t="s">
        <v>510</v>
      </c>
      <c r="F299" s="2"/>
      <c r="G299" s="2"/>
      <c r="H299" s="12">
        <f>9080+2/7*(5790-9080)</f>
        <v>8140</v>
      </c>
      <c r="I299" s="12">
        <v>5790</v>
      </c>
      <c r="J299" s="12">
        <f t="shared" si="247"/>
        <v>5135</v>
      </c>
      <c r="K299" s="12">
        <v>4480</v>
      </c>
      <c r="L299" s="12">
        <f t="shared" si="248"/>
        <v>3565</v>
      </c>
      <c r="M299" s="12">
        <v>2650</v>
      </c>
      <c r="N299" s="12">
        <f t="shared" si="249"/>
        <v>2475</v>
      </c>
      <c r="O299" s="12">
        <v>2300</v>
      </c>
      <c r="P299" s="12"/>
      <c r="Q299" s="11">
        <f t="shared" ref="Q299:X299" si="252">H299/1000</f>
        <v>8.14</v>
      </c>
      <c r="R299" s="11">
        <f t="shared" si="252"/>
        <v>5.79</v>
      </c>
      <c r="S299" s="11">
        <f t="shared" si="252"/>
        <v>5.1349999999999998</v>
      </c>
      <c r="T299" s="11">
        <f t="shared" si="252"/>
        <v>4.4800000000000004</v>
      </c>
      <c r="U299" s="11">
        <f t="shared" si="252"/>
        <v>3.5649999999999999</v>
      </c>
      <c r="V299" s="11">
        <f t="shared" si="252"/>
        <v>2.65</v>
      </c>
      <c r="W299" s="11">
        <f t="shared" si="252"/>
        <v>2.4750000000000001</v>
      </c>
      <c r="X299" s="11">
        <f t="shared" si="252"/>
        <v>2.2999999999999998</v>
      </c>
      <c r="Y299" s="11">
        <f>[3]stanford_det!AB299*Q299</f>
        <v>0</v>
      </c>
      <c r="Z299" s="11">
        <f>[3]stanford_det!AC299*R299</f>
        <v>276.15281266457481</v>
      </c>
      <c r="AA299" s="11">
        <f>[3]stanford_det!AD299*S299</f>
        <v>416.35163698711648</v>
      </c>
      <c r="AB299" s="11">
        <f>[3]stanford_det!AE299*T299</f>
        <v>427.34528522877207</v>
      </c>
      <c r="AC299" s="11">
        <f>[3]stanford_det!AF299*U299</f>
        <v>199.78749795342324</v>
      </c>
      <c r="AD299" s="11">
        <f>[3]stanford_det!AG299*V299</f>
        <v>157.98897961164133</v>
      </c>
      <c r="AE299" s="11">
        <f>[3]stanford_det!AH299*W299</f>
        <v>126.89794079372786</v>
      </c>
      <c r="AF299" s="11">
        <f>[3]stanford_det!AI299*X299</f>
        <v>120.66780933357066</v>
      </c>
    </row>
    <row r="300" spans="1:32" x14ac:dyDescent="0.25">
      <c r="A300" s="2" t="s">
        <v>48</v>
      </c>
      <c r="B300" s="2" t="s">
        <v>49</v>
      </c>
      <c r="C300" s="2" t="s">
        <v>5</v>
      </c>
      <c r="D300" s="2" t="s">
        <v>448</v>
      </c>
      <c r="E300" s="2" t="s">
        <v>617</v>
      </c>
      <c r="F300" s="2"/>
      <c r="G300" s="2"/>
      <c r="H300" s="12">
        <f>5530+2/7*(4970-5530)</f>
        <v>5370</v>
      </c>
      <c r="I300" s="11">
        <v>4970</v>
      </c>
      <c r="J300" s="12">
        <f t="shared" si="247"/>
        <v>4720</v>
      </c>
      <c r="K300" s="12">
        <v>4470</v>
      </c>
      <c r="L300" s="12">
        <f t="shared" si="248"/>
        <v>4245</v>
      </c>
      <c r="M300" s="12">
        <v>4020</v>
      </c>
      <c r="N300" s="12">
        <f t="shared" si="249"/>
        <v>3815</v>
      </c>
      <c r="O300" s="11">
        <v>3610</v>
      </c>
      <c r="P300" s="12">
        <v>0.91</v>
      </c>
      <c r="Q300" s="11">
        <f t="shared" ref="Q300:X300" si="253">H300*$P300/1000</f>
        <v>4.8866999999999994</v>
      </c>
      <c r="R300" s="11">
        <f t="shared" si="253"/>
        <v>4.5226999999999995</v>
      </c>
      <c r="S300" s="11">
        <f t="shared" si="253"/>
        <v>4.2951999999999995</v>
      </c>
      <c r="T300" s="11">
        <f t="shared" si="253"/>
        <v>4.0677000000000003</v>
      </c>
      <c r="U300" s="11">
        <f t="shared" si="253"/>
        <v>3.8629500000000001</v>
      </c>
      <c r="V300" s="11">
        <f t="shared" si="253"/>
        <v>3.6582000000000003</v>
      </c>
      <c r="W300" s="11">
        <f t="shared" si="253"/>
        <v>3.4716499999999999</v>
      </c>
      <c r="X300" s="11">
        <f t="shared" si="253"/>
        <v>3.2850999999999999</v>
      </c>
      <c r="Y300" s="11">
        <f>[3]stanford_det!AB300*Q300</f>
        <v>4.7238099999999985</v>
      </c>
      <c r="Z300" s="11">
        <f>[3]stanford_det!AC300*R300</f>
        <v>19.357155999999996</v>
      </c>
      <c r="AA300" s="11">
        <f>[3]stanford_det!AD300*S300</f>
        <v>27.532231999999997</v>
      </c>
      <c r="AB300" s="11">
        <f>[3]stanford_det!AE300*T300</f>
        <v>28.962024</v>
      </c>
      <c r="AC300" s="11">
        <f>[3]stanford_det!AF300*U300</f>
        <v>15.847752375000004</v>
      </c>
      <c r="AD300" s="11">
        <f>[3]stanford_det!AG300*V300</f>
        <v>15.657096000000006</v>
      </c>
      <c r="AE300" s="11">
        <f>[3]stanford_det!AH300*W300</f>
        <v>12.599196458333326</v>
      </c>
      <c r="AF300" s="11">
        <f>[3]stanford_det!AI300*X300</f>
        <v>12.116543833333338</v>
      </c>
    </row>
    <row r="301" spans="1:32" x14ac:dyDescent="0.25">
      <c r="A301" s="2" t="s">
        <v>32</v>
      </c>
      <c r="B301" s="2" t="s">
        <v>33</v>
      </c>
      <c r="C301" s="2" t="s">
        <v>4</v>
      </c>
      <c r="D301" s="2" t="s">
        <v>448</v>
      </c>
      <c r="E301" s="2" t="s">
        <v>558</v>
      </c>
      <c r="F301" s="2"/>
      <c r="G301" s="2"/>
      <c r="H301" s="12">
        <f>[2]RO!$B$8/([2]RO!$B$8+[2]RO!$B$11)*(2000+2/7*(2000-2000))+[2]RO!$B$11/([2]RO!$B$8+[2]RO!$B$11)*(1600+2/7*(1600-1600))</f>
        <v>1908.1743869209811</v>
      </c>
      <c r="I301" s="12">
        <f>$H301</f>
        <v>1908.1743869209811</v>
      </c>
      <c r="J301" s="12">
        <f t="shared" ref="J301:O302" si="254">$H301</f>
        <v>1908.1743869209811</v>
      </c>
      <c r="K301" s="12">
        <f t="shared" si="254"/>
        <v>1908.1743869209811</v>
      </c>
      <c r="L301" s="12">
        <f t="shared" si="254"/>
        <v>1908.1743869209811</v>
      </c>
      <c r="M301" s="12">
        <f t="shared" si="254"/>
        <v>1908.1743869209811</v>
      </c>
      <c r="N301" s="12">
        <f t="shared" si="254"/>
        <v>1908.1743869209811</v>
      </c>
      <c r="O301" s="12">
        <f t="shared" si="254"/>
        <v>1908.1743869209811</v>
      </c>
      <c r="P301" s="12"/>
      <c r="Q301" s="11">
        <f t="shared" ref="Q301:X303" si="255">H301/1000</f>
        <v>1.9081743869209811</v>
      </c>
      <c r="R301" s="11">
        <f t="shared" si="255"/>
        <v>1.9081743869209811</v>
      </c>
      <c r="S301" s="11">
        <f t="shared" si="255"/>
        <v>1.9081743869209811</v>
      </c>
      <c r="T301" s="11">
        <f t="shared" si="255"/>
        <v>1.9081743869209811</v>
      </c>
      <c r="U301" s="11">
        <f t="shared" si="255"/>
        <v>1.9081743869209811</v>
      </c>
      <c r="V301" s="11">
        <f t="shared" si="255"/>
        <v>1.9081743869209811</v>
      </c>
      <c r="W301" s="11">
        <f t="shared" si="255"/>
        <v>1.9081743869209811</v>
      </c>
      <c r="X301" s="11">
        <f t="shared" si="255"/>
        <v>1.9081743869209811</v>
      </c>
      <c r="Y301" s="11">
        <f>[3]stanford_det!AB301*Q301</f>
        <v>1627.7366758855587</v>
      </c>
      <c r="Z301" s="11">
        <f>[3]stanford_det!AC301*R301</f>
        <v>245.82400010899184</v>
      </c>
      <c r="AA301" s="11">
        <f>[3]stanford_det!AD301*S301</f>
        <v>153.64000006811992</v>
      </c>
      <c r="AB301" s="11">
        <f>[3]stanford_det!AE301*T301</f>
        <v>61.45600002724796</v>
      </c>
      <c r="AC301" s="11">
        <f>[3]stanford_det!AF301*U301</f>
        <v>38.410000017029979</v>
      </c>
      <c r="AD301" s="11">
        <f>[3]stanford_det!AG301*V301</f>
        <v>15.36400000681199</v>
      </c>
      <c r="AE301" s="11">
        <f>[3]stanford_det!AH301*W301</f>
        <v>7.682000003405995</v>
      </c>
      <c r="AF301" s="11">
        <f>[3]stanford_det!AI301*X301</f>
        <v>0</v>
      </c>
    </row>
    <row r="302" spans="1:32" x14ac:dyDescent="0.25">
      <c r="A302" s="2" t="s">
        <v>34</v>
      </c>
      <c r="B302" s="2" t="s">
        <v>35</v>
      </c>
      <c r="C302" s="2" t="s">
        <v>4</v>
      </c>
      <c r="D302" s="2" t="s">
        <v>448</v>
      </c>
      <c r="E302" s="2" t="s">
        <v>515</v>
      </c>
      <c r="F302" s="2"/>
      <c r="G302" s="2"/>
      <c r="H302" s="12">
        <f>850+2/7*(850-850)</f>
        <v>850</v>
      </c>
      <c r="I302" s="12">
        <f>$H302</f>
        <v>850</v>
      </c>
      <c r="J302" s="12">
        <f t="shared" si="254"/>
        <v>850</v>
      </c>
      <c r="K302" s="12">
        <f t="shared" si="254"/>
        <v>850</v>
      </c>
      <c r="L302" s="12">
        <f t="shared" si="254"/>
        <v>850</v>
      </c>
      <c r="M302" s="12">
        <f t="shared" si="254"/>
        <v>850</v>
      </c>
      <c r="N302" s="12">
        <f t="shared" si="254"/>
        <v>850</v>
      </c>
      <c r="O302" s="12">
        <f t="shared" si="254"/>
        <v>850</v>
      </c>
      <c r="P302" s="12"/>
      <c r="Q302" s="11">
        <f t="shared" si="255"/>
        <v>0.85</v>
      </c>
      <c r="R302" s="11">
        <f t="shared" si="255"/>
        <v>0.85</v>
      </c>
      <c r="S302" s="11">
        <f t="shared" si="255"/>
        <v>0.85</v>
      </c>
      <c r="T302" s="11">
        <f t="shared" si="255"/>
        <v>0.85</v>
      </c>
      <c r="U302" s="11">
        <f t="shared" si="255"/>
        <v>0.85</v>
      </c>
      <c r="V302" s="11">
        <f t="shared" si="255"/>
        <v>0.85</v>
      </c>
      <c r="W302" s="11">
        <f t="shared" si="255"/>
        <v>0.85</v>
      </c>
      <c r="X302" s="11">
        <f t="shared" si="255"/>
        <v>0.85</v>
      </c>
      <c r="Y302" s="11">
        <f>[3]stanford_det!AB302*Q302</f>
        <v>2550.9229115833336</v>
      </c>
      <c r="Z302" s="11">
        <f>[3]stanford_det!AC302*R302</f>
        <v>94.578329266666685</v>
      </c>
      <c r="AA302" s="11">
        <f>[3]stanford_det!AD302*S302</f>
        <v>59.111455791666678</v>
      </c>
      <c r="AB302" s="11">
        <f>[3]stanford_det!AE302*T302</f>
        <v>23.644582316666668</v>
      </c>
      <c r="AC302" s="11">
        <f>[3]stanford_det!AF302*U302</f>
        <v>14.77786394791667</v>
      </c>
      <c r="AD302" s="11">
        <f>[3]stanford_det!AG302*V302</f>
        <v>5.9111455791666696</v>
      </c>
      <c r="AE302" s="11">
        <f>[3]stanford_det!AH302*W302</f>
        <v>2.9555727895833348</v>
      </c>
      <c r="AF302" s="11">
        <f>[3]stanford_det!AI302*X302</f>
        <v>0</v>
      </c>
    </row>
    <row r="303" spans="1:32" x14ac:dyDescent="0.25">
      <c r="A303" s="2" t="s">
        <v>36</v>
      </c>
      <c r="B303" s="2" t="s">
        <v>37</v>
      </c>
      <c r="C303" s="2" t="s">
        <v>4</v>
      </c>
      <c r="D303" s="2" t="s">
        <v>448</v>
      </c>
      <c r="E303" s="2" t="s">
        <v>503</v>
      </c>
      <c r="F303" s="2"/>
      <c r="G303" s="2"/>
      <c r="H303" s="12">
        <f>4500+2/7*(4350-4500)</f>
        <v>4457.1428571428569</v>
      </c>
      <c r="I303" s="12">
        <f>4350</f>
        <v>4350</v>
      </c>
      <c r="J303" s="12">
        <f>(I303+K303)/2</f>
        <v>4225</v>
      </c>
      <c r="K303" s="12">
        <v>4100</v>
      </c>
      <c r="L303" s="12">
        <f>(K303+M303)/2</f>
        <v>3950</v>
      </c>
      <c r="M303" s="12">
        <v>3800</v>
      </c>
      <c r="N303" s="12">
        <f>(M303+O303)/2</f>
        <v>3775</v>
      </c>
      <c r="O303" s="12">
        <v>3750</v>
      </c>
      <c r="P303" s="12"/>
      <c r="Q303" s="11">
        <f t="shared" si="255"/>
        <v>4.4571428571428573</v>
      </c>
      <c r="R303" s="11">
        <f t="shared" si="255"/>
        <v>4.3499999999999996</v>
      </c>
      <c r="S303" s="11">
        <f t="shared" si="255"/>
        <v>4.2249999999999996</v>
      </c>
      <c r="T303" s="11">
        <f t="shared" si="255"/>
        <v>4.0999999999999996</v>
      </c>
      <c r="U303" s="11">
        <f t="shared" si="255"/>
        <v>3.95</v>
      </c>
      <c r="V303" s="11">
        <f t="shared" si="255"/>
        <v>3.8</v>
      </c>
      <c r="W303" s="11">
        <f t="shared" si="255"/>
        <v>3.7749999999999999</v>
      </c>
      <c r="X303" s="11">
        <f t="shared" si="255"/>
        <v>3.75</v>
      </c>
      <c r="Y303" s="11">
        <f>[3]stanford_det!AB303*Q303</f>
        <v>105.04</v>
      </c>
      <c r="Z303" s="11">
        <f>[3]stanford_det!AC303*R303</f>
        <v>82.012</v>
      </c>
      <c r="AA303" s="11">
        <f>[3]stanford_det!AD303*S303</f>
        <v>49.78458333333333</v>
      </c>
      <c r="AB303" s="11">
        <f>[3]stanford_det!AE303*T303</f>
        <v>19.324666666666662</v>
      </c>
      <c r="AC303" s="11">
        <f>[3]stanford_det!AF303*U303</f>
        <v>11.636041666666667</v>
      </c>
      <c r="AD303" s="11">
        <f>[3]stanford_det!AG303*V303</f>
        <v>4.4776666666666696</v>
      </c>
      <c r="AE303" s="11">
        <f>[3]stanford_det!AH303*W303</f>
        <v>2.2241041666666681</v>
      </c>
      <c r="AF303" s="11">
        <f>[3]stanford_det!AI303*X303</f>
        <v>0</v>
      </c>
    </row>
    <row r="304" spans="1:32" x14ac:dyDescent="0.25">
      <c r="A304" s="2" t="s">
        <v>38</v>
      </c>
      <c r="B304" s="2" t="s">
        <v>39</v>
      </c>
      <c r="C304" s="2" t="s">
        <v>4</v>
      </c>
      <c r="D304" s="2" t="s">
        <v>517</v>
      </c>
      <c r="E304" s="2" t="s">
        <v>518</v>
      </c>
      <c r="F304" s="2" t="s">
        <v>448</v>
      </c>
      <c r="G304" s="2" t="s">
        <v>637</v>
      </c>
      <c r="H304" s="11">
        <f>'[4]Figure 5.5'!$E$23</f>
        <v>1842.692924470706</v>
      </c>
      <c r="I304" s="11">
        <f>$H304</f>
        <v>1842.692924470706</v>
      </c>
      <c r="J304" s="11">
        <f t="shared" ref="J304:O304" si="256">$H304</f>
        <v>1842.692924470706</v>
      </c>
      <c r="K304" s="11">
        <f t="shared" si="256"/>
        <v>1842.692924470706</v>
      </c>
      <c r="L304" s="11">
        <f t="shared" si="256"/>
        <v>1842.692924470706</v>
      </c>
      <c r="M304" s="11">
        <f t="shared" si="256"/>
        <v>1842.692924470706</v>
      </c>
      <c r="N304" s="11">
        <f t="shared" si="256"/>
        <v>1842.692924470706</v>
      </c>
      <c r="O304" s="11">
        <f t="shared" si="256"/>
        <v>1842.692924470706</v>
      </c>
      <c r="P304" s="12">
        <v>0.91</v>
      </c>
      <c r="Q304" s="11">
        <f t="shared" ref="Q304:X306" si="257">H304*$P304/1000</f>
        <v>1.6768505612683424</v>
      </c>
      <c r="R304" s="11">
        <f t="shared" si="257"/>
        <v>1.6768505612683424</v>
      </c>
      <c r="S304" s="11">
        <f t="shared" si="257"/>
        <v>1.6768505612683424</v>
      </c>
      <c r="T304" s="11">
        <f t="shared" si="257"/>
        <v>1.6768505612683424</v>
      </c>
      <c r="U304" s="11">
        <f t="shared" si="257"/>
        <v>1.6768505612683424</v>
      </c>
      <c r="V304" s="11">
        <f t="shared" si="257"/>
        <v>1.6768505612683424</v>
      </c>
      <c r="W304" s="11">
        <f t="shared" si="257"/>
        <v>1.6768505612683424</v>
      </c>
      <c r="X304" s="11">
        <f t="shared" si="257"/>
        <v>1.6768505612683424</v>
      </c>
      <c r="Y304" s="11">
        <f>[3]stanford_det!AB304*Q304</f>
        <v>381.90168305542073</v>
      </c>
      <c r="Z304" s="11">
        <f>[3]stanford_det!AC304*R304</f>
        <v>185.59858380429563</v>
      </c>
      <c r="AA304" s="11">
        <f>[3]stanford_det!AD304*S304</f>
        <v>185.43120843020208</v>
      </c>
      <c r="AB304" s="11">
        <f>[3]stanford_det!AE304*T304</f>
        <v>185.2638330561085</v>
      </c>
      <c r="AC304" s="11">
        <f>[3]stanford_det!AF304*U304</f>
        <v>185.22198921258516</v>
      </c>
      <c r="AD304" s="11">
        <f>[3]stanford_det!AG304*V304</f>
        <v>185.18014536906173</v>
      </c>
      <c r="AE304" s="11">
        <f>[3]stanford_det!AH304*W304</f>
        <v>185.1661974212206</v>
      </c>
      <c r="AF304" s="11">
        <f>[3]stanford_det!AI304*X304</f>
        <v>185.15224947337947</v>
      </c>
    </row>
    <row r="305" spans="1:32" x14ac:dyDescent="0.25">
      <c r="A305" s="2" t="s">
        <v>384</v>
      </c>
      <c r="B305" s="2" t="s">
        <v>378</v>
      </c>
      <c r="C305" s="2" t="s">
        <v>4</v>
      </c>
      <c r="D305" s="2" t="s">
        <v>517</v>
      </c>
      <c r="E305" s="2" t="s">
        <v>524</v>
      </c>
      <c r="F305" s="2" t="s">
        <v>448</v>
      </c>
      <c r="G305" s="2" t="s">
        <v>632</v>
      </c>
      <c r="H305" s="61">
        <f>SUM('[4]Figure 2.5'!$AD$12:$AL$12)/9</f>
        <v>2218.7777777777778</v>
      </c>
      <c r="I305" s="61">
        <f>H305*1350/(1400+2/7*(1350-1400))</f>
        <v>2161.5927835051543</v>
      </c>
      <c r="J305" s="61">
        <f t="shared" ref="J305:J313" si="258">(I305+K305)/2</f>
        <v>2121.5632875143183</v>
      </c>
      <c r="K305" s="61">
        <f>I305*1300/1350</f>
        <v>2081.5337915234818</v>
      </c>
      <c r="L305" s="61">
        <f t="shared" ref="L305:L313" si="259">(K305+M305)/2</f>
        <v>2001.4747995418095</v>
      </c>
      <c r="M305" s="61">
        <f>K305*1200/1300</f>
        <v>1921.4158075601372</v>
      </c>
      <c r="N305" s="61">
        <f t="shared" ref="N305:N313" si="260">(M305+O305)/2</f>
        <v>1841.3568155784646</v>
      </c>
      <c r="O305" s="61">
        <f>M305*1100/1200</f>
        <v>1761.2978235967923</v>
      </c>
      <c r="P305" s="12">
        <v>0.91</v>
      </c>
      <c r="Q305" s="11">
        <f t="shared" si="257"/>
        <v>2.019087777777778</v>
      </c>
      <c r="R305" s="11">
        <f t="shared" si="257"/>
        <v>1.9670494329896906</v>
      </c>
      <c r="S305" s="11">
        <f t="shared" si="257"/>
        <v>1.9306225916380297</v>
      </c>
      <c r="T305" s="11">
        <f t="shared" si="257"/>
        <v>1.8941957502863687</v>
      </c>
      <c r="U305" s="11">
        <f t="shared" si="257"/>
        <v>1.8213420675830467</v>
      </c>
      <c r="V305" s="11">
        <f t="shared" si="257"/>
        <v>1.7484883848797248</v>
      </c>
      <c r="W305" s="11">
        <f t="shared" si="257"/>
        <v>1.6756347021764029</v>
      </c>
      <c r="X305" s="11">
        <f t="shared" si="257"/>
        <v>1.6027810194730812</v>
      </c>
      <c r="Y305" s="11">
        <f>[3]stanford_det!AB305*Q305</f>
        <v>300.43016589444443</v>
      </c>
      <c r="Z305" s="11">
        <f>[3]stanford_det!AC305*R305</f>
        <v>2480.5815510973712</v>
      </c>
      <c r="AA305" s="11">
        <f>[3]stanford_det!AD305*S305</f>
        <v>3842.9923099809507</v>
      </c>
      <c r="AB305" s="11">
        <f>[3]stanford_det!AE305*T305</f>
        <v>4221.9099855329914</v>
      </c>
      <c r="AC305" s="11">
        <f>[3]stanford_det!AF305*U305</f>
        <v>2305.2419905994484</v>
      </c>
      <c r="AD305" s="11">
        <f>[3]stanford_det!AG305*V305</f>
        <v>2333.3262658310459</v>
      </c>
      <c r="AE305" s="11">
        <f>[3]stanford_det!AH305*W305</f>
        <v>1890.2592178783063</v>
      </c>
      <c r="AF305" s="11">
        <f>[3]stanford_det!AI305*X305</f>
        <v>1844.8305206981634</v>
      </c>
    </row>
    <row r="306" spans="1:32" x14ac:dyDescent="0.25">
      <c r="A306" s="2" t="s">
        <v>385</v>
      </c>
      <c r="B306" s="2" t="s">
        <v>379</v>
      </c>
      <c r="C306" s="2" t="s">
        <v>4</v>
      </c>
      <c r="D306" s="2" t="s">
        <v>517</v>
      </c>
      <c r="E306" s="2" t="s">
        <v>527</v>
      </c>
      <c r="F306" s="2" t="s">
        <v>448</v>
      </c>
      <c r="G306" s="2" t="s">
        <v>633</v>
      </c>
      <c r="H306" s="12">
        <f>('[4]Table 4.1'!$D$11+'[4]Table 4.1'!$G$11)/2</f>
        <v>4376</v>
      </c>
      <c r="I306" s="12">
        <f>H306*2880/(3470+2/7*(2880-3470))</f>
        <v>3817.4019904803113</v>
      </c>
      <c r="J306" s="12">
        <f t="shared" si="258"/>
        <v>3618.5789701427948</v>
      </c>
      <c r="K306" s="12">
        <f>I306*2580/2880</f>
        <v>3419.7559498052788</v>
      </c>
      <c r="L306" s="12">
        <f t="shared" si="259"/>
        <v>3287.2072695802681</v>
      </c>
      <c r="M306" s="12">
        <f>K306*2380/2580</f>
        <v>3154.6585893552569</v>
      </c>
      <c r="N306" s="12">
        <f t="shared" si="260"/>
        <v>3032.3850006205571</v>
      </c>
      <c r="O306" s="12">
        <f>M306*2380/2580</f>
        <v>2910.1114118858573</v>
      </c>
      <c r="P306" s="12">
        <v>0.91</v>
      </c>
      <c r="Q306" s="11">
        <f t="shared" si="257"/>
        <v>3.9821600000000004</v>
      </c>
      <c r="R306" s="11">
        <f t="shared" si="257"/>
        <v>3.4738358113370831</v>
      </c>
      <c r="S306" s="11">
        <f t="shared" si="257"/>
        <v>3.2929068628299434</v>
      </c>
      <c r="T306" s="11">
        <f t="shared" si="257"/>
        <v>3.1119779143228037</v>
      </c>
      <c r="U306" s="11">
        <f t="shared" si="257"/>
        <v>2.991358615318044</v>
      </c>
      <c r="V306" s="11">
        <f t="shared" si="257"/>
        <v>2.8707393163132839</v>
      </c>
      <c r="W306" s="11">
        <f t="shared" si="257"/>
        <v>2.7594703505647074</v>
      </c>
      <c r="X306" s="11">
        <f t="shared" si="257"/>
        <v>2.6482013848161299</v>
      </c>
      <c r="Y306" s="11">
        <f>[3]stanford_det!AB306*Q306</f>
        <v>0</v>
      </c>
      <c r="Z306" s="11">
        <f>[3]stanford_det!AC306*R306</f>
        <v>978.45245832463661</v>
      </c>
      <c r="AA306" s="11">
        <f>[3]stanford_det!AD306*S306</f>
        <v>1510.6867382513822</v>
      </c>
      <c r="AB306" s="11">
        <f>[3]stanford_det!AE306*T306</f>
        <v>1582.6242019776384</v>
      </c>
      <c r="AC306" s="11">
        <f>[3]stanford_det!AF306*U306</f>
        <v>775.26880257878929</v>
      </c>
      <c r="AD306" s="11">
        <f>[3]stanford_det!AG306*V306</f>
        <v>786.12162209145686</v>
      </c>
      <c r="AE306" s="11">
        <f>[3]stanford_det!AH306*W306</f>
        <v>607.22018982147415</v>
      </c>
      <c r="AF306" s="11">
        <f>[3]stanford_det!AI306*X306</f>
        <v>595.68518263131705</v>
      </c>
    </row>
    <row r="307" spans="1:32" x14ac:dyDescent="0.25">
      <c r="A307" s="1" t="s">
        <v>40</v>
      </c>
      <c r="B307" s="1" t="s">
        <v>41</v>
      </c>
      <c r="C307" s="2" t="s">
        <v>4</v>
      </c>
      <c r="D307" s="2" t="s">
        <v>448</v>
      </c>
      <c r="E307" s="2" t="s">
        <v>516</v>
      </c>
      <c r="F307" s="2"/>
      <c r="G307" s="2"/>
      <c r="H307" s="12">
        <f>2500+2/7*(2300-2500)</f>
        <v>2442.8571428571427</v>
      </c>
      <c r="I307" s="12">
        <v>2300</v>
      </c>
      <c r="J307" s="12">
        <f t="shared" si="258"/>
        <v>2300</v>
      </c>
      <c r="K307" s="12">
        <v>2300</v>
      </c>
      <c r="L307" s="12">
        <f t="shared" si="259"/>
        <v>2300</v>
      </c>
      <c r="M307" s="12">
        <v>2300</v>
      </c>
      <c r="N307" s="12">
        <f t="shared" si="260"/>
        <v>2250</v>
      </c>
      <c r="O307" s="12">
        <v>2200</v>
      </c>
      <c r="P307" s="12"/>
      <c r="Q307" s="11">
        <f t="shared" ref="Q307:X308" si="261">H307/1000</f>
        <v>2.4428571428571426</v>
      </c>
      <c r="R307" s="11">
        <f t="shared" si="261"/>
        <v>2.2999999999999998</v>
      </c>
      <c r="S307" s="11">
        <f t="shared" si="261"/>
        <v>2.2999999999999998</v>
      </c>
      <c r="T307" s="11">
        <f t="shared" si="261"/>
        <v>2.2999999999999998</v>
      </c>
      <c r="U307" s="11">
        <f t="shared" si="261"/>
        <v>2.2999999999999998</v>
      </c>
      <c r="V307" s="11">
        <f t="shared" si="261"/>
        <v>2.2999999999999998</v>
      </c>
      <c r="W307" s="11">
        <f t="shared" si="261"/>
        <v>2.25</v>
      </c>
      <c r="X307" s="11">
        <f t="shared" si="261"/>
        <v>2.2000000000000002</v>
      </c>
      <c r="Y307" s="11">
        <f>[3]stanford_det!AB307*Q307</f>
        <v>94.915567102040811</v>
      </c>
      <c r="Z307" s="11">
        <f>[3]stanford_det!AC307*R307</f>
        <v>71.491959314285708</v>
      </c>
      <c r="AA307" s="11">
        <f>[3]stanford_det!AD307*S307</f>
        <v>44.682474571428571</v>
      </c>
      <c r="AB307" s="11">
        <f>[3]stanford_det!AE307*T307</f>
        <v>17.872989828571427</v>
      </c>
      <c r="AC307" s="11">
        <f>[3]stanford_det!AF307*U307</f>
        <v>11.170618642857148</v>
      </c>
      <c r="AD307" s="11">
        <f>[3]stanford_det!AG307*V307</f>
        <v>4.4682474571428683</v>
      </c>
      <c r="AE307" s="11">
        <f>[3]stanford_det!AH307*W307</f>
        <v>2.1855558214285771</v>
      </c>
      <c r="AF307" s="11">
        <f>[3]stanford_det!AI307*X307</f>
        <v>0</v>
      </c>
    </row>
    <row r="308" spans="1:32" x14ac:dyDescent="0.25">
      <c r="A308" s="2" t="s">
        <v>42</v>
      </c>
      <c r="B308" s="2" t="s">
        <v>43</v>
      </c>
      <c r="C308" s="2" t="s">
        <v>4</v>
      </c>
      <c r="D308" s="2" t="s">
        <v>448</v>
      </c>
      <c r="E308" s="2" t="s">
        <v>523</v>
      </c>
      <c r="F308" s="2"/>
      <c r="G308" s="2"/>
      <c r="H308" s="12">
        <f>2890+2/7*(2620-2890)</f>
        <v>2812.8571428571427</v>
      </c>
      <c r="I308" s="12">
        <v>2620</v>
      </c>
      <c r="J308" s="12">
        <f t="shared" si="258"/>
        <v>2495</v>
      </c>
      <c r="K308" s="12">
        <v>2370</v>
      </c>
      <c r="L308" s="12">
        <f t="shared" si="259"/>
        <v>2260</v>
      </c>
      <c r="M308" s="12">
        <v>2150</v>
      </c>
      <c r="N308" s="12">
        <f t="shared" si="260"/>
        <v>2050</v>
      </c>
      <c r="O308" s="12">
        <v>1950</v>
      </c>
      <c r="P308" s="12"/>
      <c r="Q308" s="11">
        <f t="shared" si="261"/>
        <v>2.8128571428571427</v>
      </c>
      <c r="R308" s="11">
        <f t="shared" si="261"/>
        <v>2.62</v>
      </c>
      <c r="S308" s="11">
        <f t="shared" si="261"/>
        <v>2.4950000000000001</v>
      </c>
      <c r="T308" s="11">
        <f t="shared" si="261"/>
        <v>2.37</v>
      </c>
      <c r="U308" s="11">
        <f t="shared" si="261"/>
        <v>2.2599999999999998</v>
      </c>
      <c r="V308" s="11">
        <f t="shared" si="261"/>
        <v>2.15</v>
      </c>
      <c r="W308" s="11">
        <f t="shared" si="261"/>
        <v>2.0499999999999998</v>
      </c>
      <c r="X308" s="11">
        <f t="shared" si="261"/>
        <v>1.95</v>
      </c>
      <c r="Y308" s="11">
        <f>[3]stanford_det!AB308*Q308</f>
        <v>78.298689178285713</v>
      </c>
      <c r="Z308" s="11">
        <f>[3]stanford_det!AC308*R308</f>
        <v>8.0402543231999992</v>
      </c>
      <c r="AA308" s="11">
        <f>[3]stanford_det!AD308*S308</f>
        <v>4.7854090019999997</v>
      </c>
      <c r="AB308" s="11">
        <f>[3]stanford_det!AE308*T308</f>
        <v>1.8182636208000003</v>
      </c>
      <c r="AC308" s="11">
        <f>[3]stanford_det!AF308*U308</f>
        <v>1.0836697740000003</v>
      </c>
      <c r="AD308" s="11">
        <f>[3]stanford_det!AG308*V308</f>
        <v>0.41236991400000034</v>
      </c>
      <c r="AE308" s="11">
        <f>[3]stanford_det!AH308*W308</f>
        <v>0.19659495900000015</v>
      </c>
      <c r="AF308" s="11">
        <f>[3]stanford_det!AI308*X308</f>
        <v>0</v>
      </c>
    </row>
    <row r="309" spans="1:32" x14ac:dyDescent="0.25">
      <c r="A309" s="2" t="s">
        <v>382</v>
      </c>
      <c r="B309" s="2" t="s">
        <v>380</v>
      </c>
      <c r="C309" s="2" t="s">
        <v>4</v>
      </c>
      <c r="D309" s="2" t="s">
        <v>517</v>
      </c>
      <c r="E309" s="2" t="s">
        <v>537</v>
      </c>
      <c r="F309" s="2" t="s">
        <v>448</v>
      </c>
      <c r="G309" s="2" t="s">
        <v>630</v>
      </c>
      <c r="H309" s="61">
        <f>SUM('[4]Figure 3.4'!$F$8:$N$8)/9</f>
        <v>2503.4421111111114</v>
      </c>
      <c r="I309" s="61">
        <f>H309*800/(980+2/7*(800-980))</f>
        <v>2156.8116649572653</v>
      </c>
      <c r="J309" s="61">
        <f t="shared" si="258"/>
        <v>1941.1304984615388</v>
      </c>
      <c r="K309" s="61">
        <f>I309*640/800</f>
        <v>1725.4493319658122</v>
      </c>
      <c r="L309" s="61">
        <f t="shared" si="259"/>
        <v>1644.5688945299148</v>
      </c>
      <c r="M309" s="61">
        <f>K309*580/640</f>
        <v>1563.6884570940174</v>
      </c>
      <c r="N309" s="61">
        <f t="shared" si="260"/>
        <v>1482.80801965812</v>
      </c>
      <c r="O309" s="61">
        <f>M309*520/580</f>
        <v>1401.9275822222226</v>
      </c>
      <c r="P309" s="12">
        <v>0.91</v>
      </c>
      <c r="Q309" s="11">
        <f t="shared" ref="Q309:X311" si="262">H309*$P309/1000</f>
        <v>2.2781323211111117</v>
      </c>
      <c r="R309" s="11">
        <f t="shared" si="262"/>
        <v>1.9626986151111114</v>
      </c>
      <c r="S309" s="11">
        <f t="shared" si="262"/>
        <v>1.7664287536000003</v>
      </c>
      <c r="T309" s="11">
        <f t="shared" si="262"/>
        <v>1.5701588920888891</v>
      </c>
      <c r="U309" s="11">
        <f t="shared" si="262"/>
        <v>1.4965576940222225</v>
      </c>
      <c r="V309" s="11">
        <f t="shared" si="262"/>
        <v>1.4229564959555561</v>
      </c>
      <c r="W309" s="11">
        <f t="shared" si="262"/>
        <v>1.3493552978888892</v>
      </c>
      <c r="X309" s="11">
        <f t="shared" si="262"/>
        <v>1.2757540998222225</v>
      </c>
      <c r="Y309" s="11">
        <f>[3]stanford_det!AB309*Q309</f>
        <v>238.44837391369347</v>
      </c>
      <c r="Z309" s="11">
        <f>[3]stanford_det!AC309*R309</f>
        <v>857.28592385864943</v>
      </c>
      <c r="AA309" s="11">
        <f>[3]stanford_det!AD309*S309</f>
        <v>1201.5308512364034</v>
      </c>
      <c r="AB309" s="11">
        <f>[3]stanford_det!AE309*T309</f>
        <v>1211.3519299091206</v>
      </c>
      <c r="AC309" s="11">
        <f>[3]stanford_det!AF309*U309</f>
        <v>676.44821199914782</v>
      </c>
      <c r="AD309" s="11">
        <f>[3]stanford_det!AG309*V309</f>
        <v>675.65222567054604</v>
      </c>
      <c r="AE309" s="11">
        <f>[3]stanford_det!AH309*W309</f>
        <v>548.32757336983695</v>
      </c>
      <c r="AF309" s="11">
        <f>[3]stanford_det!AI309*X309</f>
        <v>528.12306010746045</v>
      </c>
    </row>
    <row r="310" spans="1:32" x14ac:dyDescent="0.25">
      <c r="A310" s="2" t="s">
        <v>383</v>
      </c>
      <c r="B310" s="2" t="s">
        <v>381</v>
      </c>
      <c r="C310" s="2" t="s">
        <v>4</v>
      </c>
      <c r="D310" s="2" t="s">
        <v>517</v>
      </c>
      <c r="E310" s="2" t="s">
        <v>538</v>
      </c>
      <c r="F310" s="2" t="s">
        <v>448</v>
      </c>
      <c r="G310" s="2" t="s">
        <v>631</v>
      </c>
      <c r="H310" s="61">
        <f>SUM('[4]Table 3.1'!$F$9:$N$9)/9</f>
        <v>4069.1111111111113</v>
      </c>
      <c r="I310" s="61">
        <f>H310*1100/(1310+2/7*(1100-1310))</f>
        <v>3580.8177777777778</v>
      </c>
      <c r="J310" s="61">
        <f t="shared" si="258"/>
        <v>3401.7768888888886</v>
      </c>
      <c r="K310" s="61">
        <f>I310*990/1100</f>
        <v>3222.7359999999999</v>
      </c>
      <c r="L310" s="61">
        <f t="shared" si="259"/>
        <v>3125.0773333333332</v>
      </c>
      <c r="M310" s="61">
        <f>K310*930/990</f>
        <v>3027.4186666666665</v>
      </c>
      <c r="N310" s="61">
        <f t="shared" si="260"/>
        <v>2946.036444444444</v>
      </c>
      <c r="O310" s="61">
        <f>M310*880/930</f>
        <v>2864.654222222222</v>
      </c>
      <c r="P310" s="12">
        <v>0.91</v>
      </c>
      <c r="Q310" s="11">
        <f t="shared" si="262"/>
        <v>3.7028911111111116</v>
      </c>
      <c r="R310" s="11">
        <f t="shared" si="262"/>
        <v>3.2585441777777779</v>
      </c>
      <c r="S310" s="11">
        <f t="shared" si="262"/>
        <v>3.0956169688888884</v>
      </c>
      <c r="T310" s="11">
        <f t="shared" si="262"/>
        <v>2.9326897600000001</v>
      </c>
      <c r="U310" s="11">
        <f t="shared" si="262"/>
        <v>2.8438203733333336</v>
      </c>
      <c r="V310" s="11">
        <f t="shared" si="262"/>
        <v>2.7549509866666666</v>
      </c>
      <c r="W310" s="11">
        <f t="shared" si="262"/>
        <v>2.680893164444444</v>
      </c>
      <c r="X310" s="11">
        <f t="shared" si="262"/>
        <v>2.6068353422222224</v>
      </c>
      <c r="Y310" s="11">
        <f>[3]stanford_det!AB310*Q310</f>
        <v>0</v>
      </c>
      <c r="Z310" s="11">
        <f>[3]stanford_det!AC310*R310</f>
        <v>3060.6189904622179</v>
      </c>
      <c r="AA310" s="11">
        <f>[3]stanford_det!AD310*S310</f>
        <v>4845.9800682318437</v>
      </c>
      <c r="AB310" s="11">
        <f>[3]stanford_det!AE310*T310</f>
        <v>5279.5677585473259</v>
      </c>
      <c r="AC310" s="11">
        <f>[3]stanford_det!AF310*U310</f>
        <v>2782.3809004201962</v>
      </c>
      <c r="AD310" s="11">
        <f>[3]stanford_det!AG310*V310</f>
        <v>2857.1573871189908</v>
      </c>
      <c r="AE310" s="11">
        <f>[3]stanford_det!AH310*W310</f>
        <v>2308.21682197359</v>
      </c>
      <c r="AF310" s="11">
        <f>[3]stanford_det!AI310*X310</f>
        <v>2295.4642428466627</v>
      </c>
    </row>
    <row r="311" spans="1:32" x14ac:dyDescent="0.25">
      <c r="A311" s="2" t="s">
        <v>44</v>
      </c>
      <c r="B311" s="2" t="s">
        <v>45</v>
      </c>
      <c r="C311" s="2" t="s">
        <v>4</v>
      </c>
      <c r="D311" s="2" t="s">
        <v>448</v>
      </c>
      <c r="E311" s="2" t="s">
        <v>616</v>
      </c>
      <c r="F311" s="2"/>
      <c r="G311" s="2"/>
      <c r="H311" s="12">
        <f>5600+2/7*(4500-5600)</f>
        <v>5285.7142857142853</v>
      </c>
      <c r="I311" s="11">
        <v>4500</v>
      </c>
      <c r="J311" s="12">
        <f t="shared" si="258"/>
        <v>4150</v>
      </c>
      <c r="K311" s="12">
        <v>3800</v>
      </c>
      <c r="L311" s="12">
        <f t="shared" si="259"/>
        <v>3650</v>
      </c>
      <c r="M311" s="12">
        <v>3500</v>
      </c>
      <c r="N311" s="12">
        <f t="shared" si="260"/>
        <v>3450</v>
      </c>
      <c r="O311" s="11">
        <v>3400</v>
      </c>
      <c r="P311" s="12">
        <v>0.91</v>
      </c>
      <c r="Q311" s="11">
        <f t="shared" si="262"/>
        <v>4.8099999999999996</v>
      </c>
      <c r="R311" s="11">
        <f t="shared" si="262"/>
        <v>4.0949999999999998</v>
      </c>
      <c r="S311" s="11">
        <f t="shared" si="262"/>
        <v>3.7765</v>
      </c>
      <c r="T311" s="11">
        <f t="shared" si="262"/>
        <v>3.4580000000000002</v>
      </c>
      <c r="U311" s="11">
        <f t="shared" si="262"/>
        <v>3.3214999999999999</v>
      </c>
      <c r="V311" s="11">
        <f t="shared" si="262"/>
        <v>3.1850000000000001</v>
      </c>
      <c r="W311" s="11">
        <f t="shared" si="262"/>
        <v>3.1395</v>
      </c>
      <c r="X311" s="11">
        <f t="shared" si="262"/>
        <v>3.0939999999999999</v>
      </c>
      <c r="Y311" s="11">
        <f>[3]stanford_det!AB311*Q311</f>
        <v>0</v>
      </c>
      <c r="Z311" s="11">
        <f>[3]stanford_det!AC311*R311</f>
        <v>1.9110000000000005E-2</v>
      </c>
      <c r="AA311" s="11">
        <f>[3]stanford_det!AD311*S311</f>
        <v>2.8953166666666669E-2</v>
      </c>
      <c r="AB311" s="11">
        <f>[3]stanford_det!AE311*T311</f>
        <v>2.9969333333333344E-2</v>
      </c>
      <c r="AC311" s="11">
        <f>[3]stanford_det!AF311*U311</f>
        <v>1.4669958333333328E-2</v>
      </c>
      <c r="AD311" s="11">
        <f>[3]stanford_det!AG311*V311</f>
        <v>1.4863333333333329E-2</v>
      </c>
      <c r="AE311" s="11">
        <f>[3]stanford_det!AH311*W311</f>
        <v>1.1773125000000002E-2</v>
      </c>
      <c r="AF311" s="11">
        <f>[3]stanford_det!AI311*X311</f>
        <v>1.1860333333333336E-2</v>
      </c>
    </row>
    <row r="312" spans="1:32" x14ac:dyDescent="0.25">
      <c r="A312" s="2" t="s">
        <v>46</v>
      </c>
      <c r="B312" s="2" t="s">
        <v>47</v>
      </c>
      <c r="C312" s="2" t="s">
        <v>4</v>
      </c>
      <c r="D312" s="2" t="s">
        <v>448</v>
      </c>
      <c r="E312" s="2" t="s">
        <v>510</v>
      </c>
      <c r="F312" s="2"/>
      <c r="G312" s="2"/>
      <c r="H312" s="12">
        <f>9080+2/7*(5790-9080)</f>
        <v>8140</v>
      </c>
      <c r="I312" s="12">
        <v>5790</v>
      </c>
      <c r="J312" s="12">
        <f t="shared" si="258"/>
        <v>5135</v>
      </c>
      <c r="K312" s="12">
        <v>4480</v>
      </c>
      <c r="L312" s="12">
        <f t="shared" si="259"/>
        <v>3565</v>
      </c>
      <c r="M312" s="12">
        <v>2650</v>
      </c>
      <c r="N312" s="12">
        <f t="shared" si="260"/>
        <v>2475</v>
      </c>
      <c r="O312" s="12">
        <v>2300</v>
      </c>
      <c r="P312" s="12"/>
      <c r="Q312" s="11">
        <f t="shared" ref="Q312:X312" si="263">H312/1000</f>
        <v>8.14</v>
      </c>
      <c r="R312" s="11">
        <f t="shared" si="263"/>
        <v>5.79</v>
      </c>
      <c r="S312" s="11">
        <f t="shared" si="263"/>
        <v>5.1349999999999998</v>
      </c>
      <c r="T312" s="11">
        <f t="shared" si="263"/>
        <v>4.4800000000000004</v>
      </c>
      <c r="U312" s="11">
        <f t="shared" si="263"/>
        <v>3.5649999999999999</v>
      </c>
      <c r="V312" s="11">
        <f t="shared" si="263"/>
        <v>2.65</v>
      </c>
      <c r="W312" s="11">
        <f t="shared" si="263"/>
        <v>2.4750000000000001</v>
      </c>
      <c r="X312" s="11">
        <f t="shared" si="263"/>
        <v>2.2999999999999998</v>
      </c>
      <c r="Y312" s="11">
        <f>[3]stanford_det!AB312*Q312</f>
        <v>0</v>
      </c>
      <c r="Z312" s="11">
        <f>[3]stanford_det!AC312*R312</f>
        <v>2.1906207891339333</v>
      </c>
      <c r="AA312" s="11">
        <f>[3]stanford_det!AD312*S312</f>
        <v>3.3027675610957981</v>
      </c>
      <c r="AB312" s="11">
        <f>[3]stanford_det!AE312*T312</f>
        <v>3.389976212545776</v>
      </c>
      <c r="AC312" s="11">
        <f>[3]stanford_det!AF312*U312</f>
        <v>1.5848422552821073</v>
      </c>
      <c r="AD312" s="11">
        <f>[3]stanford_det!AG312*V312</f>
        <v>1.2532696656314597</v>
      </c>
      <c r="AE312" s="11">
        <f>[3]stanford_det!AH312*W312</f>
        <v>1.0066356540741743</v>
      </c>
      <c r="AF312" s="11">
        <f>[3]stanford_det!AI312*X312</f>
        <v>0.95721426537285892</v>
      </c>
    </row>
    <row r="313" spans="1:32" x14ac:dyDescent="0.25">
      <c r="A313" s="2" t="s">
        <v>48</v>
      </c>
      <c r="B313" s="2" t="s">
        <v>49</v>
      </c>
      <c r="C313" s="2" t="s">
        <v>4</v>
      </c>
      <c r="D313" s="2" t="s">
        <v>448</v>
      </c>
      <c r="E313" s="2" t="s">
        <v>617</v>
      </c>
      <c r="F313" s="2"/>
      <c r="G313" s="2"/>
      <c r="H313" s="12">
        <f>5530+2/7*(4970-5530)</f>
        <v>5370</v>
      </c>
      <c r="I313" s="11">
        <v>4970</v>
      </c>
      <c r="J313" s="12">
        <f t="shared" si="258"/>
        <v>4720</v>
      </c>
      <c r="K313" s="12">
        <v>4470</v>
      </c>
      <c r="L313" s="12">
        <f t="shared" si="259"/>
        <v>4245</v>
      </c>
      <c r="M313" s="12">
        <v>4020</v>
      </c>
      <c r="N313" s="12">
        <f t="shared" si="260"/>
        <v>3815</v>
      </c>
      <c r="O313" s="11">
        <v>3610</v>
      </c>
      <c r="P313" s="12">
        <v>0.91</v>
      </c>
      <c r="Q313" s="11">
        <f t="shared" ref="Q313:X313" si="264">H313*$P313/1000</f>
        <v>4.8866999999999994</v>
      </c>
      <c r="R313" s="11">
        <f t="shared" si="264"/>
        <v>4.5226999999999995</v>
      </c>
      <c r="S313" s="11">
        <f t="shared" si="264"/>
        <v>4.2951999999999995</v>
      </c>
      <c r="T313" s="11">
        <f t="shared" si="264"/>
        <v>4.0677000000000003</v>
      </c>
      <c r="U313" s="11">
        <f t="shared" si="264"/>
        <v>3.8629500000000001</v>
      </c>
      <c r="V313" s="11">
        <f t="shared" si="264"/>
        <v>3.6582000000000003</v>
      </c>
      <c r="W313" s="11">
        <f t="shared" si="264"/>
        <v>3.4716499999999999</v>
      </c>
      <c r="X313" s="11">
        <f t="shared" si="264"/>
        <v>3.2850999999999999</v>
      </c>
      <c r="Y313" s="11">
        <f>[3]stanford_det!AB313*Q313</f>
        <v>0</v>
      </c>
      <c r="Z313" s="11">
        <f>[3]stanford_det!AC313*R313</f>
        <v>21.105933333333333</v>
      </c>
      <c r="AA313" s="11">
        <f>[3]stanford_det!AD313*S313</f>
        <v>32.929866666666662</v>
      </c>
      <c r="AB313" s="11">
        <f>[3]stanford_det!AE313*T313</f>
        <v>35.253399999999999</v>
      </c>
      <c r="AC313" s="11">
        <f>[3]stanford_det!AF313*U313</f>
        <v>17.061362499999998</v>
      </c>
      <c r="AD313" s="11">
        <f>[3]stanford_det!AG313*V313</f>
        <v>17.0716</v>
      </c>
      <c r="AE313" s="11">
        <f>[3]stanford_det!AH313*W313</f>
        <v>13.0186875</v>
      </c>
      <c r="AF313" s="11">
        <f>[3]stanford_det!AI313*X313</f>
        <v>12.592883333333333</v>
      </c>
    </row>
    <row r="314" spans="1:32" x14ac:dyDescent="0.25">
      <c r="A314" s="2" t="s">
        <v>32</v>
      </c>
      <c r="B314" s="2" t="s">
        <v>33</v>
      </c>
      <c r="C314" s="2" t="s">
        <v>3</v>
      </c>
      <c r="D314" s="2" t="s">
        <v>448</v>
      </c>
      <c r="E314" s="2" t="s">
        <v>558</v>
      </c>
      <c r="F314" s="2"/>
      <c r="G314" s="2"/>
      <c r="H314" s="61">
        <f>[2]FI!$B$8/([2]FI!$B$8+[2]FI!$B$11)*(2000+2/7*(2000-2000))+[2]FI!$B$11/([2]FI!$B$8+[2]FI!$B$11)*(1600+2/7*(1600-1600))</f>
        <v>1600</v>
      </c>
      <c r="I314" s="61">
        <f>$H314</f>
        <v>1600</v>
      </c>
      <c r="J314" s="61">
        <f t="shared" ref="J314:O315" si="265">$H314</f>
        <v>1600</v>
      </c>
      <c r="K314" s="61">
        <f t="shared" si="265"/>
        <v>1600</v>
      </c>
      <c r="L314" s="61">
        <f t="shared" si="265"/>
        <v>1600</v>
      </c>
      <c r="M314" s="61">
        <f t="shared" si="265"/>
        <v>1600</v>
      </c>
      <c r="N314" s="61">
        <f t="shared" si="265"/>
        <v>1600</v>
      </c>
      <c r="O314" s="61">
        <f t="shared" si="265"/>
        <v>1600</v>
      </c>
      <c r="P314" s="12"/>
      <c r="Q314" s="11">
        <f t="shared" ref="Q314:X316" si="266">H314/1000</f>
        <v>1.6</v>
      </c>
      <c r="R314" s="11">
        <f t="shared" si="266"/>
        <v>1.6</v>
      </c>
      <c r="S314" s="11">
        <f t="shared" si="266"/>
        <v>1.6</v>
      </c>
      <c r="T314" s="11">
        <f t="shared" si="266"/>
        <v>1.6</v>
      </c>
      <c r="U314" s="11">
        <f t="shared" si="266"/>
        <v>1.6</v>
      </c>
      <c r="V314" s="11">
        <f t="shared" si="266"/>
        <v>1.6</v>
      </c>
      <c r="W314" s="11">
        <f t="shared" si="266"/>
        <v>1.6</v>
      </c>
      <c r="X314" s="11">
        <f t="shared" si="266"/>
        <v>1.6</v>
      </c>
      <c r="Y314" s="11">
        <f>[3]stanford_det!AB314*Q314</f>
        <v>14.227000000000002</v>
      </c>
      <c r="Z314" s="11">
        <f>[3]stanford_det!AC314*R314</f>
        <v>11.381600000000001</v>
      </c>
      <c r="AA314" s="11">
        <f>[3]stanford_det!AD314*S314</f>
        <v>7.113500000000001</v>
      </c>
      <c r="AB314" s="11">
        <f>[3]stanford_det!AE314*T314</f>
        <v>2.8453999999999997</v>
      </c>
      <c r="AC314" s="11">
        <f>[3]stanford_det!AF314*U314</f>
        <v>1.7783749999999998</v>
      </c>
      <c r="AD314" s="11">
        <f>[3]stanford_det!AG314*V314</f>
        <v>0.71134999999999993</v>
      </c>
      <c r="AE314" s="11">
        <f>[3]stanford_det!AH314*W314</f>
        <v>0.35567499999999996</v>
      </c>
      <c r="AF314" s="11">
        <f>[3]stanford_det!AI314*X314</f>
        <v>0</v>
      </c>
    </row>
    <row r="315" spans="1:32" x14ac:dyDescent="0.25">
      <c r="A315" s="2" t="s">
        <v>34</v>
      </c>
      <c r="B315" s="2" t="s">
        <v>35</v>
      </c>
      <c r="C315" s="2" t="s">
        <v>3</v>
      </c>
      <c r="D315" s="2" t="s">
        <v>448</v>
      </c>
      <c r="E315" s="2" t="s">
        <v>515</v>
      </c>
      <c r="F315" s="2"/>
      <c r="G315" s="2"/>
      <c r="H315" s="12">
        <f>850+2/7*(850-850)</f>
        <v>850</v>
      </c>
      <c r="I315" s="12">
        <f>$H315</f>
        <v>850</v>
      </c>
      <c r="J315" s="12">
        <f t="shared" si="265"/>
        <v>850</v>
      </c>
      <c r="K315" s="12">
        <f t="shared" si="265"/>
        <v>850</v>
      </c>
      <c r="L315" s="12">
        <f t="shared" si="265"/>
        <v>850</v>
      </c>
      <c r="M315" s="12">
        <f t="shared" si="265"/>
        <v>850</v>
      </c>
      <c r="N315" s="12">
        <f t="shared" si="265"/>
        <v>850</v>
      </c>
      <c r="O315" s="12">
        <f t="shared" si="265"/>
        <v>850</v>
      </c>
      <c r="P315" s="12"/>
      <c r="Q315" s="11">
        <f t="shared" si="266"/>
        <v>0.85</v>
      </c>
      <c r="R315" s="11">
        <f t="shared" si="266"/>
        <v>0.85</v>
      </c>
      <c r="S315" s="11">
        <f t="shared" si="266"/>
        <v>0.85</v>
      </c>
      <c r="T315" s="11">
        <f t="shared" si="266"/>
        <v>0.85</v>
      </c>
      <c r="U315" s="11">
        <f t="shared" si="266"/>
        <v>0.85</v>
      </c>
      <c r="V315" s="11">
        <f t="shared" si="266"/>
        <v>0.85</v>
      </c>
      <c r="W315" s="11">
        <f t="shared" si="266"/>
        <v>0.85</v>
      </c>
      <c r="X315" s="11">
        <f t="shared" si="266"/>
        <v>0.85</v>
      </c>
      <c r="Y315" s="11">
        <f>[3]stanford_det!AB315*Q315</f>
        <v>33.102018916666673</v>
      </c>
      <c r="Z315" s="11">
        <f>[3]stanford_det!AC315*R315</f>
        <v>26.481615133333339</v>
      </c>
      <c r="AA315" s="11">
        <f>[3]stanford_det!AD315*S315</f>
        <v>16.551009458333336</v>
      </c>
      <c r="AB315" s="11">
        <f>[3]stanford_det!AE315*T315</f>
        <v>6.620403783333332</v>
      </c>
      <c r="AC315" s="11">
        <f>[3]stanford_det!AF315*U315</f>
        <v>4.1377523645833341</v>
      </c>
      <c r="AD315" s="11">
        <f>[3]stanford_det!AG315*V315</f>
        <v>1.6551009458333361</v>
      </c>
      <c r="AE315" s="11">
        <f>[3]stanford_det!AH315*W315</f>
        <v>0.82755047291666806</v>
      </c>
      <c r="AF315" s="11">
        <f>[3]stanford_det!AI315*X315</f>
        <v>0</v>
      </c>
    </row>
    <row r="316" spans="1:32" x14ac:dyDescent="0.25">
      <c r="A316" s="2" t="s">
        <v>36</v>
      </c>
      <c r="B316" s="2" t="s">
        <v>37</v>
      </c>
      <c r="C316" s="2" t="s">
        <v>3</v>
      </c>
      <c r="D316" s="2" t="s">
        <v>448</v>
      </c>
      <c r="E316" s="2" t="s">
        <v>503</v>
      </c>
      <c r="F316" s="2"/>
      <c r="G316" s="2"/>
      <c r="H316" s="12">
        <f>4500+2/7*(4350-4500)</f>
        <v>4457.1428571428569</v>
      </c>
      <c r="I316" s="12">
        <f>4350</f>
        <v>4350</v>
      </c>
      <c r="J316" s="12">
        <f>(I316+K316)/2</f>
        <v>4225</v>
      </c>
      <c r="K316" s="12">
        <v>4100</v>
      </c>
      <c r="L316" s="12">
        <f>(K316+M316)/2</f>
        <v>3950</v>
      </c>
      <c r="M316" s="12">
        <v>3800</v>
      </c>
      <c r="N316" s="12">
        <f>(M316+O316)/2</f>
        <v>3775</v>
      </c>
      <c r="O316" s="12">
        <v>3750</v>
      </c>
      <c r="P316" s="12"/>
      <c r="Q316" s="11">
        <f t="shared" si="266"/>
        <v>4.4571428571428573</v>
      </c>
      <c r="R316" s="11">
        <f t="shared" si="266"/>
        <v>4.3499999999999996</v>
      </c>
      <c r="S316" s="11">
        <f t="shared" si="266"/>
        <v>4.2249999999999996</v>
      </c>
      <c r="T316" s="11">
        <f t="shared" si="266"/>
        <v>4.0999999999999996</v>
      </c>
      <c r="U316" s="11">
        <f t="shared" si="266"/>
        <v>3.95</v>
      </c>
      <c r="V316" s="11">
        <f t="shared" si="266"/>
        <v>3.8</v>
      </c>
      <c r="W316" s="11">
        <f t="shared" si="266"/>
        <v>3.7749999999999999</v>
      </c>
      <c r="X316" s="11">
        <f t="shared" si="266"/>
        <v>3.75</v>
      </c>
      <c r="Y316" s="11">
        <f>[3]stanford_det!AB316*Q316</f>
        <v>1514.8224</v>
      </c>
      <c r="Z316" s="11">
        <f>[3]stanford_det!AC316*R316</f>
        <v>552.84671999999989</v>
      </c>
      <c r="AA316" s="11">
        <f>[3]stanford_det!AD316*S316</f>
        <v>335.60019999999992</v>
      </c>
      <c r="AB316" s="11">
        <f>[3]stanford_det!AE316*T316</f>
        <v>130.26847999999995</v>
      </c>
      <c r="AC316" s="11">
        <f>[3]stanford_det!AF316*U316</f>
        <v>78.43910000000001</v>
      </c>
      <c r="AD316" s="11">
        <f>[3]stanford_det!AG316*V316</f>
        <v>30.184160000000034</v>
      </c>
      <c r="AE316" s="11">
        <f>[3]stanford_det!AH316*W316</f>
        <v>14.992790000000017</v>
      </c>
      <c r="AF316" s="11">
        <f>[3]stanford_det!AI316*X316</f>
        <v>0</v>
      </c>
    </row>
    <row r="317" spans="1:32" x14ac:dyDescent="0.25">
      <c r="A317" s="2" t="s">
        <v>38</v>
      </c>
      <c r="B317" s="2" t="s">
        <v>39</v>
      </c>
      <c r="C317" s="2" t="s">
        <v>3</v>
      </c>
      <c r="D317" s="2" t="s">
        <v>517</v>
      </c>
      <c r="E317" s="2" t="s">
        <v>518</v>
      </c>
      <c r="F317" s="2" t="s">
        <v>448</v>
      </c>
      <c r="G317" s="2" t="s">
        <v>637</v>
      </c>
      <c r="H317" s="11">
        <f>'[4]Figure 5.5'!$E$23</f>
        <v>1842.692924470706</v>
      </c>
      <c r="I317" s="11">
        <f>$H317</f>
        <v>1842.692924470706</v>
      </c>
      <c r="J317" s="11">
        <f t="shared" ref="J317:O317" si="267">$H317</f>
        <v>1842.692924470706</v>
      </c>
      <c r="K317" s="11">
        <f t="shared" si="267"/>
        <v>1842.692924470706</v>
      </c>
      <c r="L317" s="11">
        <f t="shared" si="267"/>
        <v>1842.692924470706</v>
      </c>
      <c r="M317" s="11">
        <f t="shared" si="267"/>
        <v>1842.692924470706</v>
      </c>
      <c r="N317" s="11">
        <f t="shared" si="267"/>
        <v>1842.692924470706</v>
      </c>
      <c r="O317" s="11">
        <f t="shared" si="267"/>
        <v>1842.692924470706</v>
      </c>
      <c r="P317" s="12">
        <v>0.91</v>
      </c>
      <c r="Q317" s="11">
        <f t="shared" ref="Q317:X319" si="268">H317*$P317/1000</f>
        <v>1.6768505612683424</v>
      </c>
      <c r="R317" s="11">
        <f t="shared" si="268"/>
        <v>1.6768505612683424</v>
      </c>
      <c r="S317" s="11">
        <f t="shared" si="268"/>
        <v>1.6768505612683424</v>
      </c>
      <c r="T317" s="11">
        <f t="shared" si="268"/>
        <v>1.6768505612683424</v>
      </c>
      <c r="U317" s="11">
        <f t="shared" si="268"/>
        <v>1.6768505612683424</v>
      </c>
      <c r="V317" s="11">
        <f t="shared" si="268"/>
        <v>1.6768505612683424</v>
      </c>
      <c r="W317" s="11">
        <f t="shared" si="268"/>
        <v>1.6768505612683424</v>
      </c>
      <c r="X317" s="11">
        <f t="shared" si="268"/>
        <v>1.6768505612683424</v>
      </c>
      <c r="Y317" s="11">
        <f>[3]stanford_det!AB317*Q317</f>
        <v>1016.5906527689326</v>
      </c>
      <c r="Z317" s="11">
        <f>[3]stanford_det!AC317*R317</f>
        <v>458.04290981418956</v>
      </c>
      <c r="AA317" s="11">
        <f>[3]stanford_det!AD317*S317</f>
        <v>457.80815073561195</v>
      </c>
      <c r="AB317" s="11">
        <f>[3]stanford_det!AE317*T317</f>
        <v>457.57339165703439</v>
      </c>
      <c r="AC317" s="11">
        <f>[3]stanford_det!AF317*U317</f>
        <v>457.51470188738995</v>
      </c>
      <c r="AD317" s="11">
        <f>[3]stanford_det!AG317*V317</f>
        <v>457.45601211774562</v>
      </c>
      <c r="AE317" s="11">
        <f>[3]stanford_det!AH317*W317</f>
        <v>457.4364488611975</v>
      </c>
      <c r="AF317" s="11">
        <f>[3]stanford_det!AI317*X317</f>
        <v>457.41688560464939</v>
      </c>
    </row>
    <row r="318" spans="1:32" x14ac:dyDescent="0.25">
      <c r="A318" s="2" t="s">
        <v>384</v>
      </c>
      <c r="B318" s="2" t="s">
        <v>378</v>
      </c>
      <c r="C318" s="2" t="s">
        <v>3</v>
      </c>
      <c r="D318" s="2" t="s">
        <v>517</v>
      </c>
      <c r="E318" s="2" t="s">
        <v>530</v>
      </c>
      <c r="F318" s="2" t="s">
        <v>448</v>
      </c>
      <c r="G318" s="2" t="s">
        <v>632</v>
      </c>
      <c r="H318" s="12">
        <f>SUM('[4]Figure 2.5'!$AD$11:$AL$11)/9</f>
        <v>1836.1111111111111</v>
      </c>
      <c r="I318" s="12">
        <f>H318*1350/(1400+2/7*(1350-1400))</f>
        <v>1788.7886597938143</v>
      </c>
      <c r="J318" s="12">
        <f t="shared" ref="J318:J326" si="269">(I318+K318)/2</f>
        <v>1755.6629438717068</v>
      </c>
      <c r="K318" s="12">
        <f>I318*1300/1350</f>
        <v>1722.5372279495991</v>
      </c>
      <c r="L318" s="12">
        <f t="shared" ref="L318:L326" si="270">(K318+M318)/2</f>
        <v>1656.2857961053837</v>
      </c>
      <c r="M318" s="12">
        <f>K318*1200/1300</f>
        <v>1590.0343642611683</v>
      </c>
      <c r="N318" s="12">
        <f t="shared" ref="N318:N326" si="271">(M318+O318)/2</f>
        <v>1523.7829324169529</v>
      </c>
      <c r="O318" s="12">
        <f>M318*1100/1200</f>
        <v>1457.5315005727375</v>
      </c>
      <c r="P318" s="12">
        <v>0.91</v>
      </c>
      <c r="Q318" s="11">
        <f t="shared" si="268"/>
        <v>1.6708611111111111</v>
      </c>
      <c r="R318" s="11">
        <f t="shared" si="268"/>
        <v>1.6277976804123713</v>
      </c>
      <c r="S318" s="11">
        <f t="shared" si="268"/>
        <v>1.5976532789232534</v>
      </c>
      <c r="T318" s="11">
        <f t="shared" si="268"/>
        <v>1.5675088774341353</v>
      </c>
      <c r="U318" s="11">
        <f t="shared" si="268"/>
        <v>1.5072200744558992</v>
      </c>
      <c r="V318" s="11">
        <f t="shared" si="268"/>
        <v>1.4469312714776632</v>
      </c>
      <c r="W318" s="11">
        <f t="shared" si="268"/>
        <v>1.3866424684994272</v>
      </c>
      <c r="X318" s="11">
        <f t="shared" si="268"/>
        <v>1.3263536655211912</v>
      </c>
      <c r="Y318" s="11">
        <f>[3]stanford_det!AB318*Q318</f>
        <v>1706.316388149603</v>
      </c>
      <c r="Z318" s="11">
        <f>[3]stanford_det!AC318*R318</f>
        <v>3586.252374654081</v>
      </c>
      <c r="AA318" s="11">
        <f>[3]stanford_det!AD318*S318</f>
        <v>5524.3009419136151</v>
      </c>
      <c r="AB318" s="11">
        <f>[3]stanford_det!AE318*T318</f>
        <v>6060.8655338315029</v>
      </c>
      <c r="AC318" s="11">
        <f>[3]stanford_det!AF318*U318</f>
        <v>3327.0135633837826</v>
      </c>
      <c r="AD318" s="11">
        <f>[3]stanford_det!AG318*V318</f>
        <v>3365.4124556558377</v>
      </c>
      <c r="AE318" s="11">
        <f>[3]stanford_det!AH318*W318</f>
        <v>2732.1835615988794</v>
      </c>
      <c r="AF318" s="11">
        <f>[3]stanford_det!AI318*X318</f>
        <v>2665.7894659330736</v>
      </c>
    </row>
    <row r="319" spans="1:32" x14ac:dyDescent="0.25">
      <c r="A319" s="2" t="s">
        <v>385</v>
      </c>
      <c r="B319" s="2" t="s">
        <v>379</v>
      </c>
      <c r="C319" s="2" t="s">
        <v>3</v>
      </c>
      <c r="D319" s="2" t="s">
        <v>517</v>
      </c>
      <c r="E319" s="2" t="s">
        <v>527</v>
      </c>
      <c r="F319" s="2" t="s">
        <v>448</v>
      </c>
      <c r="G319" s="2" t="s">
        <v>633</v>
      </c>
      <c r="H319" s="12">
        <f>('[4]Table 4.1'!$D$11+'[4]Table 4.1'!$G$11)/2</f>
        <v>4376</v>
      </c>
      <c r="I319" s="12">
        <f>H319*2880/(3470+2/7*(2880-3470))</f>
        <v>3817.4019904803113</v>
      </c>
      <c r="J319" s="12">
        <f t="shared" si="269"/>
        <v>3618.5789701427948</v>
      </c>
      <c r="K319" s="12">
        <f>I319*2580/2880</f>
        <v>3419.7559498052788</v>
      </c>
      <c r="L319" s="12">
        <f t="shared" si="270"/>
        <v>3287.2072695802681</v>
      </c>
      <c r="M319" s="12">
        <f>K319*2380/2580</f>
        <v>3154.6585893552569</v>
      </c>
      <c r="N319" s="12">
        <f t="shared" si="271"/>
        <v>3032.3850006205571</v>
      </c>
      <c r="O319" s="12">
        <f>M319*2380/2580</f>
        <v>2910.1114118858573</v>
      </c>
      <c r="P319" s="12">
        <v>0.91</v>
      </c>
      <c r="Q319" s="11">
        <f t="shared" si="268"/>
        <v>3.9821600000000004</v>
      </c>
      <c r="R319" s="11">
        <f t="shared" si="268"/>
        <v>3.4738358113370831</v>
      </c>
      <c r="S319" s="11">
        <f t="shared" si="268"/>
        <v>3.2929068628299434</v>
      </c>
      <c r="T319" s="11">
        <f t="shared" si="268"/>
        <v>3.1119779143228037</v>
      </c>
      <c r="U319" s="11">
        <f t="shared" si="268"/>
        <v>2.991358615318044</v>
      </c>
      <c r="V319" s="11">
        <f t="shared" si="268"/>
        <v>2.8707393163132839</v>
      </c>
      <c r="W319" s="11">
        <f t="shared" si="268"/>
        <v>2.7594703505647074</v>
      </c>
      <c r="X319" s="11">
        <f t="shared" si="268"/>
        <v>2.6482013848161299</v>
      </c>
      <c r="Y319" s="11">
        <f>[3]stanford_det!AB319*Q319</f>
        <v>43.910885894314504</v>
      </c>
      <c r="Z319" s="11">
        <f>[3]stanford_det!AC319*R319</f>
        <v>2071.1761948138437</v>
      </c>
      <c r="AA319" s="11">
        <f>[3]stanford_det!AD319*S319</f>
        <v>3176.8971282837551</v>
      </c>
      <c r="AB319" s="11">
        <f>[3]stanford_det!AE319*T319</f>
        <v>3323.3897382714131</v>
      </c>
      <c r="AC319" s="11">
        <f>[3]stanford_det!AF319*U319</f>
        <v>1638.7888638500208</v>
      </c>
      <c r="AD319" s="11">
        <f>[3]stanford_det!AG319*V319</f>
        <v>1660.5353712005931</v>
      </c>
      <c r="AE319" s="11">
        <f>[3]stanford_det!AH319*W319</f>
        <v>1286.6241202808499</v>
      </c>
      <c r="AF319" s="11">
        <f>[3]stanford_det!AI319*X319</f>
        <v>1261.7502593929685</v>
      </c>
    </row>
    <row r="320" spans="1:32" x14ac:dyDescent="0.25">
      <c r="A320" s="1" t="s">
        <v>40</v>
      </c>
      <c r="B320" s="1" t="s">
        <v>41</v>
      </c>
      <c r="C320" s="2" t="s">
        <v>3</v>
      </c>
      <c r="D320" s="2" t="s">
        <v>448</v>
      </c>
      <c r="E320" s="2" t="s">
        <v>516</v>
      </c>
      <c r="F320" s="2"/>
      <c r="G320" s="2"/>
      <c r="H320" s="12">
        <f>2500+2/7*(2300-2500)</f>
        <v>2442.8571428571427</v>
      </c>
      <c r="I320" s="12">
        <v>2300</v>
      </c>
      <c r="J320" s="12">
        <f t="shared" si="269"/>
        <v>2300</v>
      </c>
      <c r="K320" s="12">
        <v>2300</v>
      </c>
      <c r="L320" s="12">
        <f t="shared" si="270"/>
        <v>2300</v>
      </c>
      <c r="M320" s="12">
        <v>2300</v>
      </c>
      <c r="N320" s="12">
        <f t="shared" si="271"/>
        <v>2250</v>
      </c>
      <c r="O320" s="12">
        <v>2200</v>
      </c>
      <c r="P320" s="12"/>
      <c r="Q320" s="11">
        <f t="shared" ref="Q320:X321" si="272">H320/1000</f>
        <v>2.4428571428571426</v>
      </c>
      <c r="R320" s="11">
        <f t="shared" si="272"/>
        <v>2.2999999999999998</v>
      </c>
      <c r="S320" s="11">
        <f t="shared" si="272"/>
        <v>2.2999999999999998</v>
      </c>
      <c r="T320" s="11">
        <f t="shared" si="272"/>
        <v>2.2999999999999998</v>
      </c>
      <c r="U320" s="11">
        <f t="shared" si="272"/>
        <v>2.2999999999999998</v>
      </c>
      <c r="V320" s="11">
        <f t="shared" si="272"/>
        <v>2.2999999999999998</v>
      </c>
      <c r="W320" s="11">
        <f t="shared" si="272"/>
        <v>2.25</v>
      </c>
      <c r="X320" s="11">
        <f t="shared" si="272"/>
        <v>2.2000000000000002</v>
      </c>
      <c r="Y320" s="11">
        <f>[3]stanford_det!AB320*Q320</f>
        <v>206.46079626122446</v>
      </c>
      <c r="Z320" s="11">
        <f>[3]stanford_det!AC320*R320</f>
        <v>155.5096523885714</v>
      </c>
      <c r="AA320" s="11">
        <f>[3]stanford_det!AD320*S320</f>
        <v>97.19353274285713</v>
      </c>
      <c r="AB320" s="11">
        <f>[3]stanford_det!AE320*T320</f>
        <v>38.877413097142842</v>
      </c>
      <c r="AC320" s="11">
        <f>[3]stanford_det!AF320*U320</f>
        <v>24.298383185714279</v>
      </c>
      <c r="AD320" s="11">
        <f>[3]stanford_det!AG320*V320</f>
        <v>9.7193532742857105</v>
      </c>
      <c r="AE320" s="11">
        <f>[3]stanford_det!AH320*W320</f>
        <v>4.7540314928571412</v>
      </c>
      <c r="AF320" s="11">
        <f>[3]stanford_det!AI320*X320</f>
        <v>0</v>
      </c>
    </row>
    <row r="321" spans="1:32" x14ac:dyDescent="0.25">
      <c r="A321" s="2" t="s">
        <v>42</v>
      </c>
      <c r="B321" s="2" t="s">
        <v>43</v>
      </c>
      <c r="C321" s="2" t="s">
        <v>3</v>
      </c>
      <c r="D321" s="2" t="s">
        <v>448</v>
      </c>
      <c r="E321" s="2" t="s">
        <v>523</v>
      </c>
      <c r="F321" s="2"/>
      <c r="G321" s="2"/>
      <c r="H321" s="12">
        <f>2890+2/7*(2620-2890)</f>
        <v>2812.8571428571427</v>
      </c>
      <c r="I321" s="12">
        <v>2620</v>
      </c>
      <c r="J321" s="12">
        <f t="shared" si="269"/>
        <v>2495</v>
      </c>
      <c r="K321" s="12">
        <v>2370</v>
      </c>
      <c r="L321" s="12">
        <f t="shared" si="270"/>
        <v>2260</v>
      </c>
      <c r="M321" s="12">
        <v>2150</v>
      </c>
      <c r="N321" s="12">
        <f t="shared" si="271"/>
        <v>2050</v>
      </c>
      <c r="O321" s="12">
        <v>1950</v>
      </c>
      <c r="P321" s="12"/>
      <c r="Q321" s="11">
        <f t="shared" si="272"/>
        <v>2.8128571428571427</v>
      </c>
      <c r="R321" s="11">
        <f t="shared" si="272"/>
        <v>2.62</v>
      </c>
      <c r="S321" s="11">
        <f t="shared" si="272"/>
        <v>2.4950000000000001</v>
      </c>
      <c r="T321" s="11">
        <f t="shared" si="272"/>
        <v>2.37</v>
      </c>
      <c r="U321" s="11">
        <f t="shared" si="272"/>
        <v>2.2599999999999998</v>
      </c>
      <c r="V321" s="11">
        <f t="shared" si="272"/>
        <v>2.15</v>
      </c>
      <c r="W321" s="11">
        <f t="shared" si="272"/>
        <v>2.0499999999999998</v>
      </c>
      <c r="X321" s="11">
        <f t="shared" si="272"/>
        <v>1.95</v>
      </c>
      <c r="Y321" s="11">
        <f>[3]stanford_det!AB321*Q321</f>
        <v>1292.3510561091427</v>
      </c>
      <c r="Z321" s="11">
        <f>[3]stanford_det!AC321*R321</f>
        <v>265.02715973760007</v>
      </c>
      <c r="AA321" s="11">
        <f>[3]stanford_det!AD321*S321</f>
        <v>157.73920886100004</v>
      </c>
      <c r="AB321" s="11">
        <f>[3]stanford_det!AE321*T321</f>
        <v>59.934577154400003</v>
      </c>
      <c r="AC321" s="11">
        <f>[3]stanford_det!AF321*U321</f>
        <v>35.720502207000003</v>
      </c>
      <c r="AD321" s="11">
        <f>[3]stanford_det!AG321*V321</f>
        <v>13.592757477000019</v>
      </c>
      <c r="AE321" s="11">
        <f>[3]stanford_det!AH321*W321</f>
        <v>6.4802680995000088</v>
      </c>
      <c r="AF321" s="11">
        <f>[3]stanford_det!AI321*X321</f>
        <v>0</v>
      </c>
    </row>
    <row r="322" spans="1:32" x14ac:dyDescent="0.25">
      <c r="A322" s="2" t="s">
        <v>382</v>
      </c>
      <c r="B322" s="2" t="s">
        <v>380</v>
      </c>
      <c r="C322" s="2" t="s">
        <v>3</v>
      </c>
      <c r="D322" s="2" t="s">
        <v>517</v>
      </c>
      <c r="E322" s="2" t="s">
        <v>531</v>
      </c>
      <c r="F322" s="2" t="s">
        <v>448</v>
      </c>
      <c r="G322" s="2" t="s">
        <v>630</v>
      </c>
      <c r="H322" s="61">
        <f>SUM('[4]Figure 3.4'!$F$28:$N$28)/9</f>
        <v>2040.9771111111108</v>
      </c>
      <c r="I322" s="61">
        <f>H322*800/(980+2/7*(800-980))</f>
        <v>1758.3802803418801</v>
      </c>
      <c r="J322" s="61">
        <f t="shared" si="269"/>
        <v>1582.542252307692</v>
      </c>
      <c r="K322" s="61">
        <f>I322*640/800</f>
        <v>1406.704224273504</v>
      </c>
      <c r="L322" s="61">
        <f t="shared" si="270"/>
        <v>1340.7649637606835</v>
      </c>
      <c r="M322" s="61">
        <f>K322*580/640</f>
        <v>1274.825703247863</v>
      </c>
      <c r="N322" s="61">
        <f t="shared" si="271"/>
        <v>1208.8864427350425</v>
      </c>
      <c r="O322" s="61">
        <f>M322*520/580</f>
        <v>1142.947182222222</v>
      </c>
      <c r="P322" s="12">
        <v>0.91</v>
      </c>
      <c r="Q322" s="11">
        <f t="shared" ref="Q322:X324" si="273">H322*$P322/1000</f>
        <v>1.8572891711111108</v>
      </c>
      <c r="R322" s="11">
        <f t="shared" si="273"/>
        <v>1.6001260551111109</v>
      </c>
      <c r="S322" s="11">
        <f t="shared" si="273"/>
        <v>1.4401134495999997</v>
      </c>
      <c r="T322" s="11">
        <f t="shared" si="273"/>
        <v>1.2801008440888886</v>
      </c>
      <c r="U322" s="11">
        <f t="shared" si="273"/>
        <v>1.220096117022222</v>
      </c>
      <c r="V322" s="11">
        <f t="shared" si="273"/>
        <v>1.1600913899555554</v>
      </c>
      <c r="W322" s="11">
        <f t="shared" si="273"/>
        <v>1.1000866628888886</v>
      </c>
      <c r="X322" s="11">
        <f t="shared" si="273"/>
        <v>1.040081935822222</v>
      </c>
      <c r="Y322" s="11">
        <f>[3]stanford_det!AB322*Q322</f>
        <v>2.8766668997799627</v>
      </c>
      <c r="Z322" s="11">
        <f>[3]stanford_det!AC322*R322</f>
        <v>1780.2826677106368</v>
      </c>
      <c r="AA322" s="11">
        <f>[3]stanford_det!AD322*S322</f>
        <v>2670.3220132036226</v>
      </c>
      <c r="AB322" s="11">
        <f>[3]stanford_det!AE322*T322</f>
        <v>2729.642104713459</v>
      </c>
      <c r="AC322" s="11">
        <f>[3]stanford_det!AF322*U322</f>
        <v>1414.0211976259807</v>
      </c>
      <c r="AD322" s="11">
        <f>[3]stanford_det!AG322*V322</f>
        <v>1425.1405276477522</v>
      </c>
      <c r="AE322" s="11">
        <f>[3]stanford_det!AH322*W322</f>
        <v>1121.9587113522382</v>
      </c>
      <c r="AF322" s="11">
        <f>[3]stanford_det!AI322*X322</f>
        <v>1084.8666560982028</v>
      </c>
    </row>
    <row r="323" spans="1:32" x14ac:dyDescent="0.25">
      <c r="A323" s="2" t="s">
        <v>383</v>
      </c>
      <c r="B323" s="2" t="s">
        <v>381</v>
      </c>
      <c r="C323" s="2" t="s">
        <v>3</v>
      </c>
      <c r="D323" s="2" t="s">
        <v>517</v>
      </c>
      <c r="E323" s="2" t="s">
        <v>532</v>
      </c>
      <c r="F323" s="2" t="s">
        <v>448</v>
      </c>
      <c r="G323" s="2" t="s">
        <v>631</v>
      </c>
      <c r="H323" s="61">
        <f>SUM('[4]Table 3.1'!$F$20:$N$20)/7</f>
        <v>2900.7142857142858</v>
      </c>
      <c r="I323" s="61">
        <f>H323*1100/(1310+2/7*(1100-1310))</f>
        <v>2552.6285714285718</v>
      </c>
      <c r="J323" s="61">
        <f t="shared" si="269"/>
        <v>2424.9971428571434</v>
      </c>
      <c r="K323" s="61">
        <f>I323*990/1100</f>
        <v>2297.3657142857146</v>
      </c>
      <c r="L323" s="61">
        <f t="shared" si="270"/>
        <v>2227.7485714285717</v>
      </c>
      <c r="M323" s="61">
        <f>K323*930/990</f>
        <v>2158.1314285714288</v>
      </c>
      <c r="N323" s="61">
        <f t="shared" si="271"/>
        <v>2100.1171428571433</v>
      </c>
      <c r="O323" s="61">
        <f>M323*880/930</f>
        <v>2042.1028571428574</v>
      </c>
      <c r="P323" s="12">
        <v>0.91</v>
      </c>
      <c r="Q323" s="11">
        <f t="shared" si="273"/>
        <v>2.6396500000000001</v>
      </c>
      <c r="R323" s="11">
        <f t="shared" si="273"/>
        <v>2.3228920000000004</v>
      </c>
      <c r="S323" s="11">
        <f t="shared" si="273"/>
        <v>2.2067474000000007</v>
      </c>
      <c r="T323" s="11">
        <f t="shared" si="273"/>
        <v>2.0906028000000005</v>
      </c>
      <c r="U323" s="11">
        <f t="shared" si="273"/>
        <v>2.0272512000000003</v>
      </c>
      <c r="V323" s="11">
        <f t="shared" si="273"/>
        <v>1.9638996000000004</v>
      </c>
      <c r="W323" s="11">
        <f t="shared" si="273"/>
        <v>1.9111066000000005</v>
      </c>
      <c r="X323" s="11">
        <f t="shared" si="273"/>
        <v>1.8583136000000002</v>
      </c>
      <c r="Y323" s="11">
        <f>[3]stanford_det!AB323*Q323</f>
        <v>120.60863760655738</v>
      </c>
      <c r="Z323" s="11">
        <f>[3]stanford_det!AC323*R323</f>
        <v>1066.4158924424098</v>
      </c>
      <c r="AA323" s="11">
        <f>[3]stanford_det!AD323*S323</f>
        <v>1683.881536443826</v>
      </c>
      <c r="AB323" s="11">
        <f>[3]stanford_det!AE323*T323</f>
        <v>1833.561900878829</v>
      </c>
      <c r="AC323" s="11">
        <f>[3]stanford_det!AF323*U323</f>
        <v>969.20428729654498</v>
      </c>
      <c r="AD323" s="11">
        <f>[3]stanford_det!AG323*V323</f>
        <v>994.88238788071953</v>
      </c>
      <c r="AE323" s="11">
        <f>[3]stanford_det!AH323*W323</f>
        <v>804.75439967279897</v>
      </c>
      <c r="AF323" s="11">
        <f>[3]stanford_det!AI323*X323</f>
        <v>800.17588985206942</v>
      </c>
    </row>
    <row r="324" spans="1:32" x14ac:dyDescent="0.25">
      <c r="A324" s="2" t="s">
        <v>44</v>
      </c>
      <c r="B324" s="2" t="s">
        <v>45</v>
      </c>
      <c r="C324" s="2" t="s">
        <v>3</v>
      </c>
      <c r="D324" s="2" t="s">
        <v>448</v>
      </c>
      <c r="E324" s="2" t="s">
        <v>616</v>
      </c>
      <c r="F324" s="2"/>
      <c r="G324" s="2"/>
      <c r="H324" s="12">
        <f>5600+2/7*(4500-5600)</f>
        <v>5285.7142857142853</v>
      </c>
      <c r="I324" s="11">
        <v>4500</v>
      </c>
      <c r="J324" s="12">
        <f t="shared" si="269"/>
        <v>4150</v>
      </c>
      <c r="K324" s="12">
        <v>3800</v>
      </c>
      <c r="L324" s="12">
        <f t="shared" si="270"/>
        <v>3650</v>
      </c>
      <c r="M324" s="12">
        <v>3500</v>
      </c>
      <c r="N324" s="12">
        <f t="shared" si="271"/>
        <v>3450</v>
      </c>
      <c r="O324" s="11">
        <v>3400</v>
      </c>
      <c r="P324" s="12">
        <v>0.91</v>
      </c>
      <c r="Q324" s="11">
        <f t="shared" si="273"/>
        <v>4.8099999999999996</v>
      </c>
      <c r="R324" s="11">
        <f t="shared" si="273"/>
        <v>4.0949999999999998</v>
      </c>
      <c r="S324" s="11">
        <f t="shared" si="273"/>
        <v>3.7765</v>
      </c>
      <c r="T324" s="11">
        <f t="shared" si="273"/>
        <v>3.4580000000000002</v>
      </c>
      <c r="U324" s="11">
        <f t="shared" si="273"/>
        <v>3.3214999999999999</v>
      </c>
      <c r="V324" s="11">
        <f t="shared" si="273"/>
        <v>3.1850000000000001</v>
      </c>
      <c r="W324" s="11">
        <f t="shared" si="273"/>
        <v>3.1395</v>
      </c>
      <c r="X324" s="11">
        <f t="shared" si="273"/>
        <v>3.0939999999999999</v>
      </c>
      <c r="Y324" s="11">
        <f>[3]stanford_det!AB324*Q324</f>
        <v>0</v>
      </c>
      <c r="Z324" s="11">
        <f>[3]stanford_det!AC324*R324</f>
        <v>0</v>
      </c>
      <c r="AA324" s="11">
        <f>[3]stanford_det!AD324*S324</f>
        <v>0</v>
      </c>
      <c r="AB324" s="11">
        <f>[3]stanford_det!AE324*T324</f>
        <v>0</v>
      </c>
      <c r="AC324" s="11">
        <f>[3]stanford_det!AF324*U324</f>
        <v>0</v>
      </c>
      <c r="AD324" s="11">
        <f>[3]stanford_det!AG324*V324</f>
        <v>0</v>
      </c>
      <c r="AE324" s="11">
        <f>[3]stanford_det!AH324*W324</f>
        <v>0</v>
      </c>
      <c r="AF324" s="11">
        <f>[3]stanford_det!AI324*X324</f>
        <v>0</v>
      </c>
    </row>
    <row r="325" spans="1:32" x14ac:dyDescent="0.25">
      <c r="A325" s="2" t="s">
        <v>46</v>
      </c>
      <c r="B325" s="2" t="s">
        <v>47</v>
      </c>
      <c r="C325" s="2" t="s">
        <v>3</v>
      </c>
      <c r="D325" s="2" t="s">
        <v>448</v>
      </c>
      <c r="E325" s="2" t="s">
        <v>510</v>
      </c>
      <c r="F325" s="2"/>
      <c r="G325" s="2"/>
      <c r="H325" s="12">
        <f>9080+2/7*(5790-9080)</f>
        <v>8140</v>
      </c>
      <c r="I325" s="12">
        <v>5790</v>
      </c>
      <c r="J325" s="12">
        <f t="shared" si="269"/>
        <v>5135</v>
      </c>
      <c r="K325" s="12">
        <v>4480</v>
      </c>
      <c r="L325" s="12">
        <f t="shared" si="270"/>
        <v>3565</v>
      </c>
      <c r="M325" s="12">
        <v>2650</v>
      </c>
      <c r="N325" s="12">
        <f t="shared" si="271"/>
        <v>2475</v>
      </c>
      <c r="O325" s="12">
        <v>2300</v>
      </c>
      <c r="P325" s="12"/>
      <c r="Q325" s="11">
        <f t="shared" ref="Q325:X325" si="274">H325/1000</f>
        <v>8.14</v>
      </c>
      <c r="R325" s="11">
        <f t="shared" si="274"/>
        <v>5.79</v>
      </c>
      <c r="S325" s="11">
        <f t="shared" si="274"/>
        <v>5.1349999999999998</v>
      </c>
      <c r="T325" s="11">
        <f t="shared" si="274"/>
        <v>4.4800000000000004</v>
      </c>
      <c r="U325" s="11">
        <f t="shared" si="274"/>
        <v>3.5649999999999999</v>
      </c>
      <c r="V325" s="11">
        <f t="shared" si="274"/>
        <v>2.65</v>
      </c>
      <c r="W325" s="11">
        <f t="shared" si="274"/>
        <v>2.4750000000000001</v>
      </c>
      <c r="X325" s="11">
        <f t="shared" si="274"/>
        <v>2.2999999999999998</v>
      </c>
      <c r="Y325" s="11">
        <f>[3]stanford_det!AB325*Q325</f>
        <v>0</v>
      </c>
      <c r="Z325" s="11">
        <f>[3]stanford_det!AC325*R325</f>
        <v>28.95</v>
      </c>
      <c r="AA325" s="11">
        <f>[3]stanford_det!AD325*S325</f>
        <v>43.647500000000001</v>
      </c>
      <c r="AB325" s="11">
        <f>[3]stanford_det!AE325*T325</f>
        <v>44.800000000000004</v>
      </c>
      <c r="AC325" s="11">
        <f>[3]stanford_det!AF325*U325</f>
        <v>20.944375000000001</v>
      </c>
      <c r="AD325" s="11">
        <f>[3]stanford_det!AG325*V325</f>
        <v>16.5625</v>
      </c>
      <c r="AE325" s="11">
        <f>[3]stanford_det!AH325*W325</f>
        <v>13.303125</v>
      </c>
      <c r="AF325" s="11">
        <f>[3]stanford_det!AI325*X325</f>
        <v>12.649999999999999</v>
      </c>
    </row>
    <row r="326" spans="1:32" x14ac:dyDescent="0.25">
      <c r="A326" s="2" t="s">
        <v>48</v>
      </c>
      <c r="B326" s="2" t="s">
        <v>49</v>
      </c>
      <c r="C326" s="2" t="s">
        <v>3</v>
      </c>
      <c r="D326" s="2" t="s">
        <v>448</v>
      </c>
      <c r="E326" s="2" t="s">
        <v>617</v>
      </c>
      <c r="F326" s="2"/>
      <c r="G326" s="2"/>
      <c r="H326" s="12">
        <f>5530+2/7*(4970-5530)</f>
        <v>5370</v>
      </c>
      <c r="I326" s="11">
        <v>4970</v>
      </c>
      <c r="J326" s="12">
        <f t="shared" si="269"/>
        <v>4720</v>
      </c>
      <c r="K326" s="12">
        <v>4470</v>
      </c>
      <c r="L326" s="12">
        <f t="shared" si="270"/>
        <v>4245</v>
      </c>
      <c r="M326" s="12">
        <v>4020</v>
      </c>
      <c r="N326" s="12">
        <f t="shared" si="271"/>
        <v>3815</v>
      </c>
      <c r="O326" s="11">
        <v>3610</v>
      </c>
      <c r="P326" s="12">
        <v>0.91</v>
      </c>
      <c r="Q326" s="11">
        <f t="shared" ref="Q326:X326" si="275">H326*$P326/1000</f>
        <v>4.8866999999999994</v>
      </c>
      <c r="R326" s="11">
        <f t="shared" si="275"/>
        <v>4.5226999999999995</v>
      </c>
      <c r="S326" s="11">
        <f t="shared" si="275"/>
        <v>4.2951999999999995</v>
      </c>
      <c r="T326" s="11">
        <f t="shared" si="275"/>
        <v>4.0677000000000003</v>
      </c>
      <c r="U326" s="11">
        <f t="shared" si="275"/>
        <v>3.8629500000000001</v>
      </c>
      <c r="V326" s="11">
        <f t="shared" si="275"/>
        <v>3.6582000000000003</v>
      </c>
      <c r="W326" s="11">
        <f t="shared" si="275"/>
        <v>3.4716499999999999</v>
      </c>
      <c r="X326" s="11">
        <f t="shared" si="275"/>
        <v>3.2850999999999999</v>
      </c>
      <c r="Y326" s="11">
        <f>[3]stanford_det!AB326*Q326</f>
        <v>0</v>
      </c>
      <c r="Z326" s="11">
        <f>[3]stanford_det!AC326*R326</f>
        <v>0</v>
      </c>
      <c r="AA326" s="11">
        <f>[3]stanford_det!AD326*S326</f>
        <v>0</v>
      </c>
      <c r="AB326" s="11">
        <f>[3]stanford_det!AE326*T326</f>
        <v>0</v>
      </c>
      <c r="AC326" s="11">
        <f>[3]stanford_det!AF326*U326</f>
        <v>0</v>
      </c>
      <c r="AD326" s="11">
        <f>[3]stanford_det!AG326*V326</f>
        <v>0</v>
      </c>
      <c r="AE326" s="11">
        <f>[3]stanford_det!AH326*W326</f>
        <v>0</v>
      </c>
      <c r="AF326" s="11">
        <f>[3]stanford_det!AI326*X326</f>
        <v>0</v>
      </c>
    </row>
    <row r="327" spans="1:32" x14ac:dyDescent="0.25">
      <c r="A327" s="2" t="s">
        <v>32</v>
      </c>
      <c r="B327" s="2" t="s">
        <v>33</v>
      </c>
      <c r="C327" s="2" t="s">
        <v>2</v>
      </c>
      <c r="D327" s="2" t="s">
        <v>448</v>
      </c>
      <c r="E327" s="2" t="s">
        <v>558</v>
      </c>
      <c r="F327" s="2"/>
      <c r="G327" s="2"/>
      <c r="H327" s="12">
        <f>[2]SI!$B$8/([2]SI!$B$8+[2]SI!$B$11)*(2000+2/7*(2000-2000))+[2]SI!$B$11/([2]SI!$B$8+[2]SI!$B$11)*(1600+2/7*(1600-1600))</f>
        <v>2000</v>
      </c>
      <c r="I327" s="12">
        <f>$H327</f>
        <v>2000</v>
      </c>
      <c r="J327" s="12">
        <f t="shared" ref="J327:O328" si="276">$H327</f>
        <v>2000</v>
      </c>
      <c r="K327" s="12">
        <f t="shared" si="276"/>
        <v>2000</v>
      </c>
      <c r="L327" s="12">
        <f t="shared" si="276"/>
        <v>2000</v>
      </c>
      <c r="M327" s="12">
        <f t="shared" si="276"/>
        <v>2000</v>
      </c>
      <c r="N327" s="12">
        <f t="shared" si="276"/>
        <v>2000</v>
      </c>
      <c r="O327" s="12">
        <f t="shared" si="276"/>
        <v>2000</v>
      </c>
      <c r="P327" s="12"/>
      <c r="Q327" s="11">
        <f t="shared" ref="Q327:X329" si="277">H327/1000</f>
        <v>2</v>
      </c>
      <c r="R327" s="11">
        <f t="shared" si="277"/>
        <v>2</v>
      </c>
      <c r="S327" s="11">
        <f t="shared" si="277"/>
        <v>2</v>
      </c>
      <c r="T327" s="11">
        <f t="shared" si="277"/>
        <v>2</v>
      </c>
      <c r="U327" s="11">
        <f t="shared" si="277"/>
        <v>2</v>
      </c>
      <c r="V327" s="11">
        <f t="shared" si="277"/>
        <v>2</v>
      </c>
      <c r="W327" s="11">
        <f t="shared" si="277"/>
        <v>2</v>
      </c>
      <c r="X327" s="11">
        <f t="shared" si="277"/>
        <v>2</v>
      </c>
      <c r="Y327" s="11">
        <f>[3]stanford_det!AB327*Q327</f>
        <v>945.60149999999999</v>
      </c>
      <c r="Z327" s="11">
        <f>[3]stanford_det!AC327*R327</f>
        <v>31.6812</v>
      </c>
      <c r="AA327" s="11">
        <f>[3]stanford_det!AD327*S327</f>
        <v>19.800750000000001</v>
      </c>
      <c r="AB327" s="11">
        <f>[3]stanford_det!AE327*T327</f>
        <v>7.9202999999999975</v>
      </c>
      <c r="AC327" s="11">
        <f>[3]stanford_det!AF327*U327</f>
        <v>4.9501874999999984</v>
      </c>
      <c r="AD327" s="11">
        <f>[3]stanford_det!AG327*V327</f>
        <v>1.9800749999999994</v>
      </c>
      <c r="AE327" s="11">
        <f>[3]stanford_det!AH327*W327</f>
        <v>0.99003749999999968</v>
      </c>
      <c r="AF327" s="11">
        <f>[3]stanford_det!AI327*X327</f>
        <v>0</v>
      </c>
    </row>
    <row r="328" spans="1:32" x14ac:dyDescent="0.25">
      <c r="A328" s="2" t="s">
        <v>34</v>
      </c>
      <c r="B328" s="2" t="s">
        <v>35</v>
      </c>
      <c r="C328" s="2" t="s">
        <v>2</v>
      </c>
      <c r="D328" s="2" t="s">
        <v>448</v>
      </c>
      <c r="E328" s="2" t="s">
        <v>515</v>
      </c>
      <c r="F328" s="2"/>
      <c r="G328" s="2"/>
      <c r="H328" s="12">
        <f>850+2/7*(850-850)</f>
        <v>850</v>
      </c>
      <c r="I328" s="12">
        <f>$H328</f>
        <v>850</v>
      </c>
      <c r="J328" s="12">
        <f t="shared" si="276"/>
        <v>850</v>
      </c>
      <c r="K328" s="12">
        <f t="shared" si="276"/>
        <v>850</v>
      </c>
      <c r="L328" s="12">
        <f t="shared" si="276"/>
        <v>850</v>
      </c>
      <c r="M328" s="12">
        <f t="shared" si="276"/>
        <v>850</v>
      </c>
      <c r="N328" s="12">
        <f t="shared" si="276"/>
        <v>850</v>
      </c>
      <c r="O328" s="12">
        <f t="shared" si="276"/>
        <v>850</v>
      </c>
      <c r="P328" s="12"/>
      <c r="Q328" s="11">
        <f t="shared" si="277"/>
        <v>0.85</v>
      </c>
      <c r="R328" s="11">
        <f t="shared" si="277"/>
        <v>0.85</v>
      </c>
      <c r="S328" s="11">
        <f t="shared" si="277"/>
        <v>0.85</v>
      </c>
      <c r="T328" s="11">
        <f t="shared" si="277"/>
        <v>0.85</v>
      </c>
      <c r="U328" s="11">
        <f t="shared" si="277"/>
        <v>0.85</v>
      </c>
      <c r="V328" s="11">
        <f t="shared" si="277"/>
        <v>0.85</v>
      </c>
      <c r="W328" s="11">
        <f t="shared" si="277"/>
        <v>0.85</v>
      </c>
      <c r="X328" s="11">
        <f t="shared" si="277"/>
        <v>0.85</v>
      </c>
      <c r="Y328" s="11">
        <f>[3]stanford_det!AB328*Q328</f>
        <v>56.664176166666664</v>
      </c>
      <c r="Z328" s="11">
        <f>[3]stanford_det!AC328*R328</f>
        <v>10.651340933333332</v>
      </c>
      <c r="AA328" s="11">
        <f>[3]stanford_det!AD328*S328</f>
        <v>6.6570880833333321</v>
      </c>
      <c r="AB328" s="11">
        <f>[3]stanford_det!AE328*T328</f>
        <v>2.6628352333333329</v>
      </c>
      <c r="AC328" s="11">
        <f>[3]stanford_det!AF328*U328</f>
        <v>1.6642720208333333</v>
      </c>
      <c r="AD328" s="11">
        <f>[3]stanford_det!AG328*V328</f>
        <v>0.66570880833333368</v>
      </c>
      <c r="AE328" s="11">
        <f>[3]stanford_det!AH328*W328</f>
        <v>0.33285440416666684</v>
      </c>
      <c r="AF328" s="11">
        <f>[3]stanford_det!AI328*X328</f>
        <v>0</v>
      </c>
    </row>
    <row r="329" spans="1:32" x14ac:dyDescent="0.25">
      <c r="A329" s="2" t="s">
        <v>36</v>
      </c>
      <c r="B329" s="2" t="s">
        <v>37</v>
      </c>
      <c r="C329" s="2" t="s">
        <v>2</v>
      </c>
      <c r="D329" s="2" t="s">
        <v>448</v>
      </c>
      <c r="E329" s="2" t="s">
        <v>503</v>
      </c>
      <c r="F329" s="2"/>
      <c r="G329" s="2"/>
      <c r="H329" s="12">
        <f>4500+2/7*(4350-4500)</f>
        <v>4457.1428571428569</v>
      </c>
      <c r="I329" s="12">
        <f>4350</f>
        <v>4350</v>
      </c>
      <c r="J329" s="12">
        <f>(I329+K329)/2</f>
        <v>4225</v>
      </c>
      <c r="K329" s="12">
        <v>4100</v>
      </c>
      <c r="L329" s="12">
        <f>(K329+M329)/2</f>
        <v>3950</v>
      </c>
      <c r="M329" s="12">
        <v>3800</v>
      </c>
      <c r="N329" s="12">
        <f>(M329+O329)/2</f>
        <v>3775</v>
      </c>
      <c r="O329" s="12">
        <v>3750</v>
      </c>
      <c r="P329" s="12"/>
      <c r="Q329" s="11">
        <f t="shared" si="277"/>
        <v>4.4571428571428573</v>
      </c>
      <c r="R329" s="11">
        <f t="shared" si="277"/>
        <v>4.3499999999999996</v>
      </c>
      <c r="S329" s="11">
        <f t="shared" si="277"/>
        <v>4.2249999999999996</v>
      </c>
      <c r="T329" s="11">
        <f t="shared" si="277"/>
        <v>4.0999999999999996</v>
      </c>
      <c r="U329" s="11">
        <f t="shared" si="277"/>
        <v>3.95</v>
      </c>
      <c r="V329" s="11">
        <f t="shared" si="277"/>
        <v>3.8</v>
      </c>
      <c r="W329" s="11">
        <f t="shared" si="277"/>
        <v>3.7749999999999999</v>
      </c>
      <c r="X329" s="11">
        <f t="shared" si="277"/>
        <v>3.75</v>
      </c>
      <c r="Y329" s="11">
        <f>[3]stanford_det!AB329*Q329</f>
        <v>52.000000000000007</v>
      </c>
      <c r="Z329" s="11">
        <f>[3]stanford_det!AC329*R329</f>
        <v>40.600000000000009</v>
      </c>
      <c r="AA329" s="11">
        <f>[3]stanford_det!AD329*S329</f>
        <v>24.645833333333332</v>
      </c>
      <c r="AB329" s="11">
        <f>[3]stanford_det!AE329*T329</f>
        <v>9.5666666666666664</v>
      </c>
      <c r="AC329" s="11">
        <f>[3]stanford_det!AF329*U329</f>
        <v>5.760416666666667</v>
      </c>
      <c r="AD329" s="11">
        <f>[3]stanford_det!AG329*V329</f>
        <v>2.2166666666666668</v>
      </c>
      <c r="AE329" s="11">
        <f>[3]stanford_det!AH329*W329</f>
        <v>1.1010416666666667</v>
      </c>
      <c r="AF329" s="11">
        <f>[3]stanford_det!AI329*X329</f>
        <v>0</v>
      </c>
    </row>
    <row r="330" spans="1:32" x14ac:dyDescent="0.25">
      <c r="A330" s="2" t="s">
        <v>38</v>
      </c>
      <c r="B330" s="2" t="s">
        <v>39</v>
      </c>
      <c r="C330" s="2" t="s">
        <v>2</v>
      </c>
      <c r="D330" s="2" t="s">
        <v>517</v>
      </c>
      <c r="E330" s="2" t="s">
        <v>518</v>
      </c>
      <c r="F330" s="2" t="s">
        <v>448</v>
      </c>
      <c r="G330" s="2" t="s">
        <v>637</v>
      </c>
      <c r="H330" s="11">
        <f>'[4]Figure 5.5'!$E$23</f>
        <v>1842.692924470706</v>
      </c>
      <c r="I330" s="11">
        <f>$H330</f>
        <v>1842.692924470706</v>
      </c>
      <c r="J330" s="11">
        <f t="shared" ref="J330:O330" si="278">$H330</f>
        <v>1842.692924470706</v>
      </c>
      <c r="K330" s="11">
        <f t="shared" si="278"/>
        <v>1842.692924470706</v>
      </c>
      <c r="L330" s="11">
        <f t="shared" si="278"/>
        <v>1842.692924470706</v>
      </c>
      <c r="M330" s="11">
        <f t="shared" si="278"/>
        <v>1842.692924470706</v>
      </c>
      <c r="N330" s="11">
        <f t="shared" si="278"/>
        <v>1842.692924470706</v>
      </c>
      <c r="O330" s="11">
        <f t="shared" si="278"/>
        <v>1842.692924470706</v>
      </c>
      <c r="P330" s="12">
        <v>0.91</v>
      </c>
      <c r="Q330" s="11">
        <f t="shared" ref="Q330:X332" si="279">H330*$P330/1000</f>
        <v>1.6768505612683424</v>
      </c>
      <c r="R330" s="11">
        <f t="shared" si="279"/>
        <v>1.6768505612683424</v>
      </c>
      <c r="S330" s="11">
        <f t="shared" si="279"/>
        <v>1.6768505612683424</v>
      </c>
      <c r="T330" s="11">
        <f t="shared" si="279"/>
        <v>1.6768505612683424</v>
      </c>
      <c r="U330" s="11">
        <f t="shared" si="279"/>
        <v>1.6768505612683424</v>
      </c>
      <c r="V330" s="11">
        <f t="shared" si="279"/>
        <v>1.6768505612683424</v>
      </c>
      <c r="W330" s="11">
        <f t="shared" si="279"/>
        <v>1.6768505612683424</v>
      </c>
      <c r="X330" s="11">
        <f t="shared" si="279"/>
        <v>1.6768505612683424</v>
      </c>
      <c r="Y330" s="11">
        <f>[3]stanford_det!AB330*Q330</f>
        <v>31.273262967654585</v>
      </c>
      <c r="Z330" s="11">
        <f>[3]stanford_det!AC330*R330</f>
        <v>44.352697345547654</v>
      </c>
      <c r="AA330" s="11">
        <f>[3]stanford_det!AD330*S330</f>
        <v>51.898524871255198</v>
      </c>
      <c r="AB330" s="11">
        <f>[3]stanford_det!AE330*T330</f>
        <v>53.407690376396708</v>
      </c>
      <c r="AC330" s="11">
        <f>[3]stanford_det!AF330*U330</f>
        <v>40.202492206408508</v>
      </c>
      <c r="AD330" s="11">
        <f>[3]stanford_det!AG330*V330</f>
        <v>40.579783582693885</v>
      </c>
      <c r="AE330" s="11">
        <f>[3]stanford_det!AH330*W330</f>
        <v>37.687216364505993</v>
      </c>
      <c r="AF330" s="11">
        <f>[3]stanford_det!AI330*X330</f>
        <v>37.812980156601114</v>
      </c>
    </row>
    <row r="331" spans="1:32" x14ac:dyDescent="0.25">
      <c r="A331" s="2" t="s">
        <v>384</v>
      </c>
      <c r="B331" s="2" t="s">
        <v>378</v>
      </c>
      <c r="C331" s="2" t="s">
        <v>2</v>
      </c>
      <c r="D331" s="2" t="s">
        <v>517</v>
      </c>
      <c r="E331" s="2" t="s">
        <v>524</v>
      </c>
      <c r="F331" s="2" t="s">
        <v>448</v>
      </c>
      <c r="G331" s="2" t="s">
        <v>632</v>
      </c>
      <c r="H331" s="61">
        <f>SUM('[4]Figure 2.5'!$AD$12:$AL$12)/9</f>
        <v>2218.7777777777778</v>
      </c>
      <c r="I331" s="61">
        <f>H331*1350/(1400+2/7*(1350-1400))</f>
        <v>2161.5927835051543</v>
      </c>
      <c r="J331" s="61">
        <f t="shared" ref="J331:J339" si="280">(I331+K331)/2</f>
        <v>2121.5632875143183</v>
      </c>
      <c r="K331" s="61">
        <f>I331*1300/1350</f>
        <v>2081.5337915234818</v>
      </c>
      <c r="L331" s="61">
        <f t="shared" ref="L331:L339" si="281">(K331+M331)/2</f>
        <v>2001.4747995418095</v>
      </c>
      <c r="M331" s="61">
        <f>K331*1200/1300</f>
        <v>1921.4158075601372</v>
      </c>
      <c r="N331" s="61">
        <f t="shared" ref="N331:N339" si="282">(M331+O331)/2</f>
        <v>1841.3568155784646</v>
      </c>
      <c r="O331" s="61">
        <f>M331*1100/1200</f>
        <v>1761.2978235967923</v>
      </c>
      <c r="P331" s="12">
        <v>0.91</v>
      </c>
      <c r="Q331" s="11">
        <f t="shared" si="279"/>
        <v>2.019087777777778</v>
      </c>
      <c r="R331" s="11">
        <f t="shared" si="279"/>
        <v>1.9670494329896906</v>
      </c>
      <c r="S331" s="11">
        <f t="shared" si="279"/>
        <v>1.9306225916380297</v>
      </c>
      <c r="T331" s="11">
        <f t="shared" si="279"/>
        <v>1.8941957502863687</v>
      </c>
      <c r="U331" s="11">
        <f t="shared" si="279"/>
        <v>1.8213420675830467</v>
      </c>
      <c r="V331" s="11">
        <f t="shared" si="279"/>
        <v>1.7484883848797248</v>
      </c>
      <c r="W331" s="11">
        <f t="shared" si="279"/>
        <v>1.6756347021764029</v>
      </c>
      <c r="X331" s="11">
        <f t="shared" si="279"/>
        <v>1.6027810194730812</v>
      </c>
      <c r="Y331" s="11">
        <f>[3]stanford_det!AB331*Q331</f>
        <v>2.392619016666667</v>
      </c>
      <c r="Z331" s="11">
        <f>[3]stanford_det!AC331*R331</f>
        <v>524.42052975229194</v>
      </c>
      <c r="AA331" s="11">
        <f>[3]stanford_det!AD331*S331</f>
        <v>851.93636147103109</v>
      </c>
      <c r="AB331" s="11">
        <f>[3]stanford_det!AE331*T331</f>
        <v>946.08612915289689</v>
      </c>
      <c r="AC331" s="11">
        <f>[3]stanford_det!AF331*U331</f>
        <v>494.52425562738949</v>
      </c>
      <c r="AD331" s="11">
        <f>[3]stanford_det!AG331*V331</f>
        <v>503.2123559495738</v>
      </c>
      <c r="AE331" s="11">
        <f>[3]stanford_det!AH331*W331</f>
        <v>400.39659662824516</v>
      </c>
      <c r="AF331" s="11">
        <f>[3]stanford_det!AI331*X331</f>
        <v>391.68693161598071</v>
      </c>
    </row>
    <row r="332" spans="1:32" x14ac:dyDescent="0.25">
      <c r="A332" s="2" t="s">
        <v>385</v>
      </c>
      <c r="B332" s="2" t="s">
        <v>379</v>
      </c>
      <c r="C332" s="2" t="s">
        <v>2</v>
      </c>
      <c r="D332" s="2" t="s">
        <v>517</v>
      </c>
      <c r="E332" s="2" t="s">
        <v>527</v>
      </c>
      <c r="F332" s="2" t="s">
        <v>448</v>
      </c>
      <c r="G332" s="2" t="s">
        <v>633</v>
      </c>
      <c r="H332" s="12">
        <f>('[4]Table 4.1'!$D$11+'[4]Table 4.1'!$G$11)/2</f>
        <v>4376</v>
      </c>
      <c r="I332" s="12">
        <f>H332*2880/(3470+2/7*(2880-3470))</f>
        <v>3817.4019904803113</v>
      </c>
      <c r="J332" s="12">
        <f t="shared" si="280"/>
        <v>3618.5789701427948</v>
      </c>
      <c r="K332" s="12">
        <f>I332*2580/2880</f>
        <v>3419.7559498052788</v>
      </c>
      <c r="L332" s="12">
        <f t="shared" si="281"/>
        <v>3287.2072695802681</v>
      </c>
      <c r="M332" s="12">
        <f>K332*2380/2580</f>
        <v>3154.6585893552569</v>
      </c>
      <c r="N332" s="12">
        <f t="shared" si="282"/>
        <v>3032.3850006205571</v>
      </c>
      <c r="O332" s="12">
        <f>M332*2380/2580</f>
        <v>2910.1114118858573</v>
      </c>
      <c r="P332" s="12">
        <v>0.91</v>
      </c>
      <c r="Q332" s="11">
        <f t="shared" si="279"/>
        <v>3.9821600000000004</v>
      </c>
      <c r="R332" s="11">
        <f t="shared" si="279"/>
        <v>3.4738358113370831</v>
      </c>
      <c r="S332" s="11">
        <f t="shared" si="279"/>
        <v>3.2929068628299434</v>
      </c>
      <c r="T332" s="11">
        <f t="shared" si="279"/>
        <v>3.1119779143228037</v>
      </c>
      <c r="U332" s="11">
        <f t="shared" si="279"/>
        <v>2.991358615318044</v>
      </c>
      <c r="V332" s="11">
        <f t="shared" si="279"/>
        <v>2.8707393163132839</v>
      </c>
      <c r="W332" s="11">
        <f t="shared" si="279"/>
        <v>2.7594703505647074</v>
      </c>
      <c r="X332" s="11">
        <f t="shared" si="279"/>
        <v>2.6482013848161299</v>
      </c>
      <c r="Y332" s="11">
        <f>[3]stanford_det!AB332*Q332</f>
        <v>0</v>
      </c>
      <c r="Z332" s="11">
        <f>[3]stanford_det!AC332*R332</f>
        <v>172.93987805357773</v>
      </c>
      <c r="AA332" s="11">
        <f>[3]stanford_det!AD332*S332</f>
        <v>267.01141999039208</v>
      </c>
      <c r="AB332" s="11">
        <f>[3]stanford_det!AE332*T332</f>
        <v>279.72624951374411</v>
      </c>
      <c r="AC332" s="11">
        <f>[3]stanford_det!AF332*U332</f>
        <v>137.02749789835462</v>
      </c>
      <c r="AD332" s="11">
        <f>[3]stanford_det!AG332*V332</f>
        <v>138.94571606735167</v>
      </c>
      <c r="AE332" s="11">
        <f>[3]stanford_det!AH332*W332</f>
        <v>107.32517935434976</v>
      </c>
      <c r="AF332" s="11">
        <f>[3]stanford_det!AI332*X332</f>
        <v>105.2863856246793</v>
      </c>
    </row>
    <row r="333" spans="1:32" x14ac:dyDescent="0.25">
      <c r="A333" s="1" t="s">
        <v>40</v>
      </c>
      <c r="B333" s="1" t="s">
        <v>41</v>
      </c>
      <c r="C333" s="2" t="s">
        <v>2</v>
      </c>
      <c r="D333" s="2" t="s">
        <v>448</v>
      </c>
      <c r="E333" s="2" t="s">
        <v>516</v>
      </c>
      <c r="F333" s="2"/>
      <c r="G333" s="2"/>
      <c r="H333" s="12">
        <f>2500+2/7*(2300-2500)</f>
        <v>2442.8571428571427</v>
      </c>
      <c r="I333" s="12">
        <v>2300</v>
      </c>
      <c r="J333" s="12">
        <f t="shared" si="280"/>
        <v>2300</v>
      </c>
      <c r="K333" s="12">
        <v>2300</v>
      </c>
      <c r="L333" s="12">
        <f t="shared" si="281"/>
        <v>2300</v>
      </c>
      <c r="M333" s="12">
        <v>2300</v>
      </c>
      <c r="N333" s="12">
        <f t="shared" si="282"/>
        <v>2250</v>
      </c>
      <c r="O333" s="12">
        <v>2200</v>
      </c>
      <c r="P333" s="12"/>
      <c r="Q333" s="11">
        <f t="shared" ref="Q333:X334" si="283">H333/1000</f>
        <v>2.4428571428571426</v>
      </c>
      <c r="R333" s="11">
        <f t="shared" si="283"/>
        <v>2.2999999999999998</v>
      </c>
      <c r="S333" s="11">
        <f t="shared" si="283"/>
        <v>2.2999999999999998</v>
      </c>
      <c r="T333" s="11">
        <f t="shared" si="283"/>
        <v>2.2999999999999998</v>
      </c>
      <c r="U333" s="11">
        <f t="shared" si="283"/>
        <v>2.2999999999999998</v>
      </c>
      <c r="V333" s="11">
        <f t="shared" si="283"/>
        <v>2.2999999999999998</v>
      </c>
      <c r="W333" s="11">
        <f t="shared" si="283"/>
        <v>2.25</v>
      </c>
      <c r="X333" s="11">
        <f t="shared" si="283"/>
        <v>2.2000000000000002</v>
      </c>
      <c r="Y333" s="11">
        <f>[3]stanford_det!AB333*Q333</f>
        <v>6.4234928571428558</v>
      </c>
      <c r="Z333" s="11">
        <f>[3]stanford_det!AC333*R333</f>
        <v>4.8382799999999992</v>
      </c>
      <c r="AA333" s="11">
        <f>[3]stanford_det!AD333*S333</f>
        <v>3.0239249999999993</v>
      </c>
      <c r="AB333" s="11">
        <f>[3]stanford_det!AE333*T333</f>
        <v>1.2095699999999994</v>
      </c>
      <c r="AC333" s="11">
        <f>[3]stanford_det!AF333*U333</f>
        <v>0.75598124999999972</v>
      </c>
      <c r="AD333" s="11">
        <f>[3]stanford_det!AG333*V333</f>
        <v>0.30239249999999984</v>
      </c>
      <c r="AE333" s="11">
        <f>[3]stanford_det!AH333*W333</f>
        <v>0.14790937499999995</v>
      </c>
      <c r="AF333" s="11">
        <f>[3]stanford_det!AI333*X333</f>
        <v>0</v>
      </c>
    </row>
    <row r="334" spans="1:32" x14ac:dyDescent="0.25">
      <c r="A334" s="2" t="s">
        <v>42</v>
      </c>
      <c r="B334" s="2" t="s">
        <v>43</v>
      </c>
      <c r="C334" s="2" t="s">
        <v>2</v>
      </c>
      <c r="D334" s="2" t="s">
        <v>448</v>
      </c>
      <c r="E334" s="2" t="s">
        <v>523</v>
      </c>
      <c r="F334" s="2"/>
      <c r="G334" s="2"/>
      <c r="H334" s="12">
        <f>2890+2/7*(2620-2890)</f>
        <v>2812.8571428571427</v>
      </c>
      <c r="I334" s="12">
        <v>2620</v>
      </c>
      <c r="J334" s="12">
        <f t="shared" si="280"/>
        <v>2495</v>
      </c>
      <c r="K334" s="12">
        <v>2370</v>
      </c>
      <c r="L334" s="12">
        <f t="shared" si="281"/>
        <v>2260</v>
      </c>
      <c r="M334" s="12">
        <v>2150</v>
      </c>
      <c r="N334" s="12">
        <f t="shared" si="282"/>
        <v>2050</v>
      </c>
      <c r="O334" s="12">
        <v>1950</v>
      </c>
      <c r="P334" s="12"/>
      <c r="Q334" s="11">
        <f t="shared" si="283"/>
        <v>2.8128571428571427</v>
      </c>
      <c r="R334" s="11">
        <f t="shared" si="283"/>
        <v>2.62</v>
      </c>
      <c r="S334" s="11">
        <f t="shared" si="283"/>
        <v>2.4950000000000001</v>
      </c>
      <c r="T334" s="11">
        <f t="shared" si="283"/>
        <v>2.37</v>
      </c>
      <c r="U334" s="11">
        <f t="shared" si="283"/>
        <v>2.2599999999999998</v>
      </c>
      <c r="V334" s="11">
        <f t="shared" si="283"/>
        <v>2.15</v>
      </c>
      <c r="W334" s="11">
        <f t="shared" si="283"/>
        <v>2.0499999999999998</v>
      </c>
      <c r="X334" s="11">
        <f t="shared" si="283"/>
        <v>1.95</v>
      </c>
      <c r="Y334" s="11">
        <f>[3]stanford_det!AB334*Q334</f>
        <v>5.7467335262857144</v>
      </c>
      <c r="Z334" s="11">
        <f>[3]stanford_det!AC334*R334</f>
        <v>4.2821774656000002</v>
      </c>
      <c r="AA334" s="11">
        <f>[3]stanford_det!AD334*S334</f>
        <v>2.5486719410000003</v>
      </c>
      <c r="AB334" s="11">
        <f>[3]stanford_det!AE334*T334</f>
        <v>0.96839318639999972</v>
      </c>
      <c r="AC334" s="11">
        <f>[3]stanford_det!AF334*U334</f>
        <v>0.577154167</v>
      </c>
      <c r="AD334" s="11">
        <f>[3]stanford_det!AG334*V334</f>
        <v>0.21962503700000036</v>
      </c>
      <c r="AE334" s="11">
        <f>[3]stanford_det!AH334*W334</f>
        <v>0.10470495950000017</v>
      </c>
      <c r="AF334" s="11">
        <f>[3]stanford_det!AI334*X334</f>
        <v>0</v>
      </c>
    </row>
    <row r="335" spans="1:32" x14ac:dyDescent="0.25">
      <c r="A335" s="2" t="s">
        <v>382</v>
      </c>
      <c r="B335" s="2" t="s">
        <v>380</v>
      </c>
      <c r="C335" s="2" t="s">
        <v>2</v>
      </c>
      <c r="D335" s="2" t="s">
        <v>517</v>
      </c>
      <c r="E335" s="2" t="s">
        <v>525</v>
      </c>
      <c r="F335" s="2" t="s">
        <v>448</v>
      </c>
      <c r="G335" s="2" t="s">
        <v>630</v>
      </c>
      <c r="H335" s="61">
        <f>SUM('[4]Figure 3.4'!$F$14:$N$14)/7</f>
        <v>2018.1247142857142</v>
      </c>
      <c r="I335" s="61">
        <f>H335*800/(980+2/7*(800-980))</f>
        <v>1738.6920615384615</v>
      </c>
      <c r="J335" s="61">
        <f t="shared" si="280"/>
        <v>1564.8228553846154</v>
      </c>
      <c r="K335" s="61">
        <f>I335*640/800</f>
        <v>1390.9536492307693</v>
      </c>
      <c r="L335" s="61">
        <f t="shared" si="281"/>
        <v>1325.7526969230771</v>
      </c>
      <c r="M335" s="61">
        <f>K335*580/640</f>
        <v>1260.5517446153847</v>
      </c>
      <c r="N335" s="61">
        <f t="shared" si="282"/>
        <v>1195.3507923076922</v>
      </c>
      <c r="O335" s="61">
        <f>M335*520/580</f>
        <v>1130.14984</v>
      </c>
      <c r="P335" s="12">
        <v>0.91</v>
      </c>
      <c r="Q335" s="11">
        <f t="shared" ref="Q335:X337" si="284">H335*$P335/1000</f>
        <v>1.8364934899999998</v>
      </c>
      <c r="R335" s="11">
        <f t="shared" si="284"/>
        <v>1.5822097760000002</v>
      </c>
      <c r="S335" s="11">
        <f t="shared" si="284"/>
        <v>1.4239887984000001</v>
      </c>
      <c r="T335" s="11">
        <f t="shared" si="284"/>
        <v>1.2657678208000003</v>
      </c>
      <c r="U335" s="11">
        <f t="shared" si="284"/>
        <v>1.2064349542000001</v>
      </c>
      <c r="V335" s="11">
        <f t="shared" si="284"/>
        <v>1.1471020876</v>
      </c>
      <c r="W335" s="11">
        <f t="shared" si="284"/>
        <v>1.0877692210000001</v>
      </c>
      <c r="X335" s="11">
        <f t="shared" si="284"/>
        <v>1.0284363543999999</v>
      </c>
      <c r="Y335" s="11">
        <f>[3]stanford_det!AB335*Q335</f>
        <v>0</v>
      </c>
      <c r="Z335" s="11">
        <f>[3]stanford_det!AC335*R335</f>
        <v>130.86482711885364</v>
      </c>
      <c r="AA335" s="11">
        <f>[3]stanford_det!AD335*S335</f>
        <v>196.29724067828045</v>
      </c>
      <c r="AB335" s="11">
        <f>[3]stanford_det!AE335*T335</f>
        <v>200.65940158224225</v>
      </c>
      <c r="AC335" s="11">
        <f>[3]stanford_det!AF335*U335</f>
        <v>103.94211528971447</v>
      </c>
      <c r="AD335" s="11">
        <f>[3]stanford_det!AG335*V335</f>
        <v>104.76002045920723</v>
      </c>
      <c r="AE335" s="11">
        <f>[3]stanford_det!AH335*W335</f>
        <v>82.472104590527564</v>
      </c>
      <c r="AF335" s="11">
        <f>[3]stanford_det!AI335*X335</f>
        <v>79.74575402555142</v>
      </c>
    </row>
    <row r="336" spans="1:32" x14ac:dyDescent="0.25">
      <c r="A336" s="2" t="s">
        <v>383</v>
      </c>
      <c r="B336" s="2" t="s">
        <v>381</v>
      </c>
      <c r="C336" s="2" t="s">
        <v>2</v>
      </c>
      <c r="D336" s="2" t="s">
        <v>517</v>
      </c>
      <c r="E336" s="2" t="s">
        <v>526</v>
      </c>
      <c r="F336" s="2" t="s">
        <v>448</v>
      </c>
      <c r="G336" s="2" t="s">
        <v>631</v>
      </c>
      <c r="H336" s="61">
        <f>SUM('[4]Table 3.1'!$F$12:$N$12)/9</f>
        <v>2742.6666666666665</v>
      </c>
      <c r="I336" s="61">
        <f>H336*1100/(1310+2/7*(1100-1310))</f>
        <v>2413.5466666666666</v>
      </c>
      <c r="J336" s="61">
        <f t="shared" si="280"/>
        <v>2292.8693333333331</v>
      </c>
      <c r="K336" s="61">
        <f>I336*990/1100</f>
        <v>2172.192</v>
      </c>
      <c r="L336" s="61">
        <f t="shared" si="281"/>
        <v>2106.3679999999999</v>
      </c>
      <c r="M336" s="61">
        <f>K336*930/990</f>
        <v>2040.5440000000001</v>
      </c>
      <c r="N336" s="61">
        <f t="shared" si="282"/>
        <v>1985.6906666666669</v>
      </c>
      <c r="O336" s="61">
        <f>M336*880/930</f>
        <v>1930.8373333333334</v>
      </c>
      <c r="P336" s="12">
        <v>0.91</v>
      </c>
      <c r="Q336" s="11">
        <f t="shared" si="284"/>
        <v>2.4958266666666669</v>
      </c>
      <c r="R336" s="11">
        <f t="shared" si="284"/>
        <v>2.1963274666666668</v>
      </c>
      <c r="S336" s="11">
        <f t="shared" si="284"/>
        <v>2.0865110933333328</v>
      </c>
      <c r="T336" s="11">
        <f t="shared" si="284"/>
        <v>1.97669472</v>
      </c>
      <c r="U336" s="11">
        <f t="shared" si="284"/>
        <v>1.9167948799999999</v>
      </c>
      <c r="V336" s="11">
        <f t="shared" si="284"/>
        <v>1.8568950400000002</v>
      </c>
      <c r="W336" s="11">
        <f t="shared" si="284"/>
        <v>1.8069785066666668</v>
      </c>
      <c r="X336" s="11">
        <f t="shared" si="284"/>
        <v>1.7570619733333335</v>
      </c>
      <c r="Y336" s="11">
        <f>[3]stanford_det!AB336*Q336</f>
        <v>63.593663466666669</v>
      </c>
      <c r="Z336" s="11">
        <f>[3]stanford_det!AC336*R336</f>
        <v>431.50362328104501</v>
      </c>
      <c r="AA336" s="11">
        <f>[3]stanford_det!AD336*S336</f>
        <v>668.63631268956544</v>
      </c>
      <c r="AB336" s="11">
        <f>[3]stanford_det!AE336*T336</f>
        <v>725.35430288300245</v>
      </c>
      <c r="AC336" s="11">
        <f>[3]stanford_det!AF336*U336</f>
        <v>391.43902073365302</v>
      </c>
      <c r="AD336" s="11">
        <f>[3]stanford_det!AG336*V336</f>
        <v>400.79132881471793</v>
      </c>
      <c r="AE336" s="11">
        <f>[3]stanford_det!AH336*W336</f>
        <v>327.00374378694369</v>
      </c>
      <c r="AF336" s="11">
        <f>[3]stanford_det!AI336*X336</f>
        <v>324.77859305331708</v>
      </c>
    </row>
    <row r="337" spans="1:32" x14ac:dyDescent="0.25">
      <c r="A337" s="2" t="s">
        <v>44</v>
      </c>
      <c r="B337" s="2" t="s">
        <v>45</v>
      </c>
      <c r="C337" s="2" t="s">
        <v>2</v>
      </c>
      <c r="D337" s="2" t="s">
        <v>448</v>
      </c>
      <c r="E337" s="2" t="s">
        <v>616</v>
      </c>
      <c r="F337" s="2"/>
      <c r="G337" s="2"/>
      <c r="H337" s="12">
        <f>5600+2/7*(4500-5600)</f>
        <v>5285.7142857142853</v>
      </c>
      <c r="I337" s="11">
        <v>4500</v>
      </c>
      <c r="J337" s="12">
        <f t="shared" si="280"/>
        <v>4150</v>
      </c>
      <c r="K337" s="12">
        <v>3800</v>
      </c>
      <c r="L337" s="12">
        <f t="shared" si="281"/>
        <v>3650</v>
      </c>
      <c r="M337" s="12">
        <v>3500</v>
      </c>
      <c r="N337" s="12">
        <f t="shared" si="282"/>
        <v>3450</v>
      </c>
      <c r="O337" s="11">
        <v>3400</v>
      </c>
      <c r="P337" s="12">
        <v>0.91</v>
      </c>
      <c r="Q337" s="11">
        <f t="shared" si="284"/>
        <v>4.8099999999999996</v>
      </c>
      <c r="R337" s="11">
        <f t="shared" si="284"/>
        <v>4.0949999999999998</v>
      </c>
      <c r="S337" s="11">
        <f t="shared" si="284"/>
        <v>3.7765</v>
      </c>
      <c r="T337" s="11">
        <f t="shared" si="284"/>
        <v>3.4580000000000002</v>
      </c>
      <c r="U337" s="11">
        <f t="shared" si="284"/>
        <v>3.3214999999999999</v>
      </c>
      <c r="V337" s="11">
        <f t="shared" si="284"/>
        <v>3.1850000000000001</v>
      </c>
      <c r="W337" s="11">
        <f t="shared" si="284"/>
        <v>3.1395</v>
      </c>
      <c r="X337" s="11">
        <f t="shared" si="284"/>
        <v>3.0939999999999999</v>
      </c>
      <c r="Y337" s="11">
        <f>[3]stanford_det!AB337*Q337</f>
        <v>0</v>
      </c>
      <c r="Z337" s="11">
        <f>[3]stanford_det!AC337*R337</f>
        <v>0</v>
      </c>
      <c r="AA337" s="11">
        <f>[3]stanford_det!AD337*S337</f>
        <v>0</v>
      </c>
      <c r="AB337" s="11">
        <f>[3]stanford_det!AE337*T337</f>
        <v>0</v>
      </c>
      <c r="AC337" s="11">
        <f>[3]stanford_det!AF337*U337</f>
        <v>0</v>
      </c>
      <c r="AD337" s="11">
        <f>[3]stanford_det!AG337*V337</f>
        <v>0</v>
      </c>
      <c r="AE337" s="11">
        <f>[3]stanford_det!AH337*W337</f>
        <v>0</v>
      </c>
      <c r="AF337" s="11">
        <f>[3]stanford_det!AI337*X337</f>
        <v>0</v>
      </c>
    </row>
    <row r="338" spans="1:32" x14ac:dyDescent="0.25">
      <c r="A338" s="2" t="s">
        <v>46</v>
      </c>
      <c r="B338" s="2" t="s">
        <v>47</v>
      </c>
      <c r="C338" s="2" t="s">
        <v>2</v>
      </c>
      <c r="D338" s="2" t="s">
        <v>448</v>
      </c>
      <c r="E338" s="2" t="s">
        <v>510</v>
      </c>
      <c r="F338" s="2"/>
      <c r="G338" s="2"/>
      <c r="H338" s="12">
        <f>9080+2/7*(5790-9080)</f>
        <v>8140</v>
      </c>
      <c r="I338" s="12">
        <v>5790</v>
      </c>
      <c r="J338" s="12">
        <f t="shared" si="280"/>
        <v>5135</v>
      </c>
      <c r="K338" s="12">
        <v>4480</v>
      </c>
      <c r="L338" s="12">
        <f t="shared" si="281"/>
        <v>3565</v>
      </c>
      <c r="M338" s="12">
        <v>2650</v>
      </c>
      <c r="N338" s="12">
        <f t="shared" si="282"/>
        <v>2475</v>
      </c>
      <c r="O338" s="12">
        <v>2300</v>
      </c>
      <c r="P338" s="12"/>
      <c r="Q338" s="11">
        <f t="shared" ref="Q338:X338" si="285">H338/1000</f>
        <v>8.14</v>
      </c>
      <c r="R338" s="11">
        <f t="shared" si="285"/>
        <v>5.79</v>
      </c>
      <c r="S338" s="11">
        <f t="shared" si="285"/>
        <v>5.1349999999999998</v>
      </c>
      <c r="T338" s="11">
        <f t="shared" si="285"/>
        <v>4.4800000000000004</v>
      </c>
      <c r="U338" s="11">
        <f t="shared" si="285"/>
        <v>3.5649999999999999</v>
      </c>
      <c r="V338" s="11">
        <f t="shared" si="285"/>
        <v>2.65</v>
      </c>
      <c r="W338" s="11">
        <f t="shared" si="285"/>
        <v>2.4750000000000001</v>
      </c>
      <c r="X338" s="11">
        <f t="shared" si="285"/>
        <v>2.2999999999999998</v>
      </c>
      <c r="Y338" s="11">
        <f>[3]stanford_det!AB338*Q338</f>
        <v>0</v>
      </c>
      <c r="Z338" s="11">
        <f>[3]stanford_det!AC338*R338</f>
        <v>0.78062266859275153</v>
      </c>
      <c r="AA338" s="11">
        <f>[3]stanford_det!AD338*S338</f>
        <v>1.1769336071641492</v>
      </c>
      <c r="AB338" s="11">
        <f>[3]stanford_det!AE338*T338</f>
        <v>1.2080102090830838</v>
      </c>
      <c r="AC338" s="11">
        <f>[3]stanford_det!AF338*U338</f>
        <v>0.56475488443893984</v>
      </c>
      <c r="AD338" s="11">
        <f>[3]stanford_det!AG338*V338</f>
        <v>0.44659975642720018</v>
      </c>
      <c r="AE338" s="11">
        <f>[3]stanford_det!AH338*W338</f>
        <v>0.35871229492652695</v>
      </c>
      <c r="AF338" s="11">
        <f>[3]stanford_det!AI338*X338</f>
        <v>0.34110109698439744</v>
      </c>
    </row>
    <row r="339" spans="1:32" x14ac:dyDescent="0.25">
      <c r="A339" s="2" t="s">
        <v>48</v>
      </c>
      <c r="B339" s="2" t="s">
        <v>49</v>
      </c>
      <c r="C339" s="2" t="s">
        <v>2</v>
      </c>
      <c r="D339" s="2" t="s">
        <v>448</v>
      </c>
      <c r="E339" s="2" t="s">
        <v>617</v>
      </c>
      <c r="F339" s="2"/>
      <c r="G339" s="2"/>
      <c r="H339" s="12">
        <f>5530+2/7*(4970-5530)</f>
        <v>5370</v>
      </c>
      <c r="I339" s="11">
        <v>4970</v>
      </c>
      <c r="J339" s="12">
        <f t="shared" si="280"/>
        <v>4720</v>
      </c>
      <c r="K339" s="12">
        <v>4470</v>
      </c>
      <c r="L339" s="12">
        <f t="shared" si="281"/>
        <v>4245</v>
      </c>
      <c r="M339" s="12">
        <v>4020</v>
      </c>
      <c r="N339" s="12">
        <f t="shared" si="282"/>
        <v>3815</v>
      </c>
      <c r="O339" s="11">
        <v>3610</v>
      </c>
      <c r="P339" s="12">
        <v>0.91</v>
      </c>
      <c r="Q339" s="11">
        <f t="shared" ref="Q339:X339" si="286">H339*$P339/1000</f>
        <v>4.8866999999999994</v>
      </c>
      <c r="R339" s="11">
        <f t="shared" si="286"/>
        <v>4.5226999999999995</v>
      </c>
      <c r="S339" s="11">
        <f t="shared" si="286"/>
        <v>4.2951999999999995</v>
      </c>
      <c r="T339" s="11">
        <f t="shared" si="286"/>
        <v>4.0677000000000003</v>
      </c>
      <c r="U339" s="11">
        <f t="shared" si="286"/>
        <v>3.8629500000000001</v>
      </c>
      <c r="V339" s="11">
        <f t="shared" si="286"/>
        <v>3.6582000000000003</v>
      </c>
      <c r="W339" s="11">
        <f t="shared" si="286"/>
        <v>3.4716499999999999</v>
      </c>
      <c r="X339" s="11">
        <f t="shared" si="286"/>
        <v>3.2850999999999999</v>
      </c>
      <c r="Y339" s="11">
        <f>[3]stanford_det!AB339*Q339</f>
        <v>0</v>
      </c>
      <c r="Z339" s="11">
        <f>[3]stanford_det!AC339*R339</f>
        <v>21.105933333333333</v>
      </c>
      <c r="AA339" s="11">
        <f>[3]stanford_det!AD339*S339</f>
        <v>32.929866666666662</v>
      </c>
      <c r="AB339" s="11">
        <f>[3]stanford_det!AE339*T339</f>
        <v>35.253399999999999</v>
      </c>
      <c r="AC339" s="11">
        <f>[3]stanford_det!AF339*U339</f>
        <v>17.061362499999998</v>
      </c>
      <c r="AD339" s="11">
        <f>[3]stanford_det!AG339*V339</f>
        <v>17.0716</v>
      </c>
      <c r="AE339" s="11">
        <f>[3]stanford_det!AH339*W339</f>
        <v>13.0186875</v>
      </c>
      <c r="AF339" s="11">
        <f>[3]stanford_det!AI339*X339</f>
        <v>12.592883333333333</v>
      </c>
    </row>
    <row r="340" spans="1:32" x14ac:dyDescent="0.25">
      <c r="A340" s="2" t="s">
        <v>32</v>
      </c>
      <c r="B340" s="2" t="s">
        <v>33</v>
      </c>
      <c r="C340" s="2" t="s">
        <v>1</v>
      </c>
      <c r="D340" s="2" t="s">
        <v>448</v>
      </c>
      <c r="E340" s="2" t="s">
        <v>558</v>
      </c>
      <c r="F340" s="2"/>
      <c r="G340" s="2"/>
      <c r="H340" s="12">
        <f>[2]SK!$B$8/([2]SK!$B$8+[2]SK!$B$11)*(2000+2/7*(2000-2000))+[2]SK!$B$11/([2]SK!$B$8+[2]SK!$B$11)*(1600+2/7*(1600-1600))</f>
        <v>1825.3968253968255</v>
      </c>
      <c r="I340" s="12">
        <f>$H340</f>
        <v>1825.3968253968255</v>
      </c>
      <c r="J340" s="12">
        <f t="shared" ref="J340:O341" si="287">$H340</f>
        <v>1825.3968253968255</v>
      </c>
      <c r="K340" s="12">
        <f t="shared" si="287"/>
        <v>1825.3968253968255</v>
      </c>
      <c r="L340" s="12">
        <f t="shared" si="287"/>
        <v>1825.3968253968255</v>
      </c>
      <c r="M340" s="12">
        <f t="shared" si="287"/>
        <v>1825.3968253968255</v>
      </c>
      <c r="N340" s="12">
        <f t="shared" si="287"/>
        <v>1825.3968253968255</v>
      </c>
      <c r="O340" s="12">
        <f t="shared" si="287"/>
        <v>1825.3968253968255</v>
      </c>
      <c r="P340" s="12"/>
      <c r="Q340" s="11">
        <f t="shared" ref="Q340:X342" si="288">H340/1000</f>
        <v>1.8253968253968256</v>
      </c>
      <c r="R340" s="11">
        <f t="shared" si="288"/>
        <v>1.8253968253968256</v>
      </c>
      <c r="S340" s="11">
        <f t="shared" si="288"/>
        <v>1.8253968253968256</v>
      </c>
      <c r="T340" s="11">
        <f t="shared" si="288"/>
        <v>1.8253968253968256</v>
      </c>
      <c r="U340" s="11">
        <f t="shared" si="288"/>
        <v>1.8253968253968256</v>
      </c>
      <c r="V340" s="11">
        <f t="shared" si="288"/>
        <v>1.8253968253968256</v>
      </c>
      <c r="W340" s="11">
        <f t="shared" si="288"/>
        <v>1.8253968253968256</v>
      </c>
      <c r="X340" s="11">
        <f t="shared" si="288"/>
        <v>1.8253968253968256</v>
      </c>
      <c r="Y340" s="11">
        <f>[3]stanford_det!AB340*Q340</f>
        <v>58.150890873015882</v>
      </c>
      <c r="Z340" s="11">
        <f>[3]stanford_det!AC340*R340</f>
        <v>46.520712698412709</v>
      </c>
      <c r="AA340" s="11">
        <f>[3]stanford_det!AD340*S340</f>
        <v>29.075445436507941</v>
      </c>
      <c r="AB340" s="11">
        <f>[3]stanford_det!AE340*T340</f>
        <v>11.630178174603172</v>
      </c>
      <c r="AC340" s="11">
        <f>[3]stanford_det!AF340*U340</f>
        <v>7.2688613591269844</v>
      </c>
      <c r="AD340" s="11">
        <f>[3]stanford_det!AG340*V340</f>
        <v>2.9075445436507961</v>
      </c>
      <c r="AE340" s="11">
        <f>[3]stanford_det!AH340*W340</f>
        <v>1.453772271825398</v>
      </c>
      <c r="AF340" s="11">
        <f>[3]stanford_det!AI340*X340</f>
        <v>0</v>
      </c>
    </row>
    <row r="341" spans="1:32" x14ac:dyDescent="0.25">
      <c r="A341" s="2" t="s">
        <v>34</v>
      </c>
      <c r="B341" s="2" t="s">
        <v>35</v>
      </c>
      <c r="C341" s="2" t="s">
        <v>1</v>
      </c>
      <c r="D341" s="2" t="s">
        <v>448</v>
      </c>
      <c r="E341" s="2" t="s">
        <v>515</v>
      </c>
      <c r="F341" s="2"/>
      <c r="G341" s="2"/>
      <c r="H341" s="12">
        <f>850+2/7*(850-850)</f>
        <v>850</v>
      </c>
      <c r="I341" s="12">
        <f>$H341</f>
        <v>850</v>
      </c>
      <c r="J341" s="12">
        <f t="shared" si="287"/>
        <v>850</v>
      </c>
      <c r="K341" s="12">
        <f t="shared" si="287"/>
        <v>850</v>
      </c>
      <c r="L341" s="12">
        <f t="shared" si="287"/>
        <v>850</v>
      </c>
      <c r="M341" s="12">
        <f t="shared" si="287"/>
        <v>850</v>
      </c>
      <c r="N341" s="12">
        <f t="shared" si="287"/>
        <v>850</v>
      </c>
      <c r="O341" s="12">
        <f t="shared" si="287"/>
        <v>850</v>
      </c>
      <c r="P341" s="12"/>
      <c r="Q341" s="11">
        <f t="shared" si="288"/>
        <v>0.85</v>
      </c>
      <c r="R341" s="11">
        <f t="shared" si="288"/>
        <v>0.85</v>
      </c>
      <c r="S341" s="11">
        <f t="shared" si="288"/>
        <v>0.85</v>
      </c>
      <c r="T341" s="11">
        <f t="shared" si="288"/>
        <v>0.85</v>
      </c>
      <c r="U341" s="11">
        <f t="shared" si="288"/>
        <v>0.85</v>
      </c>
      <c r="V341" s="11">
        <f t="shared" si="288"/>
        <v>0.85</v>
      </c>
      <c r="W341" s="11">
        <f t="shared" si="288"/>
        <v>0.85</v>
      </c>
      <c r="X341" s="11">
        <f t="shared" si="288"/>
        <v>0.85</v>
      </c>
      <c r="Y341" s="11">
        <f>[3]stanford_det!AB341*Q341</f>
        <v>63.697502583333339</v>
      </c>
      <c r="Z341" s="11">
        <f>[3]stanford_det!AC341*R341</f>
        <v>39.39800206666667</v>
      </c>
      <c r="AA341" s="11">
        <f>[3]stanford_det!AD341*S341</f>
        <v>24.623751291666668</v>
      </c>
      <c r="AB341" s="11">
        <f>[3]stanford_det!AE341*T341</f>
        <v>9.8495005166666658</v>
      </c>
      <c r="AC341" s="11">
        <f>[3]stanford_det!AF341*U341</f>
        <v>6.1559378229166652</v>
      </c>
      <c r="AD341" s="11">
        <f>[3]stanford_det!AG341*V341</f>
        <v>2.4623751291666665</v>
      </c>
      <c r="AE341" s="11">
        <f>[3]stanford_det!AH341*W341</f>
        <v>1.2311875645833332</v>
      </c>
      <c r="AF341" s="11">
        <f>[3]stanford_det!AI341*X341</f>
        <v>0</v>
      </c>
    </row>
    <row r="342" spans="1:32" x14ac:dyDescent="0.25">
      <c r="A342" s="2" t="s">
        <v>36</v>
      </c>
      <c r="B342" s="2" t="s">
        <v>37</v>
      </c>
      <c r="C342" s="2" t="s">
        <v>1</v>
      </c>
      <c r="D342" s="2" t="s">
        <v>448</v>
      </c>
      <c r="E342" s="2" t="s">
        <v>503</v>
      </c>
      <c r="F342" s="2"/>
      <c r="G342" s="2"/>
      <c r="H342" s="12">
        <f>4500+2/7*(4350-4500)</f>
        <v>4457.1428571428569</v>
      </c>
      <c r="I342" s="12">
        <f>4350</f>
        <v>4350</v>
      </c>
      <c r="J342" s="12">
        <f>(I342+K342)/2</f>
        <v>4225</v>
      </c>
      <c r="K342" s="12">
        <v>4100</v>
      </c>
      <c r="L342" s="12">
        <f>(K342+M342)/2</f>
        <v>3950</v>
      </c>
      <c r="M342" s="12">
        <v>3800</v>
      </c>
      <c r="N342" s="12">
        <f>(M342+O342)/2</f>
        <v>3775</v>
      </c>
      <c r="O342" s="12">
        <v>3750</v>
      </c>
      <c r="P342" s="12"/>
      <c r="Q342" s="11">
        <f t="shared" si="288"/>
        <v>4.4571428571428573</v>
      </c>
      <c r="R342" s="11">
        <f t="shared" si="288"/>
        <v>4.3499999999999996</v>
      </c>
      <c r="S342" s="11">
        <f t="shared" si="288"/>
        <v>4.2249999999999996</v>
      </c>
      <c r="T342" s="11">
        <f t="shared" si="288"/>
        <v>4.0999999999999996</v>
      </c>
      <c r="U342" s="11">
        <f t="shared" si="288"/>
        <v>3.95</v>
      </c>
      <c r="V342" s="11">
        <f t="shared" si="288"/>
        <v>3.8</v>
      </c>
      <c r="W342" s="11">
        <f t="shared" si="288"/>
        <v>3.7749999999999999</v>
      </c>
      <c r="X342" s="11">
        <f t="shared" si="288"/>
        <v>3.75</v>
      </c>
      <c r="Y342" s="11">
        <f>[3]stanford_det!AB342*Q342</f>
        <v>144.11428571428573</v>
      </c>
      <c r="Z342" s="11">
        <f>[3]stanford_det!AC342*R342</f>
        <v>112.52</v>
      </c>
      <c r="AA342" s="11">
        <f>[3]stanford_det!AD342*S342</f>
        <v>68.30416666666666</v>
      </c>
      <c r="AB342" s="11">
        <f>[3]stanford_det!AE342*T342</f>
        <v>26.513333333333332</v>
      </c>
      <c r="AC342" s="11">
        <f>[3]stanford_det!AF342*U342</f>
        <v>15.964583333333335</v>
      </c>
      <c r="AD342" s="11">
        <f>[3]stanford_det!AG342*V342</f>
        <v>6.1433333333333335</v>
      </c>
      <c r="AE342" s="11">
        <f>[3]stanford_det!AH342*W342</f>
        <v>3.0514583333333332</v>
      </c>
      <c r="AF342" s="11">
        <f>[3]stanford_det!AI342*X342</f>
        <v>0</v>
      </c>
    </row>
    <row r="343" spans="1:32" x14ac:dyDescent="0.25">
      <c r="A343" s="2" t="s">
        <v>38</v>
      </c>
      <c r="B343" s="2" t="s">
        <v>39</v>
      </c>
      <c r="C343" s="2" t="s">
        <v>1</v>
      </c>
      <c r="D343" s="2" t="s">
        <v>517</v>
      </c>
      <c r="E343" s="2" t="s">
        <v>518</v>
      </c>
      <c r="F343" s="2" t="s">
        <v>448</v>
      </c>
      <c r="G343" s="2" t="s">
        <v>637</v>
      </c>
      <c r="H343" s="11">
        <f>'[4]Figure 5.5'!$E$23</f>
        <v>1842.692924470706</v>
      </c>
      <c r="I343" s="11">
        <f>$H343</f>
        <v>1842.692924470706</v>
      </c>
      <c r="J343" s="11">
        <f t="shared" ref="J343:O343" si="289">$H343</f>
        <v>1842.692924470706</v>
      </c>
      <c r="K343" s="11">
        <f t="shared" si="289"/>
        <v>1842.692924470706</v>
      </c>
      <c r="L343" s="11">
        <f t="shared" si="289"/>
        <v>1842.692924470706</v>
      </c>
      <c r="M343" s="11">
        <f t="shared" si="289"/>
        <v>1842.692924470706</v>
      </c>
      <c r="N343" s="11">
        <f t="shared" si="289"/>
        <v>1842.692924470706</v>
      </c>
      <c r="O343" s="11">
        <f t="shared" si="289"/>
        <v>1842.692924470706</v>
      </c>
      <c r="P343" s="12">
        <v>0.91</v>
      </c>
      <c r="Q343" s="11">
        <f t="shared" ref="Q343:X345" si="290">H343*$P343/1000</f>
        <v>1.6768505612683424</v>
      </c>
      <c r="R343" s="11">
        <f t="shared" si="290"/>
        <v>1.6768505612683424</v>
      </c>
      <c r="S343" s="11">
        <f t="shared" si="290"/>
        <v>1.6768505612683424</v>
      </c>
      <c r="T343" s="11">
        <f t="shared" si="290"/>
        <v>1.6768505612683424</v>
      </c>
      <c r="U343" s="11">
        <f t="shared" si="290"/>
        <v>1.6768505612683424</v>
      </c>
      <c r="V343" s="11">
        <f t="shared" si="290"/>
        <v>1.6768505612683424</v>
      </c>
      <c r="W343" s="11">
        <f t="shared" si="290"/>
        <v>1.6768505612683424</v>
      </c>
      <c r="X343" s="11">
        <f t="shared" si="290"/>
        <v>1.6768505612683424</v>
      </c>
      <c r="Y343" s="11">
        <f>[3]stanford_det!AB343*Q343</f>
        <v>44.911647532637105</v>
      </c>
      <c r="Z343" s="11">
        <f>[3]stanford_det!AC343*R343</f>
        <v>44.906058030766204</v>
      </c>
      <c r="AA343" s="11">
        <f>[3]stanford_det!AD343*S343</f>
        <v>44.897673777959866</v>
      </c>
      <c r="AB343" s="11">
        <f>[3]stanford_det!AE343*T343</f>
        <v>44.889289525153529</v>
      </c>
      <c r="AC343" s="11">
        <f>[3]stanford_det!AF343*U343</f>
        <v>44.887193461951945</v>
      </c>
      <c r="AD343" s="11">
        <f>[3]stanford_det!AG343*V343</f>
        <v>44.885097398750354</v>
      </c>
      <c r="AE343" s="11">
        <f>[3]stanford_det!AH343*W343</f>
        <v>44.884398711016495</v>
      </c>
      <c r="AF343" s="11">
        <f>[3]stanford_det!AI343*X343</f>
        <v>44.883700023282628</v>
      </c>
    </row>
    <row r="344" spans="1:32" x14ac:dyDescent="0.25">
      <c r="A344" s="2" t="s">
        <v>384</v>
      </c>
      <c r="B344" s="2" t="s">
        <v>378</v>
      </c>
      <c r="C344" s="2" t="s">
        <v>1</v>
      </c>
      <c r="D344" s="2" t="s">
        <v>517</v>
      </c>
      <c r="E344" s="2" t="s">
        <v>519</v>
      </c>
      <c r="F344" s="2" t="s">
        <v>448</v>
      </c>
      <c r="G344" s="2" t="s">
        <v>632</v>
      </c>
      <c r="H344" s="61">
        <f>SUM('[4]Figure 2.5'!$AD$10:$AL$10)/9</f>
        <v>1988.1111111111111</v>
      </c>
      <c r="I344" s="61">
        <f>H344*1350/(1400+2/7*(1350-1400))</f>
        <v>1936.8711340206185</v>
      </c>
      <c r="J344" s="61">
        <f t="shared" ref="J344:J352" si="291">(I344+K344)/2</f>
        <v>1901.0031500572736</v>
      </c>
      <c r="K344" s="61">
        <f>I344*1300/1350</f>
        <v>1865.1351660939288</v>
      </c>
      <c r="L344" s="61">
        <f t="shared" ref="L344:L352" si="292">(K344+M344)/2</f>
        <v>1793.3991981672393</v>
      </c>
      <c r="M344" s="61">
        <f>K344*1200/1300</f>
        <v>1721.6632302405496</v>
      </c>
      <c r="N344" s="61">
        <f t="shared" ref="N344:N352" si="293">(M344+O344)/2</f>
        <v>1649.92726231386</v>
      </c>
      <c r="O344" s="61">
        <f>M344*1100/1200</f>
        <v>1578.1912943871705</v>
      </c>
      <c r="P344" s="12">
        <v>0.91</v>
      </c>
      <c r="Q344" s="11">
        <f t="shared" si="290"/>
        <v>1.8091811111111114</v>
      </c>
      <c r="R344" s="11">
        <f t="shared" si="290"/>
        <v>1.7625527319587628</v>
      </c>
      <c r="S344" s="11">
        <f t="shared" si="290"/>
        <v>1.7299128665521191</v>
      </c>
      <c r="T344" s="11">
        <f t="shared" si="290"/>
        <v>1.6972730011454753</v>
      </c>
      <c r="U344" s="11">
        <f t="shared" si="290"/>
        <v>1.6319932703321878</v>
      </c>
      <c r="V344" s="11">
        <f t="shared" si="290"/>
        <v>1.5667135395189002</v>
      </c>
      <c r="W344" s="11">
        <f t="shared" si="290"/>
        <v>1.5014338087056125</v>
      </c>
      <c r="X344" s="11">
        <f t="shared" si="290"/>
        <v>1.4361540778923252</v>
      </c>
      <c r="Y344" s="11">
        <f>[3]stanford_det!AB344*Q344</f>
        <v>0.45229527777777784</v>
      </c>
      <c r="Z344" s="11">
        <f>[3]stanford_det!AC344*R344</f>
        <v>935.15603935213153</v>
      </c>
      <c r="AA344" s="11">
        <f>[3]stanford_det!AD344*S344</f>
        <v>1519.3218161910545</v>
      </c>
      <c r="AB344" s="11">
        <f>[3]stanford_det!AE344*T344</f>
        <v>1687.2589087906385</v>
      </c>
      <c r="AC344" s="11">
        <f>[3]stanford_det!AF344*U344</f>
        <v>881.86875556795087</v>
      </c>
      <c r="AD344" s="11">
        <f>[3]stanford_det!AG344*V344</f>
        <v>897.37084510347279</v>
      </c>
      <c r="AE344" s="11">
        <f>[3]stanford_det!AH344*W344</f>
        <v>713.99697891922244</v>
      </c>
      <c r="AF344" s="11">
        <f>[3]stanford_det!AI344*X344</f>
        <v>698.46877749137491</v>
      </c>
    </row>
    <row r="345" spans="1:32" x14ac:dyDescent="0.25">
      <c r="A345" s="2" t="s">
        <v>385</v>
      </c>
      <c r="B345" s="2" t="s">
        <v>379</v>
      </c>
      <c r="C345" s="2" t="s">
        <v>1</v>
      </c>
      <c r="D345" s="2" t="s">
        <v>517</v>
      </c>
      <c r="E345" s="2" t="s">
        <v>527</v>
      </c>
      <c r="F345" s="2" t="s">
        <v>448</v>
      </c>
      <c r="G345" s="2" t="s">
        <v>633</v>
      </c>
      <c r="H345" s="12">
        <f>('[4]Table 4.1'!$D$11+'[4]Table 4.1'!$G$11)/2</f>
        <v>4376</v>
      </c>
      <c r="I345" s="12">
        <f>H345*2880/(3470+2/7*(2880-3470))</f>
        <v>3817.4019904803113</v>
      </c>
      <c r="J345" s="12">
        <f t="shared" si="291"/>
        <v>3618.5789701427948</v>
      </c>
      <c r="K345" s="12">
        <f>I345*2580/2880</f>
        <v>3419.7559498052788</v>
      </c>
      <c r="L345" s="12">
        <f t="shared" si="292"/>
        <v>3287.2072695802681</v>
      </c>
      <c r="M345" s="12">
        <f>K345*2380/2580</f>
        <v>3154.6585893552569</v>
      </c>
      <c r="N345" s="12">
        <f t="shared" si="293"/>
        <v>3032.3850006205571</v>
      </c>
      <c r="O345" s="12">
        <f>M345*2380/2580</f>
        <v>2910.1114118858573</v>
      </c>
      <c r="P345" s="12">
        <v>0.91</v>
      </c>
      <c r="Q345" s="11">
        <f t="shared" si="290"/>
        <v>3.9821600000000004</v>
      </c>
      <c r="R345" s="11">
        <f t="shared" si="290"/>
        <v>3.4738358113370831</v>
      </c>
      <c r="S345" s="11">
        <f t="shared" si="290"/>
        <v>3.2929068628299434</v>
      </c>
      <c r="T345" s="11">
        <f t="shared" si="290"/>
        <v>3.1119779143228037</v>
      </c>
      <c r="U345" s="11">
        <f t="shared" si="290"/>
        <v>2.991358615318044</v>
      </c>
      <c r="V345" s="11">
        <f t="shared" si="290"/>
        <v>2.8707393163132839</v>
      </c>
      <c r="W345" s="11">
        <f t="shared" si="290"/>
        <v>2.7594703505647074</v>
      </c>
      <c r="X345" s="11">
        <f t="shared" si="290"/>
        <v>2.6482013848161299</v>
      </c>
      <c r="Y345" s="11">
        <f>[3]stanford_det!AB345*Q345</f>
        <v>0</v>
      </c>
      <c r="Z345" s="11">
        <f>[3]stanford_det!AC345*R345</f>
        <v>0</v>
      </c>
      <c r="AA345" s="11">
        <f>[3]stanford_det!AD345*S345</f>
        <v>0</v>
      </c>
      <c r="AB345" s="11">
        <f>[3]stanford_det!AE345*T345</f>
        <v>0</v>
      </c>
      <c r="AC345" s="11">
        <f>[3]stanford_det!AF345*U345</f>
        <v>0</v>
      </c>
      <c r="AD345" s="11">
        <f>[3]stanford_det!AG345*V345</f>
        <v>0</v>
      </c>
      <c r="AE345" s="11">
        <f>[3]stanford_det!AH345*W345</f>
        <v>0</v>
      </c>
      <c r="AF345" s="11">
        <f>[3]stanford_det!AI345*X345</f>
        <v>0</v>
      </c>
    </row>
    <row r="346" spans="1:32" x14ac:dyDescent="0.25">
      <c r="A346" s="1" t="s">
        <v>40</v>
      </c>
      <c r="B346" s="1" t="s">
        <v>41</v>
      </c>
      <c r="C346" s="2" t="s">
        <v>1</v>
      </c>
      <c r="D346" s="2" t="s">
        <v>448</v>
      </c>
      <c r="E346" s="2" t="s">
        <v>516</v>
      </c>
      <c r="F346" s="2"/>
      <c r="G346" s="2"/>
      <c r="H346" s="12">
        <f>2500+2/7*(2300-2500)</f>
        <v>2442.8571428571427</v>
      </c>
      <c r="I346" s="12">
        <v>2300</v>
      </c>
      <c r="J346" s="12">
        <f t="shared" si="291"/>
        <v>2300</v>
      </c>
      <c r="K346" s="12">
        <v>2300</v>
      </c>
      <c r="L346" s="12">
        <f t="shared" si="292"/>
        <v>2300</v>
      </c>
      <c r="M346" s="12">
        <v>2300</v>
      </c>
      <c r="N346" s="12">
        <f t="shared" si="293"/>
        <v>2250</v>
      </c>
      <c r="O346" s="12">
        <v>2200</v>
      </c>
      <c r="P346" s="12"/>
      <c r="Q346" s="11">
        <f t="shared" ref="Q346:X347" si="294">H346/1000</f>
        <v>2.4428571428571426</v>
      </c>
      <c r="R346" s="11">
        <f t="shared" si="294"/>
        <v>2.2999999999999998</v>
      </c>
      <c r="S346" s="11">
        <f t="shared" si="294"/>
        <v>2.2999999999999998</v>
      </c>
      <c r="T346" s="11">
        <f t="shared" si="294"/>
        <v>2.2999999999999998</v>
      </c>
      <c r="U346" s="11">
        <f t="shared" si="294"/>
        <v>2.2999999999999998</v>
      </c>
      <c r="V346" s="11">
        <f t="shared" si="294"/>
        <v>2.2999999999999998</v>
      </c>
      <c r="W346" s="11">
        <f t="shared" si="294"/>
        <v>2.25</v>
      </c>
      <c r="X346" s="11">
        <f t="shared" si="294"/>
        <v>2.2000000000000002</v>
      </c>
      <c r="Y346" s="11">
        <f>[3]stanford_det!AB346*Q346</f>
        <v>244.05472469387752</v>
      </c>
      <c r="Z346" s="11">
        <f>[3]stanford_det!AC346*R346</f>
        <v>4.4260148571428575</v>
      </c>
      <c r="AA346" s="11">
        <f>[3]stanford_det!AD346*S346</f>
        <v>2.7662592857142854</v>
      </c>
      <c r="AB346" s="11">
        <f>[3]stanford_det!AE346*T346</f>
        <v>1.1065037142857141</v>
      </c>
      <c r="AC346" s="11">
        <f>[3]stanford_det!AF346*U346</f>
        <v>0.69156482142857123</v>
      </c>
      <c r="AD346" s="11">
        <f>[3]stanford_det!AG346*V346</f>
        <v>0.27662592857142854</v>
      </c>
      <c r="AE346" s="11">
        <f>[3]stanford_det!AH346*W346</f>
        <v>0.13530616071428569</v>
      </c>
      <c r="AF346" s="11">
        <f>[3]stanford_det!AI346*X346</f>
        <v>0</v>
      </c>
    </row>
    <row r="347" spans="1:32" x14ac:dyDescent="0.25">
      <c r="A347" s="2" t="s">
        <v>42</v>
      </c>
      <c r="B347" s="2" t="s">
        <v>43</v>
      </c>
      <c r="C347" s="2" t="s">
        <v>1</v>
      </c>
      <c r="D347" s="2" t="s">
        <v>448</v>
      </c>
      <c r="E347" s="2" t="s">
        <v>523</v>
      </c>
      <c r="F347" s="2"/>
      <c r="G347" s="2"/>
      <c r="H347" s="12">
        <f>2890+2/7*(2620-2890)</f>
        <v>2812.8571428571427</v>
      </c>
      <c r="I347" s="12">
        <v>2620</v>
      </c>
      <c r="J347" s="12">
        <f t="shared" si="291"/>
        <v>2495</v>
      </c>
      <c r="K347" s="12">
        <v>2370</v>
      </c>
      <c r="L347" s="12">
        <f t="shared" si="292"/>
        <v>2260</v>
      </c>
      <c r="M347" s="12">
        <v>2150</v>
      </c>
      <c r="N347" s="12">
        <f t="shared" si="293"/>
        <v>2050</v>
      </c>
      <c r="O347" s="12">
        <v>1950</v>
      </c>
      <c r="P347" s="12"/>
      <c r="Q347" s="11">
        <f t="shared" si="294"/>
        <v>2.8128571428571427</v>
      </c>
      <c r="R347" s="11">
        <f t="shared" si="294"/>
        <v>2.62</v>
      </c>
      <c r="S347" s="11">
        <f t="shared" si="294"/>
        <v>2.4950000000000001</v>
      </c>
      <c r="T347" s="11">
        <f t="shared" si="294"/>
        <v>2.37</v>
      </c>
      <c r="U347" s="11">
        <f t="shared" si="294"/>
        <v>2.2599999999999998</v>
      </c>
      <c r="V347" s="11">
        <f t="shared" si="294"/>
        <v>2.15</v>
      </c>
      <c r="W347" s="11">
        <f t="shared" si="294"/>
        <v>2.0499999999999998</v>
      </c>
      <c r="X347" s="11">
        <f t="shared" si="294"/>
        <v>1.95</v>
      </c>
      <c r="Y347" s="11">
        <f>[3]stanford_det!AB347*Q347</f>
        <v>41.142999844571428</v>
      </c>
      <c r="Z347" s="11">
        <f>[3]stanford_det!AC347*R347</f>
        <v>20.177699020800002</v>
      </c>
      <c r="AA347" s="11">
        <f>[3]stanford_det!AD347*S347</f>
        <v>12.009389088000001</v>
      </c>
      <c r="AB347" s="11">
        <f>[3]stanford_det!AE347*T347</f>
        <v>4.5630865152000002</v>
      </c>
      <c r="AC347" s="11">
        <f>[3]stanford_det!AF347*U347</f>
        <v>2.7195610559999999</v>
      </c>
      <c r="AD347" s="11">
        <f>[3]stanford_det!AG347*V347</f>
        <v>1.0348772159999999</v>
      </c>
      <c r="AE347" s="11">
        <f>[3]stanford_det!AH347*W347</f>
        <v>0.49337169599999997</v>
      </c>
      <c r="AF347" s="11">
        <f>[3]stanford_det!AI347*X347</f>
        <v>0</v>
      </c>
    </row>
    <row r="348" spans="1:32" x14ac:dyDescent="0.25">
      <c r="A348" s="2" t="s">
        <v>382</v>
      </c>
      <c r="B348" s="2" t="s">
        <v>380</v>
      </c>
      <c r="C348" s="2" t="s">
        <v>1</v>
      </c>
      <c r="D348" s="2" t="s">
        <v>517</v>
      </c>
      <c r="E348" s="2" t="s">
        <v>521</v>
      </c>
      <c r="F348" s="2" t="s">
        <v>448</v>
      </c>
      <c r="G348" s="2" t="s">
        <v>630</v>
      </c>
      <c r="H348" s="61">
        <f>SUM('[4]Figure 3.4'!$F$10:$N$10)/9</f>
        <v>1608.2725555555553</v>
      </c>
      <c r="I348" s="61">
        <f>H348*800/(980+2/7*(800-980))</f>
        <v>1385.588663247863</v>
      </c>
      <c r="J348" s="61">
        <f t="shared" si="291"/>
        <v>1247.0297969230767</v>
      </c>
      <c r="K348" s="61">
        <f>I348*640/800</f>
        <v>1108.4709305982904</v>
      </c>
      <c r="L348" s="61">
        <f t="shared" si="292"/>
        <v>1056.5113557264956</v>
      </c>
      <c r="M348" s="61">
        <f>K348*580/640</f>
        <v>1004.5517808547007</v>
      </c>
      <c r="N348" s="61">
        <f t="shared" si="293"/>
        <v>952.59220598290585</v>
      </c>
      <c r="O348" s="61">
        <f>M348*520/580</f>
        <v>900.63263111111098</v>
      </c>
      <c r="P348" s="12">
        <v>0.91</v>
      </c>
      <c r="Q348" s="11">
        <f t="shared" ref="Q348:X350" si="295">H348*$P348/1000</f>
        <v>1.4635280255555554</v>
      </c>
      <c r="R348" s="11">
        <f t="shared" si="295"/>
        <v>1.2608856835555553</v>
      </c>
      <c r="S348" s="11">
        <f t="shared" si="295"/>
        <v>1.1347971151999998</v>
      </c>
      <c r="T348" s="11">
        <f t="shared" si="295"/>
        <v>1.0087085468444443</v>
      </c>
      <c r="U348" s="11">
        <f t="shared" si="295"/>
        <v>0.96142533371111105</v>
      </c>
      <c r="V348" s="11">
        <f t="shared" si="295"/>
        <v>0.91414212057777777</v>
      </c>
      <c r="W348" s="11">
        <f t="shared" si="295"/>
        <v>0.86685890744444438</v>
      </c>
      <c r="X348" s="11">
        <f t="shared" si="295"/>
        <v>0.81957569431111099</v>
      </c>
      <c r="Y348" s="11">
        <f>[3]stanford_det!AB348*Q348</f>
        <v>31.419037916510991</v>
      </c>
      <c r="Z348" s="11">
        <f>[3]stanford_det!AC348*R348</f>
        <v>515.2705315018261</v>
      </c>
      <c r="AA348" s="11">
        <f>[3]stanford_det!AD348*S348</f>
        <v>756.66457149897337</v>
      </c>
      <c r="AB348" s="11">
        <f>[3]stanford_det!AE348*T348</f>
        <v>770.23109460375315</v>
      </c>
      <c r="AC348" s="11">
        <f>[3]stanford_det!AF348*U348</f>
        <v>408.40435898714514</v>
      </c>
      <c r="AD348" s="11">
        <f>[3]stanford_det!AG348*V348</f>
        <v>410.44054376448622</v>
      </c>
      <c r="AE348" s="11">
        <f>[3]stanford_det!AH348*W348</f>
        <v>326.27859436045151</v>
      </c>
      <c r="AF348" s="11">
        <f>[3]stanford_det!AI348*X348</f>
        <v>315.09264646100297</v>
      </c>
    </row>
    <row r="349" spans="1:32" x14ac:dyDescent="0.25">
      <c r="A349" s="2" t="s">
        <v>383</v>
      </c>
      <c r="B349" s="2" t="s">
        <v>381</v>
      </c>
      <c r="C349" s="2" t="s">
        <v>1</v>
      </c>
      <c r="D349" s="2" t="s">
        <v>517</v>
      </c>
      <c r="E349" s="2" t="s">
        <v>522</v>
      </c>
      <c r="F349" s="2" t="s">
        <v>448</v>
      </c>
      <c r="G349" s="2" t="s">
        <v>631</v>
      </c>
      <c r="H349" s="61">
        <f>SUM('[4]Table 3.1'!$F$10:$N$10)/9</f>
        <v>2164.4444444444443</v>
      </c>
      <c r="I349" s="61">
        <f>H349*1100/(1310+2/7*(1100-1310))</f>
        <v>1904.7111111111112</v>
      </c>
      <c r="J349" s="61">
        <f t="shared" si="291"/>
        <v>1809.4755555555557</v>
      </c>
      <c r="K349" s="61">
        <f>I349*990/1100</f>
        <v>1714.24</v>
      </c>
      <c r="L349" s="61">
        <f t="shared" si="292"/>
        <v>1662.2933333333333</v>
      </c>
      <c r="M349" s="61">
        <f>K349*930/990</f>
        <v>1610.3466666666666</v>
      </c>
      <c r="N349" s="61">
        <f t="shared" si="293"/>
        <v>1567.0577777777776</v>
      </c>
      <c r="O349" s="61">
        <f>M349*880/930</f>
        <v>1523.7688888888888</v>
      </c>
      <c r="P349" s="12">
        <v>0.91</v>
      </c>
      <c r="Q349" s="11">
        <f t="shared" si="295"/>
        <v>1.9696444444444443</v>
      </c>
      <c r="R349" s="11">
        <f t="shared" si="295"/>
        <v>1.7332871111111112</v>
      </c>
      <c r="S349" s="11">
        <f t="shared" si="295"/>
        <v>1.6466227555555559</v>
      </c>
      <c r="T349" s="11">
        <f t="shared" si="295"/>
        <v>1.5599584</v>
      </c>
      <c r="U349" s="11">
        <f t="shared" si="295"/>
        <v>1.5126869333333335</v>
      </c>
      <c r="V349" s="11">
        <f t="shared" si="295"/>
        <v>1.4654154666666666</v>
      </c>
      <c r="W349" s="11">
        <f t="shared" si="295"/>
        <v>1.4260225777777775</v>
      </c>
      <c r="X349" s="11">
        <f t="shared" si="295"/>
        <v>1.3866296888888889</v>
      </c>
      <c r="Y349" s="11">
        <f>[3]stanford_det!AB349*Q349</f>
        <v>5.6174013756652581</v>
      </c>
      <c r="Z349" s="11">
        <f>[3]stanford_det!AC349*R349</f>
        <v>674.07401221500481</v>
      </c>
      <c r="AA349" s="11">
        <f>[3]stanford_det!AD349*S349</f>
        <v>1064.153087640387</v>
      </c>
      <c r="AB349" s="11">
        <f>[3]stanford_det!AE349*T349</f>
        <v>1158.69943767215</v>
      </c>
      <c r="AC349" s="11">
        <f>[3]stanford_det!AF349*U349</f>
        <v>612.6147997150739</v>
      </c>
      <c r="AD349" s="11">
        <f>[3]stanford_det!AG349*V349</f>
        <v>628.82806166000671</v>
      </c>
      <c r="AE349" s="11">
        <f>[3]stanford_det!AH349*W349</f>
        <v>508.70306742848112</v>
      </c>
      <c r="AF349" s="11">
        <f>[3]stanford_det!AI349*X349</f>
        <v>505.80267482178289</v>
      </c>
    </row>
    <row r="350" spans="1:32" x14ac:dyDescent="0.25">
      <c r="A350" s="2" t="s">
        <v>44</v>
      </c>
      <c r="B350" s="2" t="s">
        <v>45</v>
      </c>
      <c r="C350" s="2" t="s">
        <v>1</v>
      </c>
      <c r="D350" s="2" t="s">
        <v>448</v>
      </c>
      <c r="E350" s="2" t="s">
        <v>616</v>
      </c>
      <c r="F350" s="2"/>
      <c r="G350" s="2"/>
      <c r="H350" s="12">
        <f>5600+2/7*(4500-5600)</f>
        <v>5285.7142857142853</v>
      </c>
      <c r="I350" s="11">
        <v>4500</v>
      </c>
      <c r="J350" s="12">
        <f t="shared" si="291"/>
        <v>4150</v>
      </c>
      <c r="K350" s="12">
        <v>3800</v>
      </c>
      <c r="L350" s="12">
        <f t="shared" si="292"/>
        <v>3650</v>
      </c>
      <c r="M350" s="12">
        <v>3500</v>
      </c>
      <c r="N350" s="12">
        <f t="shared" si="293"/>
        <v>3450</v>
      </c>
      <c r="O350" s="11">
        <v>3400</v>
      </c>
      <c r="P350" s="12">
        <v>0.91</v>
      </c>
      <c r="Q350" s="11">
        <f t="shared" si="295"/>
        <v>4.8099999999999996</v>
      </c>
      <c r="R350" s="11">
        <f t="shared" si="295"/>
        <v>4.0949999999999998</v>
      </c>
      <c r="S350" s="11">
        <f t="shared" si="295"/>
        <v>3.7765</v>
      </c>
      <c r="T350" s="11">
        <f t="shared" si="295"/>
        <v>3.4580000000000002</v>
      </c>
      <c r="U350" s="11">
        <f t="shared" si="295"/>
        <v>3.3214999999999999</v>
      </c>
      <c r="V350" s="11">
        <f t="shared" si="295"/>
        <v>3.1850000000000001</v>
      </c>
      <c r="W350" s="11">
        <f t="shared" si="295"/>
        <v>3.1395</v>
      </c>
      <c r="X350" s="11">
        <f t="shared" si="295"/>
        <v>3.0939999999999999</v>
      </c>
      <c r="Y350" s="11">
        <f>[3]stanford_det!AB350*Q350</f>
        <v>0</v>
      </c>
      <c r="Z350" s="11">
        <f>[3]stanford_det!AC350*R350</f>
        <v>0</v>
      </c>
      <c r="AA350" s="11">
        <f>[3]stanford_det!AD350*S350</f>
        <v>0</v>
      </c>
      <c r="AB350" s="11">
        <f>[3]stanford_det!AE350*T350</f>
        <v>0</v>
      </c>
      <c r="AC350" s="11">
        <f>[3]stanford_det!AF350*U350</f>
        <v>0</v>
      </c>
      <c r="AD350" s="11">
        <f>[3]stanford_det!AG350*V350</f>
        <v>0</v>
      </c>
      <c r="AE350" s="11">
        <f>[3]stanford_det!AH350*W350</f>
        <v>0</v>
      </c>
      <c r="AF350" s="11">
        <f>[3]stanford_det!AI350*X350</f>
        <v>0</v>
      </c>
    </row>
    <row r="351" spans="1:32" x14ac:dyDescent="0.25">
      <c r="A351" s="2" t="s">
        <v>46</v>
      </c>
      <c r="B351" s="2" t="s">
        <v>47</v>
      </c>
      <c r="C351" s="2" t="s">
        <v>1</v>
      </c>
      <c r="D351" s="2" t="s">
        <v>448</v>
      </c>
      <c r="E351" s="2" t="s">
        <v>510</v>
      </c>
      <c r="F351" s="2"/>
      <c r="G351" s="2"/>
      <c r="H351" s="12">
        <f>9080+2/7*(5790-9080)</f>
        <v>8140</v>
      </c>
      <c r="I351" s="12">
        <v>5790</v>
      </c>
      <c r="J351" s="12">
        <f t="shared" si="291"/>
        <v>5135</v>
      </c>
      <c r="K351" s="12">
        <v>4480</v>
      </c>
      <c r="L351" s="12">
        <f t="shared" si="292"/>
        <v>3565</v>
      </c>
      <c r="M351" s="12">
        <v>2650</v>
      </c>
      <c r="N351" s="12">
        <f t="shared" si="293"/>
        <v>2475</v>
      </c>
      <c r="O351" s="12">
        <v>2300</v>
      </c>
      <c r="P351" s="12"/>
      <c r="Q351" s="11">
        <f t="shared" ref="Q351:X351" si="296">H351/1000</f>
        <v>8.14</v>
      </c>
      <c r="R351" s="11">
        <f t="shared" si="296"/>
        <v>5.79</v>
      </c>
      <c r="S351" s="11">
        <f t="shared" si="296"/>
        <v>5.1349999999999998</v>
      </c>
      <c r="T351" s="11">
        <f t="shared" si="296"/>
        <v>4.4800000000000004</v>
      </c>
      <c r="U351" s="11">
        <f t="shared" si="296"/>
        <v>3.5649999999999999</v>
      </c>
      <c r="V351" s="11">
        <f t="shared" si="296"/>
        <v>2.65</v>
      </c>
      <c r="W351" s="11">
        <f t="shared" si="296"/>
        <v>2.4750000000000001</v>
      </c>
      <c r="X351" s="11">
        <f t="shared" si="296"/>
        <v>2.2999999999999998</v>
      </c>
      <c r="Y351" s="11">
        <f>[3]stanford_det!AB351*Q351</f>
        <v>0</v>
      </c>
      <c r="Z351" s="11">
        <f>[3]stanford_det!AC351*R351</f>
        <v>0</v>
      </c>
      <c r="AA351" s="11">
        <f>[3]stanford_det!AD351*S351</f>
        <v>0</v>
      </c>
      <c r="AB351" s="11">
        <f>[3]stanford_det!AE351*T351</f>
        <v>0</v>
      </c>
      <c r="AC351" s="11">
        <f>[3]stanford_det!AF351*U351</f>
        <v>0</v>
      </c>
      <c r="AD351" s="11">
        <f>[3]stanford_det!AG351*V351</f>
        <v>0</v>
      </c>
      <c r="AE351" s="11">
        <f>[3]stanford_det!AH351*W351</f>
        <v>0</v>
      </c>
      <c r="AF351" s="11">
        <f>[3]stanford_det!AI351*X351</f>
        <v>0</v>
      </c>
    </row>
    <row r="352" spans="1:32" x14ac:dyDescent="0.25">
      <c r="A352" s="2" t="s">
        <v>48</v>
      </c>
      <c r="B352" s="2" t="s">
        <v>49</v>
      </c>
      <c r="C352" s="2" t="s">
        <v>1</v>
      </c>
      <c r="D352" s="2" t="s">
        <v>448</v>
      </c>
      <c r="E352" s="2" t="s">
        <v>617</v>
      </c>
      <c r="F352" s="2"/>
      <c r="G352" s="2"/>
      <c r="H352" s="12">
        <f>5530+2/7*(4970-5530)</f>
        <v>5370</v>
      </c>
      <c r="I352" s="11">
        <v>4970</v>
      </c>
      <c r="J352" s="12">
        <f t="shared" si="291"/>
        <v>4720</v>
      </c>
      <c r="K352" s="12">
        <v>4470</v>
      </c>
      <c r="L352" s="12">
        <f t="shared" si="292"/>
        <v>4245</v>
      </c>
      <c r="M352" s="12">
        <v>4020</v>
      </c>
      <c r="N352" s="12">
        <f t="shared" si="293"/>
        <v>3815</v>
      </c>
      <c r="O352" s="11">
        <v>3610</v>
      </c>
      <c r="P352" s="12">
        <v>0.91</v>
      </c>
      <c r="Q352" s="11">
        <f t="shared" ref="Q352:X352" si="297">H352*$P352/1000</f>
        <v>4.8866999999999994</v>
      </c>
      <c r="R352" s="11">
        <f t="shared" si="297"/>
        <v>4.5226999999999995</v>
      </c>
      <c r="S352" s="11">
        <f t="shared" si="297"/>
        <v>4.2951999999999995</v>
      </c>
      <c r="T352" s="11">
        <f t="shared" si="297"/>
        <v>4.0677000000000003</v>
      </c>
      <c r="U352" s="11">
        <f t="shared" si="297"/>
        <v>3.8629500000000001</v>
      </c>
      <c r="V352" s="11">
        <f t="shared" si="297"/>
        <v>3.6582000000000003</v>
      </c>
      <c r="W352" s="11">
        <f t="shared" si="297"/>
        <v>3.4716499999999999</v>
      </c>
      <c r="X352" s="11">
        <f t="shared" si="297"/>
        <v>3.2850999999999999</v>
      </c>
      <c r="Y352" s="11">
        <f>[3]stanford_det!AB352*Q352</f>
        <v>0</v>
      </c>
      <c r="Z352" s="11">
        <f>[3]stanford_det!AC352*R352</f>
        <v>0</v>
      </c>
      <c r="AA352" s="11">
        <f>[3]stanford_det!AD352*S352</f>
        <v>0</v>
      </c>
      <c r="AB352" s="11">
        <f>[3]stanford_det!AE352*T352</f>
        <v>0</v>
      </c>
      <c r="AC352" s="11">
        <f>[3]stanford_det!AF352*U352</f>
        <v>0</v>
      </c>
      <c r="AD352" s="11">
        <f>[3]stanford_det!AG352*V352</f>
        <v>0</v>
      </c>
      <c r="AE352" s="11">
        <f>[3]stanford_det!AH352*W352</f>
        <v>0</v>
      </c>
      <c r="AF352" s="11">
        <f>[3]stanford_det!AI352*X352</f>
        <v>0</v>
      </c>
    </row>
    <row r="353" spans="1:32" x14ac:dyDescent="0.25">
      <c r="A353" s="2" t="s">
        <v>32</v>
      </c>
      <c r="B353" s="2" t="s">
        <v>33</v>
      </c>
      <c r="C353" s="2" t="s">
        <v>53</v>
      </c>
      <c r="D353" s="2" t="s">
        <v>448</v>
      </c>
      <c r="E353" s="2" t="s">
        <v>558</v>
      </c>
      <c r="F353" s="2"/>
      <c r="G353" s="2"/>
      <c r="H353" s="12">
        <f>[2]GB!$B$8/([2]GB!$B$8+[2]GB!$B$11)*(2000+2/7*(2000-2000))+[2]GB!$B$11/([2]GB!$B$8+[2]GB!$B$11)*(1600+2/7*(1600-1600))</f>
        <v>1600</v>
      </c>
      <c r="I353" s="12">
        <f>$H353</f>
        <v>1600</v>
      </c>
      <c r="J353" s="12">
        <f t="shared" ref="J353:O354" si="298">$H353</f>
        <v>1600</v>
      </c>
      <c r="K353" s="12">
        <f t="shared" si="298"/>
        <v>1600</v>
      </c>
      <c r="L353" s="12">
        <f t="shared" si="298"/>
        <v>1600</v>
      </c>
      <c r="M353" s="12">
        <f t="shared" si="298"/>
        <v>1600</v>
      </c>
      <c r="N353" s="12">
        <f t="shared" si="298"/>
        <v>1600</v>
      </c>
      <c r="O353" s="12">
        <f t="shared" si="298"/>
        <v>1600</v>
      </c>
      <c r="P353" s="12"/>
      <c r="Q353" s="11">
        <f t="shared" ref="Q353:X355" si="299">H353/1000</f>
        <v>1.6</v>
      </c>
      <c r="R353" s="11">
        <f t="shared" si="299"/>
        <v>1.6</v>
      </c>
      <c r="S353" s="11">
        <f t="shared" si="299"/>
        <v>1.6</v>
      </c>
      <c r="T353" s="11">
        <f t="shared" si="299"/>
        <v>1.6</v>
      </c>
      <c r="U353" s="11">
        <f t="shared" si="299"/>
        <v>1.6</v>
      </c>
      <c r="V353" s="11">
        <f t="shared" si="299"/>
        <v>1.6</v>
      </c>
      <c r="W353" s="11">
        <f t="shared" si="299"/>
        <v>1.6</v>
      </c>
      <c r="X353" s="11">
        <f t="shared" si="299"/>
        <v>1.6</v>
      </c>
      <c r="Y353" s="11">
        <f>[3]stanford_det!AB353*Q353</f>
        <v>749.39504000000022</v>
      </c>
      <c r="Z353" s="11">
        <f>[3]stanford_det!AC353*R353</f>
        <v>599.51603200000011</v>
      </c>
      <c r="AA353" s="11">
        <f>[3]stanford_det!AD353*S353</f>
        <v>374.69752000000011</v>
      </c>
      <c r="AB353" s="11">
        <f>[3]stanford_det!AE353*T353</f>
        <v>149.87900800000003</v>
      </c>
      <c r="AC353" s="11">
        <f>[3]stanford_det!AF353*U353</f>
        <v>93.674380000000028</v>
      </c>
      <c r="AD353" s="11">
        <f>[3]stanford_det!AG353*V353</f>
        <v>37.469752000000007</v>
      </c>
      <c r="AE353" s="11">
        <f>[3]stanford_det!AH353*W353</f>
        <v>18.734876000000003</v>
      </c>
      <c r="AF353" s="11">
        <f>[3]stanford_det!AI353*X353</f>
        <v>0</v>
      </c>
    </row>
    <row r="354" spans="1:32" x14ac:dyDescent="0.25">
      <c r="A354" s="2" t="s">
        <v>34</v>
      </c>
      <c r="B354" s="2" t="s">
        <v>35</v>
      </c>
      <c r="C354" s="2" t="s">
        <v>53</v>
      </c>
      <c r="D354" s="2" t="s">
        <v>448</v>
      </c>
      <c r="E354" s="2" t="s">
        <v>515</v>
      </c>
      <c r="F354" s="2"/>
      <c r="G354" s="2"/>
      <c r="H354" s="12">
        <f>850+2/7*(850-850)</f>
        <v>850</v>
      </c>
      <c r="I354" s="12">
        <f>$H354</f>
        <v>850</v>
      </c>
      <c r="J354" s="12">
        <f t="shared" si="298"/>
        <v>850</v>
      </c>
      <c r="K354" s="12">
        <f t="shared" si="298"/>
        <v>850</v>
      </c>
      <c r="L354" s="12">
        <f t="shared" si="298"/>
        <v>850</v>
      </c>
      <c r="M354" s="12">
        <f t="shared" si="298"/>
        <v>850</v>
      </c>
      <c r="N354" s="12">
        <f t="shared" si="298"/>
        <v>850</v>
      </c>
      <c r="O354" s="12">
        <f t="shared" si="298"/>
        <v>850</v>
      </c>
      <c r="P354" s="12"/>
      <c r="Q354" s="11">
        <f t="shared" si="299"/>
        <v>0.85</v>
      </c>
      <c r="R354" s="11">
        <f t="shared" si="299"/>
        <v>0.85</v>
      </c>
      <c r="S354" s="11">
        <f t="shared" si="299"/>
        <v>0.85</v>
      </c>
      <c r="T354" s="11">
        <f t="shared" si="299"/>
        <v>0.85</v>
      </c>
      <c r="U354" s="11">
        <f t="shared" si="299"/>
        <v>0.85</v>
      </c>
      <c r="V354" s="11">
        <f t="shared" si="299"/>
        <v>0.85</v>
      </c>
      <c r="W354" s="11">
        <f t="shared" si="299"/>
        <v>0.85</v>
      </c>
      <c r="X354" s="11">
        <f t="shared" si="299"/>
        <v>0.85</v>
      </c>
      <c r="Y354" s="11">
        <f>[3]stanford_det!AB354*Q354</f>
        <v>962.01562451666666</v>
      </c>
      <c r="Z354" s="11">
        <f>[3]stanford_det!AC354*R354</f>
        <v>769.6124996133334</v>
      </c>
      <c r="AA354" s="11">
        <f>[3]stanford_det!AD354*S354</f>
        <v>481.00781225833333</v>
      </c>
      <c r="AB354" s="11">
        <f>[3]stanford_det!AE354*T354</f>
        <v>192.40312490333335</v>
      </c>
      <c r="AC354" s="11">
        <f>[3]stanford_det!AF354*U354</f>
        <v>120.25195306458336</v>
      </c>
      <c r="AD354" s="11">
        <f>[3]stanford_det!AG354*V354</f>
        <v>48.100781225833387</v>
      </c>
      <c r="AE354" s="11">
        <f>[3]stanford_det!AH354*W354</f>
        <v>24.050390612916694</v>
      </c>
      <c r="AF354" s="11">
        <f>[3]stanford_det!AI354*X354</f>
        <v>0</v>
      </c>
    </row>
    <row r="355" spans="1:32" x14ac:dyDescent="0.25">
      <c r="A355" s="2" t="s">
        <v>36</v>
      </c>
      <c r="B355" s="2" t="s">
        <v>37</v>
      </c>
      <c r="C355" s="2" t="s">
        <v>53</v>
      </c>
      <c r="D355" s="2" t="s">
        <v>448</v>
      </c>
      <c r="E355" s="2" t="s">
        <v>503</v>
      </c>
      <c r="F355" s="2"/>
      <c r="G355" s="2"/>
      <c r="H355" s="12">
        <f>4500+2/7*(4350-4500)</f>
        <v>4457.1428571428569</v>
      </c>
      <c r="I355" s="12">
        <f>4350</f>
        <v>4350</v>
      </c>
      <c r="J355" s="12">
        <f>(I355+K355)/2</f>
        <v>4225</v>
      </c>
      <c r="K355" s="12">
        <v>4100</v>
      </c>
      <c r="L355" s="12">
        <f>(K355+M355)/2</f>
        <v>3950</v>
      </c>
      <c r="M355" s="12">
        <v>3800</v>
      </c>
      <c r="N355" s="12">
        <f>(M355+O355)/2</f>
        <v>3775</v>
      </c>
      <c r="O355" s="12">
        <v>3750</v>
      </c>
      <c r="P355" s="12"/>
      <c r="Q355" s="11">
        <f t="shared" si="299"/>
        <v>4.4571428571428573</v>
      </c>
      <c r="R355" s="11">
        <f t="shared" si="299"/>
        <v>4.3499999999999996</v>
      </c>
      <c r="S355" s="11">
        <f t="shared" si="299"/>
        <v>4.2249999999999996</v>
      </c>
      <c r="T355" s="11">
        <f t="shared" si="299"/>
        <v>4.0999999999999996</v>
      </c>
      <c r="U355" s="11">
        <f t="shared" si="299"/>
        <v>3.95</v>
      </c>
      <c r="V355" s="11">
        <f t="shared" si="299"/>
        <v>3.8</v>
      </c>
      <c r="W355" s="11">
        <f t="shared" si="299"/>
        <v>3.7749999999999999</v>
      </c>
      <c r="X355" s="11">
        <f t="shared" si="299"/>
        <v>3.75</v>
      </c>
      <c r="Y355" s="11">
        <f>[3]stanford_det!AB355*Q355</f>
        <v>696.35428571428565</v>
      </c>
      <c r="Z355" s="11">
        <f>[3]stanford_det!AC355*R355</f>
        <v>543.69199999999989</v>
      </c>
      <c r="AA355" s="11">
        <f>[3]stanford_det!AD355*S355</f>
        <v>330.0429166666666</v>
      </c>
      <c r="AB355" s="11">
        <f>[3]stanford_det!AE355*T355</f>
        <v>128.11133333333328</v>
      </c>
      <c r="AC355" s="11">
        <f>[3]stanford_det!AF355*U355</f>
        <v>77.140208333333334</v>
      </c>
      <c r="AD355" s="11">
        <f>[3]stanford_det!AG355*V355</f>
        <v>29.684333333333377</v>
      </c>
      <c r="AE355" s="11">
        <f>[3]stanford_det!AH355*W355</f>
        <v>14.744520833333356</v>
      </c>
      <c r="AF355" s="11">
        <f>[3]stanford_det!AI355*X355</f>
        <v>0</v>
      </c>
    </row>
    <row r="356" spans="1:32" x14ac:dyDescent="0.25">
      <c r="A356" s="2" t="s">
        <v>38</v>
      </c>
      <c r="B356" s="2" t="s">
        <v>39</v>
      </c>
      <c r="C356" s="2" t="s">
        <v>53</v>
      </c>
      <c r="D356" s="2" t="s">
        <v>517</v>
      </c>
      <c r="E356" s="2" t="s">
        <v>518</v>
      </c>
      <c r="F356" s="2" t="s">
        <v>448</v>
      </c>
      <c r="G356" s="2" t="s">
        <v>637</v>
      </c>
      <c r="H356" s="11">
        <f>'[4]Figure 5.5'!$E$23</f>
        <v>1842.692924470706</v>
      </c>
      <c r="I356" s="11">
        <f>$H356</f>
        <v>1842.692924470706</v>
      </c>
      <c r="J356" s="11">
        <f t="shared" ref="J356:O356" si="300">$H356</f>
        <v>1842.692924470706</v>
      </c>
      <c r="K356" s="11">
        <f t="shared" si="300"/>
        <v>1842.692924470706</v>
      </c>
      <c r="L356" s="11">
        <f t="shared" si="300"/>
        <v>1842.692924470706</v>
      </c>
      <c r="M356" s="11">
        <f t="shared" si="300"/>
        <v>1842.692924470706</v>
      </c>
      <c r="N356" s="11">
        <f t="shared" si="300"/>
        <v>1842.692924470706</v>
      </c>
      <c r="O356" s="11">
        <f t="shared" si="300"/>
        <v>1842.692924470706</v>
      </c>
      <c r="P356" s="12">
        <v>0.91</v>
      </c>
      <c r="Q356" s="11">
        <f t="shared" ref="Q356:X358" si="301">H356*$P356/1000</f>
        <v>1.6768505612683424</v>
      </c>
      <c r="R356" s="11">
        <f t="shared" si="301"/>
        <v>1.6768505612683424</v>
      </c>
      <c r="S356" s="11">
        <f t="shared" si="301"/>
        <v>1.6768505612683424</v>
      </c>
      <c r="T356" s="11">
        <f t="shared" si="301"/>
        <v>1.6768505612683424</v>
      </c>
      <c r="U356" s="11">
        <f t="shared" si="301"/>
        <v>1.6768505612683424</v>
      </c>
      <c r="V356" s="11">
        <f t="shared" si="301"/>
        <v>1.6768505612683424</v>
      </c>
      <c r="W356" s="11">
        <f t="shared" si="301"/>
        <v>1.6768505612683424</v>
      </c>
      <c r="X356" s="11">
        <f t="shared" si="301"/>
        <v>1.6768505612683424</v>
      </c>
      <c r="Y356" s="11">
        <f>[3]stanford_det!AB356*Q356</f>
        <v>387.67219916000255</v>
      </c>
      <c r="Z356" s="11">
        <f>[3]stanford_det!AC356*R356</f>
        <v>59.958586569085007</v>
      </c>
      <c r="AA356" s="11">
        <f>[3]stanford_det!AD356*S356</f>
        <v>67.252886510602423</v>
      </c>
      <c r="AB356" s="11">
        <f>[3]stanford_det!AE356*T356</f>
        <v>68.711746498905796</v>
      </c>
      <c r="AC356" s="11">
        <f>[3]stanford_det!AF356*U356</f>
        <v>55.946721601250502</v>
      </c>
      <c r="AD356" s="11">
        <f>[3]stanford_det!AG356*V356</f>
        <v>56.311436598326367</v>
      </c>
      <c r="AE356" s="11">
        <f>[3]stanford_det!AH356*W356</f>
        <v>53.515288287411472</v>
      </c>
      <c r="AF356" s="11">
        <f>[3]stanford_det!AI356*X356</f>
        <v>53.636859953103354</v>
      </c>
    </row>
    <row r="357" spans="1:32" x14ac:dyDescent="0.25">
      <c r="A357" s="2" t="s">
        <v>384</v>
      </c>
      <c r="B357" s="2" t="s">
        <v>378</v>
      </c>
      <c r="C357" s="2" t="s">
        <v>53</v>
      </c>
      <c r="D357" s="2" t="s">
        <v>517</v>
      </c>
      <c r="E357" s="2" t="s">
        <v>539</v>
      </c>
      <c r="F357" s="2" t="s">
        <v>448</v>
      </c>
      <c r="G357" s="2" t="s">
        <v>632</v>
      </c>
      <c r="H357" s="12">
        <f>SUM('[4]Figure 2.5'!$AD$13:$AL$13)/9</f>
        <v>2160</v>
      </c>
      <c r="I357" s="12">
        <f>H357*1350/(1400+2/7*(1350-1400))</f>
        <v>2104.3298969072166</v>
      </c>
      <c r="J357" s="12">
        <f t="shared" ref="J357:J365" si="302">(I357+K357)/2</f>
        <v>2065.3608247422681</v>
      </c>
      <c r="K357" s="12">
        <f>I357*1300/1350</f>
        <v>2026.3917525773195</v>
      </c>
      <c r="L357" s="12">
        <f t="shared" ref="L357:L365" si="303">(K357+M357)/2</f>
        <v>1948.4536082474228</v>
      </c>
      <c r="M357" s="12">
        <f>K357*1200/1300</f>
        <v>1870.5154639175259</v>
      </c>
      <c r="N357" s="12">
        <f t="shared" ref="N357:N365" si="304">(M357+O357)/2</f>
        <v>1792.5773195876291</v>
      </c>
      <c r="O357" s="12">
        <f>M357*1100/1200</f>
        <v>1714.6391752577322</v>
      </c>
      <c r="P357" s="12">
        <v>0.91</v>
      </c>
      <c r="Q357" s="11">
        <f t="shared" si="301"/>
        <v>1.9656000000000002</v>
      </c>
      <c r="R357" s="11">
        <f t="shared" si="301"/>
        <v>1.9149402061855672</v>
      </c>
      <c r="S357" s="11">
        <f t="shared" si="301"/>
        <v>1.879478350515464</v>
      </c>
      <c r="T357" s="11">
        <f t="shared" si="301"/>
        <v>1.8440164948453608</v>
      </c>
      <c r="U357" s="11">
        <f t="shared" si="301"/>
        <v>1.7730927835051549</v>
      </c>
      <c r="V357" s="11">
        <f t="shared" si="301"/>
        <v>1.7021690721649485</v>
      </c>
      <c r="W357" s="11">
        <f t="shared" si="301"/>
        <v>1.6312453608247424</v>
      </c>
      <c r="X357" s="11">
        <f t="shared" si="301"/>
        <v>1.5603216494845362</v>
      </c>
      <c r="Y357" s="11">
        <f>[3]stanford_det!AB357*Q357</f>
        <v>2118.0386597627221</v>
      </c>
      <c r="Z357" s="11">
        <f>[3]stanford_det!AC357*R357</f>
        <v>6082.1877289515669</v>
      </c>
      <c r="AA357" s="11">
        <f>[3]stanford_det!AD357*S357</f>
        <v>9345.0055152588011</v>
      </c>
      <c r="AB357" s="11">
        <f>[3]stanford_det!AE357*T357</f>
        <v>10246.448312646755</v>
      </c>
      <c r="AC357" s="11">
        <f>[3]stanford_det!AF357*U357</f>
        <v>5638.15549703952</v>
      </c>
      <c r="AD357" s="11">
        <f>[3]stanford_det!AG357*V357</f>
        <v>5701.602898854132</v>
      </c>
      <c r="AE357" s="11">
        <f>[3]stanford_det!AH357*W357</f>
        <v>4633.2369490253141</v>
      </c>
      <c r="AF357" s="11">
        <f>[3]stanford_det!AI357*X357</f>
        <v>4520.0893598033654</v>
      </c>
    </row>
    <row r="358" spans="1:32" x14ac:dyDescent="0.25">
      <c r="A358" s="2" t="s">
        <v>385</v>
      </c>
      <c r="B358" s="2" t="s">
        <v>379</v>
      </c>
      <c r="C358" s="2" t="s">
        <v>53</v>
      </c>
      <c r="D358" s="2" t="s">
        <v>517</v>
      </c>
      <c r="E358" s="2" t="s">
        <v>540</v>
      </c>
      <c r="F358" s="2" t="s">
        <v>448</v>
      </c>
      <c r="G358" s="2" t="s">
        <v>633</v>
      </c>
      <c r="H358" s="12">
        <f>('[4]Table 4.1'!$D$15+'[4]Table 4.1'!$G$15)/2</f>
        <v>4557</v>
      </c>
      <c r="I358" s="12">
        <f>H358*2880/(3470+2/7*(2880-3470))</f>
        <v>3975.2972739073994</v>
      </c>
      <c r="J358" s="12">
        <f t="shared" si="302"/>
        <v>3768.2505408913894</v>
      </c>
      <c r="K358" s="12">
        <f>I358*2580/2880</f>
        <v>3561.203807875379</v>
      </c>
      <c r="L358" s="12">
        <f t="shared" si="303"/>
        <v>3423.1726525313716</v>
      </c>
      <c r="M358" s="12">
        <f>K358*2380/2580</f>
        <v>3285.1414971873646</v>
      </c>
      <c r="N358" s="12">
        <f t="shared" si="304"/>
        <v>3157.8104314049087</v>
      </c>
      <c r="O358" s="12">
        <f>M358*2380/2580</f>
        <v>3030.4793656224524</v>
      </c>
      <c r="P358" s="12">
        <v>0.91</v>
      </c>
      <c r="Q358" s="11">
        <f t="shared" si="301"/>
        <v>4.1468699999999998</v>
      </c>
      <c r="R358" s="11">
        <f t="shared" si="301"/>
        <v>3.6175205192557338</v>
      </c>
      <c r="S358" s="11">
        <f t="shared" si="301"/>
        <v>3.4291079922111645</v>
      </c>
      <c r="T358" s="11">
        <f t="shared" si="301"/>
        <v>3.2406954651665951</v>
      </c>
      <c r="U358" s="11">
        <f t="shared" si="301"/>
        <v>3.1150871138035483</v>
      </c>
      <c r="V358" s="11">
        <f t="shared" si="301"/>
        <v>2.9894787624405019</v>
      </c>
      <c r="W358" s="11">
        <f t="shared" si="301"/>
        <v>2.8736074925784667</v>
      </c>
      <c r="X358" s="11">
        <f t="shared" si="301"/>
        <v>2.7577362227164319</v>
      </c>
      <c r="Y358" s="11">
        <f>[3]stanford_det!AB358*Q358</f>
        <v>3459.5377191928114</v>
      </c>
      <c r="Z358" s="11">
        <f>[3]stanford_det!AC358*R358</f>
        <v>12227.522090285154</v>
      </c>
      <c r="AA358" s="11">
        <f>[3]stanford_det!AD358*S358</f>
        <v>18400.655395290683</v>
      </c>
      <c r="AB358" s="11">
        <f>[3]stanford_det!AE358*T358</f>
        <v>19167.378011099801</v>
      </c>
      <c r="AC358" s="11">
        <f>[3]stanford_det!AF358*U358</f>
        <v>9635.9933049841056</v>
      </c>
      <c r="AD358" s="11">
        <f>[3]stanford_det!AG358*V358</f>
        <v>9743.5681035286889</v>
      </c>
      <c r="AE358" s="11">
        <f>[3]stanford_det!AH358*W358</f>
        <v>7617.3014923093806</v>
      </c>
      <c r="AF358" s="11">
        <f>[3]stanford_det!AI358*X358</f>
        <v>7462.7068302307534</v>
      </c>
    </row>
    <row r="359" spans="1:32" x14ac:dyDescent="0.25">
      <c r="A359" s="1" t="s">
        <v>40</v>
      </c>
      <c r="B359" s="1" t="s">
        <v>41</v>
      </c>
      <c r="C359" s="2" t="s">
        <v>53</v>
      </c>
      <c r="D359" s="2" t="s">
        <v>448</v>
      </c>
      <c r="E359" s="2" t="s">
        <v>516</v>
      </c>
      <c r="F359" s="2"/>
      <c r="G359" s="2"/>
      <c r="H359" s="12">
        <f>2500+2/7*(2300-2500)</f>
        <v>2442.8571428571427</v>
      </c>
      <c r="I359" s="12">
        <v>2300</v>
      </c>
      <c r="J359" s="12">
        <f t="shared" si="302"/>
        <v>2300</v>
      </c>
      <c r="K359" s="12">
        <v>2300</v>
      </c>
      <c r="L359" s="12">
        <f t="shared" si="303"/>
        <v>2300</v>
      </c>
      <c r="M359" s="12">
        <v>2300</v>
      </c>
      <c r="N359" s="12">
        <f t="shared" si="304"/>
        <v>2250</v>
      </c>
      <c r="O359" s="12">
        <v>2200</v>
      </c>
      <c r="P359" s="12"/>
      <c r="Q359" s="11">
        <f t="shared" ref="Q359:X360" si="305">H359/1000</f>
        <v>2.4428571428571426</v>
      </c>
      <c r="R359" s="11">
        <f t="shared" si="305"/>
        <v>2.2999999999999998</v>
      </c>
      <c r="S359" s="11">
        <f t="shared" si="305"/>
        <v>2.2999999999999998</v>
      </c>
      <c r="T359" s="11">
        <f t="shared" si="305"/>
        <v>2.2999999999999998</v>
      </c>
      <c r="U359" s="11">
        <f t="shared" si="305"/>
        <v>2.2999999999999998</v>
      </c>
      <c r="V359" s="11">
        <f t="shared" si="305"/>
        <v>2.2999999999999998</v>
      </c>
      <c r="W359" s="11">
        <f t="shared" si="305"/>
        <v>2.25</v>
      </c>
      <c r="X359" s="11">
        <f t="shared" si="305"/>
        <v>2.2000000000000002</v>
      </c>
      <c r="Y359" s="11">
        <f>[3]stanford_det!AB359*Q359</f>
        <v>155.45102723265308</v>
      </c>
      <c r="Z359" s="11">
        <f>[3]stanford_det!AC359*R359</f>
        <v>117.08825910857144</v>
      </c>
      <c r="AA359" s="11">
        <f>[3]stanford_det!AD359*S359</f>
        <v>73.180161942857154</v>
      </c>
      <c r="AB359" s="11">
        <f>[3]stanford_det!AE359*T359</f>
        <v>29.272064777142848</v>
      </c>
      <c r="AC359" s="11">
        <f>[3]stanford_det!AF359*U359</f>
        <v>18.295040485714285</v>
      </c>
      <c r="AD359" s="11">
        <f>[3]stanford_det!AG359*V359</f>
        <v>7.3180161942857165</v>
      </c>
      <c r="AE359" s="11">
        <f>[3]stanford_det!AH359*W359</f>
        <v>3.579464442857144</v>
      </c>
      <c r="AF359" s="11">
        <f>[3]stanford_det!AI359*X359</f>
        <v>0</v>
      </c>
    </row>
    <row r="360" spans="1:32" x14ac:dyDescent="0.25">
      <c r="A360" s="2" t="s">
        <v>42</v>
      </c>
      <c r="B360" s="2" t="s">
        <v>43</v>
      </c>
      <c r="C360" s="2" t="s">
        <v>53</v>
      </c>
      <c r="D360" s="2" t="s">
        <v>448</v>
      </c>
      <c r="E360" s="2" t="s">
        <v>523</v>
      </c>
      <c r="F360" s="2"/>
      <c r="G360" s="2"/>
      <c r="H360" s="12">
        <f>2890+2/7*(2620-2890)</f>
        <v>2812.8571428571427</v>
      </c>
      <c r="I360" s="12">
        <v>2620</v>
      </c>
      <c r="J360" s="12">
        <f t="shared" si="302"/>
        <v>2495</v>
      </c>
      <c r="K360" s="12">
        <v>2370</v>
      </c>
      <c r="L360" s="12">
        <f t="shared" si="303"/>
        <v>2260</v>
      </c>
      <c r="M360" s="12">
        <v>2150</v>
      </c>
      <c r="N360" s="12">
        <f t="shared" si="304"/>
        <v>2050</v>
      </c>
      <c r="O360" s="12">
        <v>1950</v>
      </c>
      <c r="P360" s="12"/>
      <c r="Q360" s="11">
        <f t="shared" si="305"/>
        <v>2.8128571428571427</v>
      </c>
      <c r="R360" s="11">
        <f t="shared" si="305"/>
        <v>2.62</v>
      </c>
      <c r="S360" s="11">
        <f t="shared" si="305"/>
        <v>2.4950000000000001</v>
      </c>
      <c r="T360" s="11">
        <f t="shared" si="305"/>
        <v>2.37</v>
      </c>
      <c r="U360" s="11">
        <f t="shared" si="305"/>
        <v>2.2599999999999998</v>
      </c>
      <c r="V360" s="11">
        <f t="shared" si="305"/>
        <v>2.15</v>
      </c>
      <c r="W360" s="11">
        <f t="shared" si="305"/>
        <v>2.0499999999999998</v>
      </c>
      <c r="X360" s="11">
        <f t="shared" si="305"/>
        <v>1.95</v>
      </c>
      <c r="Y360" s="11">
        <f>[3]stanford_det!AB360*Q360</f>
        <v>2317.4651026685701</v>
      </c>
      <c r="Z360" s="11">
        <f>[3]stanford_det!AC360*R360</f>
        <v>304.67030931199997</v>
      </c>
      <c r="AA360" s="11">
        <f>[3]stanford_det!AD360*S360</f>
        <v>181.33407006999997</v>
      </c>
      <c r="AB360" s="11">
        <f>[3]stanford_det!AE360*T360</f>
        <v>68.899678727999998</v>
      </c>
      <c r="AC360" s="11">
        <f>[3]stanford_det!AF360*U360</f>
        <v>41.063627090000004</v>
      </c>
      <c r="AD360" s="11">
        <f>[3]stanford_det!AG360*V360</f>
        <v>15.625981990000016</v>
      </c>
      <c r="AE360" s="11">
        <f>[3]stanford_det!AH360*W360</f>
        <v>7.4495960650000068</v>
      </c>
      <c r="AF360" s="11">
        <f>[3]stanford_det!AI360*X360</f>
        <v>0</v>
      </c>
    </row>
    <row r="361" spans="1:32" x14ac:dyDescent="0.25">
      <c r="A361" s="2" t="s">
        <v>382</v>
      </c>
      <c r="B361" s="2" t="s">
        <v>380</v>
      </c>
      <c r="C361" s="2" t="s">
        <v>53</v>
      </c>
      <c r="D361" s="2" t="s">
        <v>517</v>
      </c>
      <c r="E361" s="2" t="s">
        <v>531</v>
      </c>
      <c r="F361" s="2" t="s">
        <v>448</v>
      </c>
      <c r="G361" s="2" t="s">
        <v>630</v>
      </c>
      <c r="H361" s="12">
        <f>SUM('[4]Figure 3.4'!$F$28:$N$28)/9</f>
        <v>2040.9771111111108</v>
      </c>
      <c r="I361" s="12">
        <f>H361*800/(980+2/7*(800-980))</f>
        <v>1758.3802803418801</v>
      </c>
      <c r="J361" s="12">
        <f t="shared" si="302"/>
        <v>1582.542252307692</v>
      </c>
      <c r="K361" s="12">
        <f>I361*640/800</f>
        <v>1406.704224273504</v>
      </c>
      <c r="L361" s="12">
        <f t="shared" si="303"/>
        <v>1340.7649637606835</v>
      </c>
      <c r="M361" s="12">
        <f>K361*580/640</f>
        <v>1274.825703247863</v>
      </c>
      <c r="N361" s="12">
        <f t="shared" si="304"/>
        <v>1208.8864427350425</v>
      </c>
      <c r="O361" s="12">
        <f>M361*520/580</f>
        <v>1142.947182222222</v>
      </c>
      <c r="P361" s="12">
        <v>0.91</v>
      </c>
      <c r="Q361" s="11">
        <f t="shared" ref="Q361:X363" si="306">H361*$P361/1000</f>
        <v>1.8572891711111108</v>
      </c>
      <c r="R361" s="11">
        <f t="shared" si="306"/>
        <v>1.6001260551111109</v>
      </c>
      <c r="S361" s="11">
        <f t="shared" si="306"/>
        <v>1.4401134495999997</v>
      </c>
      <c r="T361" s="11">
        <f t="shared" si="306"/>
        <v>1.2801008440888886</v>
      </c>
      <c r="U361" s="11">
        <f t="shared" si="306"/>
        <v>1.220096117022222</v>
      </c>
      <c r="V361" s="11">
        <f t="shared" si="306"/>
        <v>1.1600913899555554</v>
      </c>
      <c r="W361" s="11">
        <f t="shared" si="306"/>
        <v>1.1000866628888886</v>
      </c>
      <c r="X361" s="11">
        <f t="shared" si="306"/>
        <v>1.040081935822222</v>
      </c>
      <c r="Y361" s="11">
        <f>[3]stanford_det!AB361*Q361</f>
        <v>5852.4873919279953</v>
      </c>
      <c r="Z361" s="11">
        <f>[3]stanford_det!AC361*R361</f>
        <v>10193.911005675105</v>
      </c>
      <c r="AA361" s="11">
        <f>[3]stanford_det!AD361*S361</f>
        <v>15056.638672851384</v>
      </c>
      <c r="AB361" s="11">
        <f>[3]stanford_det!AE361*T361</f>
        <v>15344.38507622695</v>
      </c>
      <c r="AC361" s="11">
        <f>[3]stanford_det!AF361*U361</f>
        <v>8084.3235001886951</v>
      </c>
      <c r="AD361" s="11">
        <f>[3]stanford_det!AG361*V361</f>
        <v>8130.9563309572022</v>
      </c>
      <c r="AE361" s="11">
        <f>[3]stanford_det!AH361*W361</f>
        <v>6446.653170176096</v>
      </c>
      <c r="AF361" s="11">
        <f>[3]stanford_det!AI361*X361</f>
        <v>6227.7736954561642</v>
      </c>
    </row>
    <row r="362" spans="1:32" x14ac:dyDescent="0.25">
      <c r="A362" s="2" t="s">
        <v>383</v>
      </c>
      <c r="B362" s="2" t="s">
        <v>381</v>
      </c>
      <c r="C362" s="2" t="s">
        <v>53</v>
      </c>
      <c r="D362" s="2" t="s">
        <v>517</v>
      </c>
      <c r="E362" s="2" t="s">
        <v>532</v>
      </c>
      <c r="F362" s="2" t="s">
        <v>448</v>
      </c>
      <c r="G362" s="2" t="s">
        <v>631</v>
      </c>
      <c r="H362" s="12">
        <f>SUM('[4]Table 3.1'!$F$20:$N$20)/7</f>
        <v>2900.7142857142858</v>
      </c>
      <c r="I362" s="12">
        <f>H362*1100/(1310+2/7*(1100-1310))</f>
        <v>2552.6285714285718</v>
      </c>
      <c r="J362" s="12">
        <f t="shared" si="302"/>
        <v>2424.9971428571434</v>
      </c>
      <c r="K362" s="12">
        <f>I362*990/1100</f>
        <v>2297.3657142857146</v>
      </c>
      <c r="L362" s="12">
        <f t="shared" si="303"/>
        <v>2227.7485714285717</v>
      </c>
      <c r="M362" s="12">
        <f>K362*930/990</f>
        <v>2158.1314285714288</v>
      </c>
      <c r="N362" s="12">
        <f t="shared" si="304"/>
        <v>2100.1171428571433</v>
      </c>
      <c r="O362" s="12">
        <f>M362*880/930</f>
        <v>2042.1028571428574</v>
      </c>
      <c r="P362" s="12">
        <v>0.91</v>
      </c>
      <c r="Q362" s="11">
        <f t="shared" si="306"/>
        <v>2.6396500000000001</v>
      </c>
      <c r="R362" s="11">
        <f t="shared" si="306"/>
        <v>2.3228920000000004</v>
      </c>
      <c r="S362" s="11">
        <f t="shared" si="306"/>
        <v>2.2067474000000007</v>
      </c>
      <c r="T362" s="11">
        <f t="shared" si="306"/>
        <v>2.0906028000000005</v>
      </c>
      <c r="U362" s="11">
        <f t="shared" si="306"/>
        <v>2.0272512000000003</v>
      </c>
      <c r="V362" s="11">
        <f t="shared" si="306"/>
        <v>1.9638996000000004</v>
      </c>
      <c r="W362" s="11">
        <f t="shared" si="306"/>
        <v>1.9111066000000005</v>
      </c>
      <c r="X362" s="11">
        <f t="shared" si="306"/>
        <v>1.8583136000000002</v>
      </c>
      <c r="Y362" s="11">
        <f>[3]stanford_det!AB362*Q362</f>
        <v>3460.4853097937621</v>
      </c>
      <c r="Z362" s="11">
        <f>[3]stanford_det!AC362*R362</f>
        <v>4944.748472698102</v>
      </c>
      <c r="AA362" s="11">
        <f>[3]stanford_det!AD362*S362</f>
        <v>7616.0593420489395</v>
      </c>
      <c r="AB362" s="11">
        <f>[3]stanford_det!AE362*T362</f>
        <v>8252.0667965544562</v>
      </c>
      <c r="AC362" s="11">
        <f>[3]stanford_det!AF362*U362</f>
        <v>4482.9889996936008</v>
      </c>
      <c r="AD362" s="11">
        <f>[3]stanford_det!AG362*V362</f>
        <v>4586.398875074894</v>
      </c>
      <c r="AE362" s="11">
        <f>[3]stanford_det!AH362*W362</f>
        <v>3752.2360992901249</v>
      </c>
      <c r="AF362" s="11">
        <f>[3]stanford_det!AI362*X362</f>
        <v>3725.3870708175009</v>
      </c>
    </row>
    <row r="363" spans="1:32" x14ac:dyDescent="0.25">
      <c r="A363" s="2" t="s">
        <v>44</v>
      </c>
      <c r="B363" s="2" t="s">
        <v>45</v>
      </c>
      <c r="C363" s="2" t="s">
        <v>53</v>
      </c>
      <c r="D363" s="2" t="s">
        <v>448</v>
      </c>
      <c r="E363" s="2" t="s">
        <v>616</v>
      </c>
      <c r="F363" s="2"/>
      <c r="G363" s="2"/>
      <c r="H363" s="12">
        <f>5600+2/7*(4500-5600)</f>
        <v>5285.7142857142853</v>
      </c>
      <c r="I363" s="11">
        <v>4500</v>
      </c>
      <c r="J363" s="12">
        <f t="shared" si="302"/>
        <v>4150</v>
      </c>
      <c r="K363" s="12">
        <v>3800</v>
      </c>
      <c r="L363" s="12">
        <f t="shared" si="303"/>
        <v>3650</v>
      </c>
      <c r="M363" s="12">
        <v>3500</v>
      </c>
      <c r="N363" s="12">
        <f t="shared" si="304"/>
        <v>3450</v>
      </c>
      <c r="O363" s="11">
        <v>3400</v>
      </c>
      <c r="P363" s="12">
        <v>0.91</v>
      </c>
      <c r="Q363" s="11">
        <f t="shared" si="306"/>
        <v>4.8099999999999996</v>
      </c>
      <c r="R363" s="11">
        <f t="shared" si="306"/>
        <v>4.0949999999999998</v>
      </c>
      <c r="S363" s="11">
        <f t="shared" si="306"/>
        <v>3.7765</v>
      </c>
      <c r="T363" s="11">
        <f t="shared" si="306"/>
        <v>3.4580000000000002</v>
      </c>
      <c r="U363" s="11">
        <f t="shared" si="306"/>
        <v>3.3214999999999999</v>
      </c>
      <c r="V363" s="11">
        <f t="shared" si="306"/>
        <v>3.1850000000000001</v>
      </c>
      <c r="W363" s="11">
        <f t="shared" si="306"/>
        <v>3.1395</v>
      </c>
      <c r="X363" s="11">
        <f t="shared" si="306"/>
        <v>3.0939999999999999</v>
      </c>
      <c r="Y363" s="11">
        <f>[3]stanford_det!AB363*Q363</f>
        <v>0</v>
      </c>
      <c r="Z363" s="11">
        <f>[3]stanford_det!AC363*R363</f>
        <v>0</v>
      </c>
      <c r="AA363" s="11">
        <f>[3]stanford_det!AD363*S363</f>
        <v>0</v>
      </c>
      <c r="AB363" s="11">
        <f>[3]stanford_det!AE363*T363</f>
        <v>0</v>
      </c>
      <c r="AC363" s="11">
        <f>[3]stanford_det!AF363*U363</f>
        <v>0</v>
      </c>
      <c r="AD363" s="11">
        <f>[3]stanford_det!AG363*V363</f>
        <v>0</v>
      </c>
      <c r="AE363" s="11">
        <f>[3]stanford_det!AH363*W363</f>
        <v>0</v>
      </c>
      <c r="AF363" s="11">
        <f>[3]stanford_det!AI363*X363</f>
        <v>0</v>
      </c>
    </row>
    <row r="364" spans="1:32" x14ac:dyDescent="0.25">
      <c r="A364" s="2" t="s">
        <v>46</v>
      </c>
      <c r="B364" s="2" t="s">
        <v>47</v>
      </c>
      <c r="C364" s="2" t="s">
        <v>53</v>
      </c>
      <c r="D364" s="2" t="s">
        <v>448</v>
      </c>
      <c r="E364" s="2" t="s">
        <v>510</v>
      </c>
      <c r="F364" s="2"/>
      <c r="G364" s="2"/>
      <c r="H364" s="12">
        <f>9080+2/7*(5790-9080)</f>
        <v>8140</v>
      </c>
      <c r="I364" s="12">
        <v>5790</v>
      </c>
      <c r="J364" s="12">
        <f t="shared" si="302"/>
        <v>5135</v>
      </c>
      <c r="K364" s="12">
        <v>4480</v>
      </c>
      <c r="L364" s="12">
        <f t="shared" si="303"/>
        <v>3565</v>
      </c>
      <c r="M364" s="12">
        <v>2650</v>
      </c>
      <c r="N364" s="12">
        <f t="shared" si="304"/>
        <v>2475</v>
      </c>
      <c r="O364" s="12">
        <v>2300</v>
      </c>
      <c r="P364" s="12"/>
      <c r="Q364" s="11">
        <f t="shared" ref="Q364:X364" si="307">H364/1000</f>
        <v>8.14</v>
      </c>
      <c r="R364" s="11">
        <f t="shared" si="307"/>
        <v>5.79</v>
      </c>
      <c r="S364" s="11">
        <f t="shared" si="307"/>
        <v>5.1349999999999998</v>
      </c>
      <c r="T364" s="11">
        <f t="shared" si="307"/>
        <v>4.4800000000000004</v>
      </c>
      <c r="U364" s="11">
        <f t="shared" si="307"/>
        <v>3.5649999999999999</v>
      </c>
      <c r="V364" s="11">
        <f t="shared" si="307"/>
        <v>2.65</v>
      </c>
      <c r="W364" s="11">
        <f t="shared" si="307"/>
        <v>2.4750000000000001</v>
      </c>
      <c r="X364" s="11">
        <f t="shared" si="307"/>
        <v>2.2999999999999998</v>
      </c>
      <c r="Y364" s="11">
        <f>[3]stanford_det!AB364*Q364</f>
        <v>1.6280000000000001</v>
      </c>
      <c r="Z364" s="11">
        <f>[3]stanford_det!AC364*R364</f>
        <v>4156.6451633351835</v>
      </c>
      <c r="AA364" s="11">
        <f>[3]stanford_det!AD364*S364</f>
        <v>6266.1954270007727</v>
      </c>
      <c r="AB364" s="11">
        <f>[3]stanford_det!AE364*T364</f>
        <v>6431.494442743221</v>
      </c>
      <c r="AC364" s="11">
        <f>[3]stanford_det!AF364*U364</f>
        <v>3007.0715995363839</v>
      </c>
      <c r="AD364" s="11">
        <f>[3]stanford_det!AG364*V364</f>
        <v>2377.9136318735391</v>
      </c>
      <c r="AE364" s="11">
        <f>[3]stanford_det!AH364*W364</f>
        <v>1910.0274756388033</v>
      </c>
      <c r="AF364" s="11">
        <f>[3]stanford_det!AI364*X364</f>
        <v>1816.2428192120919</v>
      </c>
    </row>
    <row r="365" spans="1:32" x14ac:dyDescent="0.25">
      <c r="A365" s="2" t="s">
        <v>48</v>
      </c>
      <c r="B365" s="2" t="s">
        <v>49</v>
      </c>
      <c r="C365" s="2" t="s">
        <v>53</v>
      </c>
      <c r="D365" s="2" t="s">
        <v>448</v>
      </c>
      <c r="E365" s="2" t="s">
        <v>617</v>
      </c>
      <c r="F365" s="2"/>
      <c r="G365" s="2"/>
      <c r="H365" s="12">
        <f>5530+2/7*(4970-5530)</f>
        <v>5370</v>
      </c>
      <c r="I365" s="11">
        <v>4970</v>
      </c>
      <c r="J365" s="12">
        <f t="shared" si="302"/>
        <v>4720</v>
      </c>
      <c r="K365" s="12">
        <v>4470</v>
      </c>
      <c r="L365" s="12">
        <f t="shared" si="303"/>
        <v>4245</v>
      </c>
      <c r="M365" s="12">
        <v>4020</v>
      </c>
      <c r="N365" s="12">
        <f t="shared" si="304"/>
        <v>3815</v>
      </c>
      <c r="O365" s="11">
        <v>3610</v>
      </c>
      <c r="P365" s="12">
        <v>0.91</v>
      </c>
      <c r="Q365" s="11">
        <f t="shared" ref="Q365:X365" si="308">H365*$P365/1000</f>
        <v>4.8866999999999994</v>
      </c>
      <c r="R365" s="11">
        <f t="shared" si="308"/>
        <v>4.5226999999999995</v>
      </c>
      <c r="S365" s="11">
        <f t="shared" si="308"/>
        <v>4.2951999999999995</v>
      </c>
      <c r="T365" s="11">
        <f t="shared" si="308"/>
        <v>4.0677000000000003</v>
      </c>
      <c r="U365" s="11">
        <f t="shared" si="308"/>
        <v>3.8629500000000001</v>
      </c>
      <c r="V365" s="11">
        <f t="shared" si="308"/>
        <v>3.6582000000000003</v>
      </c>
      <c r="W365" s="11">
        <f t="shared" si="308"/>
        <v>3.4716499999999999</v>
      </c>
      <c r="X365" s="11">
        <f t="shared" si="308"/>
        <v>3.2850999999999999</v>
      </c>
      <c r="Y365" s="11">
        <f>[3]stanford_det!AB365*Q365</f>
        <v>0</v>
      </c>
      <c r="Z365" s="11">
        <f>[3]stanford_det!AC365*R365</f>
        <v>0</v>
      </c>
      <c r="AA365" s="11">
        <f>[3]stanford_det!AD365*S365</f>
        <v>0</v>
      </c>
      <c r="AB365" s="11">
        <f>[3]stanford_det!AE365*T365</f>
        <v>0</v>
      </c>
      <c r="AC365" s="11">
        <f>[3]stanford_det!AF365*U365</f>
        <v>0</v>
      </c>
      <c r="AD365" s="11">
        <f>[3]stanford_det!AG365*V365</f>
        <v>0</v>
      </c>
      <c r="AE365" s="11">
        <f>[3]stanford_det!AH365*W365</f>
        <v>0</v>
      </c>
      <c r="AF365" s="11">
        <f>[3]stanford_det!AI365*X365</f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lifespan_sources</vt:lpstr>
      <vt:lpstr>lifespan</vt:lpstr>
      <vt:lpstr>capex_sources</vt:lpstr>
      <vt:lpstr>capex</vt:lpstr>
      <vt:lpstr>concordance_det</vt:lpstr>
      <vt:lpstr>euref_det</vt:lpstr>
      <vt:lpstr>stanford_det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Cerny</dc:creator>
  <cp:lastModifiedBy>Cerny</cp:lastModifiedBy>
  <dcterms:created xsi:type="dcterms:W3CDTF">2020-11-30T22:39:46Z</dcterms:created>
  <dcterms:modified xsi:type="dcterms:W3CDTF">2021-11-13T18:56:55Z</dcterms:modified>
</cp:coreProperties>
</file>