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>
    <mc:Choice Requires="x15">
      <x15ac:absPath xmlns:x15ac="http://schemas.microsoft.com/office/spreadsheetml/2010/11/ac" url="C:\Users\STORPUYALLUP1-W10\The Stor-House Self Storage\Team Stor-House - Documents\Stores Files\Puyallup Files\Demand\"/>
    </mc:Choice>
  </mc:AlternateContent>
  <xr:revisionPtr revIDLastSave="0" documentId="13_ncr:1_{1B64F1C3-4F72-4271-81AE-5F5C50CFE592}" xr6:coauthVersionLast="47" xr6:coauthVersionMax="47" xr10:uidLastSave="{00000000-0000-0000-0000-000000000000}"/>
  <bookViews>
    <workbookView xWindow="-120" yWindow="-120" windowWidth="29040" windowHeight="15840" tabRatio="677" activeTab="1" xr2:uid="{00000000-000D-0000-FFFF-FFFF00000000}"/>
  </bookViews>
  <sheets>
    <sheet name="Input Carryover Tab" sheetId="20" r:id="rId1"/>
    <sheet name="YTD Demand Summary" sheetId="33" r:id="rId2"/>
    <sheet name="Input Tab" sheetId="21" r:id="rId3"/>
  </sheets>
  <definedNames>
    <definedName name="_xlnm.Print_Area" localSheetId="0">'Input Carryover Tab'!$A$1:$Q$39</definedName>
    <definedName name="_xlnm.Print_Area" localSheetId="2">'Input Tab'!$A$1:$Q$35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7" i="20" l="1"/>
  <c r="K56" i="20"/>
  <c r="K55" i="20"/>
  <c r="K54" i="20"/>
  <c r="K53" i="20"/>
  <c r="K52" i="20"/>
  <c r="K51" i="20"/>
  <c r="K50" i="20"/>
  <c r="K49" i="20"/>
  <c r="K48" i="20"/>
  <c r="K47" i="20"/>
  <c r="K46" i="20"/>
  <c r="K45" i="20"/>
  <c r="L11" i="20"/>
  <c r="K11" i="20"/>
  <c r="H11" i="20"/>
  <c r="P57" i="20" l="1"/>
  <c r="P56" i="20"/>
  <c r="P55" i="20"/>
  <c r="P54" i="20"/>
  <c r="P53" i="20"/>
  <c r="P52" i="20"/>
  <c r="P51" i="20"/>
  <c r="P50" i="20"/>
  <c r="P49" i="20"/>
  <c r="P48" i="20"/>
  <c r="P46" i="20"/>
  <c r="P45" i="20"/>
  <c r="O62" i="20" s="1"/>
  <c r="P17" i="20"/>
  <c r="P28" i="20"/>
  <c r="P27" i="20"/>
  <c r="P26" i="20"/>
  <c r="P25" i="20"/>
  <c r="P24" i="20"/>
  <c r="P23" i="20"/>
  <c r="P22" i="20"/>
  <c r="P21" i="20"/>
  <c r="P20" i="20"/>
  <c r="P19" i="20"/>
  <c r="P18" i="20"/>
  <c r="P16" i="20"/>
  <c r="P15" i="20"/>
  <c r="P14" i="20"/>
  <c r="P13" i="20"/>
  <c r="P12" i="20"/>
  <c r="P11" i="20"/>
  <c r="P10" i="20"/>
  <c r="P9" i="20"/>
  <c r="P8" i="20"/>
  <c r="P7" i="20"/>
  <c r="P6" i="20"/>
  <c r="P47" i="20"/>
  <c r="O63" i="20" s="1"/>
  <c r="O57" i="20"/>
  <c r="O56" i="20"/>
  <c r="O55" i="20"/>
  <c r="O54" i="20"/>
  <c r="O53" i="20"/>
  <c r="O52" i="20"/>
  <c r="O51" i="20"/>
  <c r="O50" i="20"/>
  <c r="O49" i="20"/>
  <c r="O48" i="20"/>
  <c r="O47" i="20"/>
  <c r="N57" i="20"/>
  <c r="N56" i="20"/>
  <c r="N55" i="20"/>
  <c r="N54" i="20"/>
  <c r="N53" i="20"/>
  <c r="N52" i="20"/>
  <c r="N51" i="20"/>
  <c r="N50" i="20"/>
  <c r="N49" i="20"/>
  <c r="N48" i="20"/>
  <c r="N47" i="20"/>
  <c r="O46" i="20"/>
  <c r="N46" i="20"/>
  <c r="O45" i="20"/>
  <c r="N45" i="20"/>
  <c r="K63" i="20"/>
  <c r="J57" i="20"/>
  <c r="J56" i="20"/>
  <c r="J55" i="20"/>
  <c r="J54" i="20"/>
  <c r="J53" i="20"/>
  <c r="J52" i="20"/>
  <c r="J51" i="20"/>
  <c r="J50" i="20"/>
  <c r="J49" i="20"/>
  <c r="J48" i="20"/>
  <c r="J47" i="20"/>
  <c r="I57" i="20"/>
  <c r="I56" i="20"/>
  <c r="I55" i="20"/>
  <c r="I54" i="20"/>
  <c r="I53" i="20"/>
  <c r="I52" i="20"/>
  <c r="I51" i="20"/>
  <c r="I50" i="20"/>
  <c r="I49" i="20"/>
  <c r="I48" i="20"/>
  <c r="I47" i="20"/>
  <c r="I46" i="20"/>
  <c r="H57" i="20"/>
  <c r="H56" i="20"/>
  <c r="H55" i="20"/>
  <c r="H54" i="20"/>
  <c r="H53" i="20"/>
  <c r="H52" i="20"/>
  <c r="H51" i="20"/>
  <c r="H50" i="20"/>
  <c r="H49" i="20"/>
  <c r="H48" i="20"/>
  <c r="H47" i="20"/>
  <c r="G57" i="20"/>
  <c r="G56" i="20"/>
  <c r="G55" i="20"/>
  <c r="G54" i="20"/>
  <c r="G53" i="20"/>
  <c r="G52" i="20"/>
  <c r="G51" i="20"/>
  <c r="G50" i="20"/>
  <c r="G49" i="20"/>
  <c r="G48" i="20"/>
  <c r="G47" i="20"/>
  <c r="J46" i="20"/>
  <c r="H46" i="20"/>
  <c r="G46" i="20"/>
  <c r="H45" i="20"/>
  <c r="J45" i="20"/>
  <c r="I45" i="20"/>
  <c r="G45" i="20"/>
  <c r="E57" i="20"/>
  <c r="E56" i="20"/>
  <c r="E55" i="20"/>
  <c r="E54" i="20"/>
  <c r="E53" i="20"/>
  <c r="F53" i="20" s="1"/>
  <c r="E52" i="20"/>
  <c r="E51" i="20"/>
  <c r="E50" i="20"/>
  <c r="E49" i="20"/>
  <c r="E48" i="20"/>
  <c r="E47" i="20"/>
  <c r="E46" i="20"/>
  <c r="E45" i="20"/>
  <c r="D62" i="20" s="1"/>
  <c r="D57" i="20"/>
  <c r="D56" i="20"/>
  <c r="D55" i="20"/>
  <c r="D54" i="20"/>
  <c r="F54" i="20" s="1"/>
  <c r="D53" i="20"/>
  <c r="D52" i="20"/>
  <c r="D51" i="20"/>
  <c r="D50" i="20"/>
  <c r="D49" i="20"/>
  <c r="D48" i="20"/>
  <c r="D47" i="20"/>
  <c r="D46" i="20"/>
  <c r="D45" i="20"/>
  <c r="Q54" i="21"/>
  <c r="P54" i="21"/>
  <c r="O54" i="21"/>
  <c r="M54" i="21"/>
  <c r="L54" i="21"/>
  <c r="K54" i="21"/>
  <c r="I54" i="21"/>
  <c r="H54" i="21"/>
  <c r="E54" i="21"/>
  <c r="D54" i="21"/>
  <c r="N53" i="21"/>
  <c r="G53" i="21"/>
  <c r="F53" i="21"/>
  <c r="N52" i="21"/>
  <c r="G52" i="21"/>
  <c r="F52" i="21"/>
  <c r="N51" i="21"/>
  <c r="G51" i="21"/>
  <c r="F51" i="21"/>
  <c r="N50" i="21"/>
  <c r="G50" i="21"/>
  <c r="F50" i="21"/>
  <c r="N49" i="21"/>
  <c r="G49" i="21"/>
  <c r="F49" i="21"/>
  <c r="N48" i="21"/>
  <c r="G48" i="21"/>
  <c r="F48" i="21"/>
  <c r="N47" i="21"/>
  <c r="G47" i="21"/>
  <c r="F47" i="21"/>
  <c r="N46" i="21"/>
  <c r="G46" i="21"/>
  <c r="F46" i="21"/>
  <c r="N45" i="21"/>
  <c r="G45" i="21"/>
  <c r="F45" i="21"/>
  <c r="N44" i="21"/>
  <c r="G44" i="21"/>
  <c r="F44" i="21"/>
  <c r="N43" i="21"/>
  <c r="G43" i="21"/>
  <c r="F43" i="21"/>
  <c r="N42" i="21"/>
  <c r="G42" i="21"/>
  <c r="F42" i="21"/>
  <c r="N41" i="21"/>
  <c r="G41" i="21"/>
  <c r="F41" i="21"/>
  <c r="M40" i="33"/>
  <c r="L40" i="33"/>
  <c r="K40" i="33"/>
  <c r="J40" i="33"/>
  <c r="I40" i="33"/>
  <c r="H40" i="33"/>
  <c r="G40" i="33"/>
  <c r="F40" i="33"/>
  <c r="E40" i="33"/>
  <c r="D40" i="33"/>
  <c r="C40" i="33"/>
  <c r="B40" i="33"/>
  <c r="N39" i="33"/>
  <c r="M38" i="33"/>
  <c r="L38" i="33"/>
  <c r="K38" i="33"/>
  <c r="J38" i="33"/>
  <c r="I38" i="33"/>
  <c r="H38" i="33"/>
  <c r="G38" i="33"/>
  <c r="F38" i="33"/>
  <c r="E38" i="33"/>
  <c r="D38" i="33"/>
  <c r="C38" i="33"/>
  <c r="B38" i="33"/>
  <c r="N37" i="33"/>
  <c r="N36" i="33"/>
  <c r="M34" i="33"/>
  <c r="L34" i="33"/>
  <c r="K34" i="33"/>
  <c r="J34" i="33"/>
  <c r="I34" i="33"/>
  <c r="H34" i="33"/>
  <c r="G34" i="33"/>
  <c r="F34" i="33"/>
  <c r="E34" i="33"/>
  <c r="D34" i="33"/>
  <c r="C34" i="33"/>
  <c r="B34" i="33"/>
  <c r="N33" i="33"/>
  <c r="M32" i="33"/>
  <c r="L32" i="33"/>
  <c r="K32" i="33"/>
  <c r="J32" i="33"/>
  <c r="I32" i="33"/>
  <c r="H32" i="33"/>
  <c r="G32" i="33"/>
  <c r="F32" i="33"/>
  <c r="E32" i="33"/>
  <c r="D32" i="33"/>
  <c r="C32" i="33"/>
  <c r="B32" i="33"/>
  <c r="N31" i="33"/>
  <c r="N30" i="33"/>
  <c r="M26" i="33"/>
  <c r="L26" i="33"/>
  <c r="K26" i="33"/>
  <c r="J26" i="33"/>
  <c r="I26" i="33"/>
  <c r="H26" i="33"/>
  <c r="G26" i="33"/>
  <c r="F26" i="33"/>
  <c r="E26" i="33"/>
  <c r="D26" i="33"/>
  <c r="C26" i="33"/>
  <c r="B26" i="33"/>
  <c r="M25" i="33"/>
  <c r="L25" i="33"/>
  <c r="K25" i="33"/>
  <c r="J25" i="33"/>
  <c r="I25" i="33"/>
  <c r="H25" i="33"/>
  <c r="G25" i="33"/>
  <c r="F25" i="33"/>
  <c r="E25" i="33"/>
  <c r="D25" i="33"/>
  <c r="C25" i="33"/>
  <c r="B25" i="33"/>
  <c r="M24" i="33"/>
  <c r="L24" i="33"/>
  <c r="K24" i="33"/>
  <c r="J24" i="33"/>
  <c r="I24" i="33"/>
  <c r="H24" i="33"/>
  <c r="G24" i="33"/>
  <c r="F24" i="33"/>
  <c r="E24" i="33"/>
  <c r="D24" i="33"/>
  <c r="C24" i="33"/>
  <c r="B24" i="33"/>
  <c r="D63" i="20" l="1"/>
  <c r="C63" i="20"/>
  <c r="C62" i="20"/>
  <c r="C64" i="20"/>
  <c r="H63" i="20"/>
  <c r="I63" i="20"/>
  <c r="O64" i="20"/>
  <c r="L52" i="20"/>
  <c r="Q52" i="20" s="1"/>
  <c r="L56" i="20"/>
  <c r="Q56" i="20" s="1"/>
  <c r="N63" i="20"/>
  <c r="H62" i="20"/>
  <c r="D64" i="20"/>
  <c r="E64" i="20" s="1"/>
  <c r="K62" i="20"/>
  <c r="L48" i="20"/>
  <c r="Q48" i="20" s="1"/>
  <c r="H64" i="20"/>
  <c r="I64" i="20"/>
  <c r="K64" i="20"/>
  <c r="I62" i="20"/>
  <c r="I65" i="20" s="1"/>
  <c r="J63" i="20"/>
  <c r="M63" i="20"/>
  <c r="N64" i="20"/>
  <c r="N62" i="20"/>
  <c r="N32" i="33"/>
  <c r="N24" i="33"/>
  <c r="N40" i="33"/>
  <c r="N26" i="33"/>
  <c r="M64" i="20"/>
  <c r="M62" i="20"/>
  <c r="J64" i="20"/>
  <c r="J62" i="20"/>
  <c r="O65" i="20"/>
  <c r="F63" i="20"/>
  <c r="L53" i="20"/>
  <c r="Q53" i="20" s="1"/>
  <c r="L50" i="20"/>
  <c r="Q50" i="20" s="1"/>
  <c r="F46" i="20"/>
  <c r="F50" i="20"/>
  <c r="L45" i="20"/>
  <c r="Q45" i="20" s="1"/>
  <c r="G63" i="20"/>
  <c r="L49" i="20"/>
  <c r="L57" i="20"/>
  <c r="Q57" i="20" s="1"/>
  <c r="L54" i="20"/>
  <c r="Q54" i="20" s="1"/>
  <c r="G64" i="20"/>
  <c r="L46" i="20"/>
  <c r="Q46" i="20" s="1"/>
  <c r="L47" i="20"/>
  <c r="Q47" i="20" s="1"/>
  <c r="L51" i="20"/>
  <c r="Q51" i="20" s="1"/>
  <c r="L55" i="20"/>
  <c r="Q55" i="20" s="1"/>
  <c r="G62" i="20"/>
  <c r="E63" i="20"/>
  <c r="H58" i="20"/>
  <c r="F48" i="20"/>
  <c r="F54" i="21"/>
  <c r="G54" i="21"/>
  <c r="N54" i="21"/>
  <c r="D58" i="20"/>
  <c r="N58" i="20"/>
  <c r="E58" i="20"/>
  <c r="J58" i="20"/>
  <c r="O58" i="20"/>
  <c r="F51" i="20"/>
  <c r="F56" i="20"/>
  <c r="G58" i="20"/>
  <c r="K58" i="20"/>
  <c r="P58" i="20"/>
  <c r="F49" i="20"/>
  <c r="F55" i="20"/>
  <c r="C65" i="20"/>
  <c r="I58" i="20"/>
  <c r="F47" i="20"/>
  <c r="F52" i="20"/>
  <c r="F57" i="20"/>
  <c r="N25" i="33"/>
  <c r="N34" i="33"/>
  <c r="F62" i="20"/>
  <c r="E62" i="20"/>
  <c r="F45" i="20"/>
  <c r="N38" i="33"/>
  <c r="L63" i="20" l="1"/>
  <c r="Q63" i="20" s="1"/>
  <c r="K65" i="20"/>
  <c r="H65" i="20"/>
  <c r="M65" i="20"/>
  <c r="F64" i="20"/>
  <c r="D65" i="20"/>
  <c r="E65" i="20" s="1"/>
  <c r="N65" i="20"/>
  <c r="L62" i="20"/>
  <c r="P62" i="20" s="1"/>
  <c r="G65" i="20"/>
  <c r="J65" i="20"/>
  <c r="Q49" i="20"/>
  <c r="L64" i="20"/>
  <c r="P64" i="20" s="1"/>
  <c r="L58" i="20"/>
  <c r="Q58" i="20" s="1"/>
  <c r="F58" i="20"/>
  <c r="P63" i="20" l="1"/>
  <c r="Q62" i="20"/>
  <c r="F65" i="20"/>
  <c r="Q64" i="20"/>
  <c r="L65" i="20"/>
  <c r="P65" i="20" s="1"/>
  <c r="Q65" i="20" l="1"/>
  <c r="O28" i="20"/>
  <c r="N28" i="20"/>
  <c r="L28" i="20"/>
  <c r="K28" i="20"/>
  <c r="J28" i="20"/>
  <c r="H28" i="20"/>
  <c r="G28" i="20"/>
  <c r="O27" i="20"/>
  <c r="N27" i="20"/>
  <c r="L27" i="20"/>
  <c r="K27" i="20"/>
  <c r="J27" i="20"/>
  <c r="H27" i="20"/>
  <c r="G27" i="20"/>
  <c r="O26" i="20"/>
  <c r="N26" i="20"/>
  <c r="L26" i="20"/>
  <c r="K26" i="20"/>
  <c r="J26" i="20"/>
  <c r="H26" i="20"/>
  <c r="G26" i="20"/>
  <c r="O25" i="20"/>
  <c r="N25" i="20"/>
  <c r="L25" i="20"/>
  <c r="K25" i="20"/>
  <c r="J25" i="20"/>
  <c r="H25" i="20"/>
  <c r="G25" i="20"/>
  <c r="O24" i="20"/>
  <c r="N24" i="20"/>
  <c r="L24" i="20"/>
  <c r="K24" i="20"/>
  <c r="J24" i="20"/>
  <c r="H24" i="20"/>
  <c r="G24" i="20"/>
  <c r="O23" i="20"/>
  <c r="N23" i="20"/>
  <c r="L23" i="20"/>
  <c r="K23" i="20"/>
  <c r="J23" i="20"/>
  <c r="H23" i="20"/>
  <c r="G23" i="20"/>
  <c r="O22" i="20"/>
  <c r="N22" i="20"/>
  <c r="L22" i="20"/>
  <c r="K22" i="20"/>
  <c r="J22" i="20"/>
  <c r="H22" i="20"/>
  <c r="G22" i="20"/>
  <c r="O21" i="20"/>
  <c r="N21" i="20"/>
  <c r="L21" i="20"/>
  <c r="K21" i="20"/>
  <c r="J21" i="20"/>
  <c r="H21" i="20"/>
  <c r="G21" i="20"/>
  <c r="O20" i="20"/>
  <c r="N20" i="20"/>
  <c r="L20" i="20"/>
  <c r="K20" i="20"/>
  <c r="J20" i="20"/>
  <c r="H20" i="20"/>
  <c r="G20" i="20"/>
  <c r="O19" i="20"/>
  <c r="N19" i="20"/>
  <c r="L19" i="20"/>
  <c r="K19" i="20"/>
  <c r="J19" i="20"/>
  <c r="H19" i="20"/>
  <c r="G19" i="20"/>
  <c r="O18" i="20"/>
  <c r="N18" i="20"/>
  <c r="L18" i="20"/>
  <c r="K18" i="20"/>
  <c r="J18" i="20"/>
  <c r="H18" i="20"/>
  <c r="G18" i="20"/>
  <c r="O16" i="20"/>
  <c r="N16" i="20"/>
  <c r="L16" i="20"/>
  <c r="K16" i="20"/>
  <c r="J16" i="20"/>
  <c r="H16" i="20"/>
  <c r="G16" i="20"/>
  <c r="O15" i="20"/>
  <c r="N15" i="20"/>
  <c r="L15" i="20"/>
  <c r="K15" i="20"/>
  <c r="J15" i="20"/>
  <c r="H15" i="20"/>
  <c r="G15" i="20"/>
  <c r="O14" i="20"/>
  <c r="N14" i="20"/>
  <c r="L14" i="20"/>
  <c r="K14" i="20"/>
  <c r="J14" i="20"/>
  <c r="H14" i="20"/>
  <c r="G14" i="20"/>
  <c r="O13" i="20"/>
  <c r="N13" i="20"/>
  <c r="L13" i="20"/>
  <c r="K13" i="20"/>
  <c r="J13" i="20"/>
  <c r="H13" i="20"/>
  <c r="G13" i="20"/>
  <c r="O12" i="20"/>
  <c r="N12" i="20"/>
  <c r="L12" i="20"/>
  <c r="K12" i="20"/>
  <c r="J12" i="20"/>
  <c r="H12" i="20"/>
  <c r="G12" i="20"/>
  <c r="O17" i="20"/>
  <c r="N17" i="20"/>
  <c r="L17" i="20"/>
  <c r="K17" i="20"/>
  <c r="J17" i="20"/>
  <c r="H17" i="20"/>
  <c r="G17" i="20"/>
  <c r="O10" i="20"/>
  <c r="O11" i="20"/>
  <c r="N11" i="20"/>
  <c r="N10" i="20"/>
  <c r="J11" i="20"/>
  <c r="G11" i="20"/>
  <c r="L10" i="20"/>
  <c r="K10" i="20"/>
  <c r="J10" i="20"/>
  <c r="H10" i="20"/>
  <c r="G10" i="20"/>
  <c r="O9" i="20"/>
  <c r="N9" i="20"/>
  <c r="L9" i="20"/>
  <c r="K9" i="20"/>
  <c r="J9" i="20"/>
  <c r="H9" i="20"/>
  <c r="G9" i="20"/>
  <c r="O38" i="20"/>
  <c r="Q34" i="21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9" i="20"/>
  <c r="E12" i="20"/>
  <c r="E11" i="20"/>
  <c r="E10" i="20"/>
  <c r="D27" i="20"/>
  <c r="D26" i="20"/>
  <c r="D25" i="20"/>
  <c r="D24" i="20"/>
  <c r="D23" i="20"/>
  <c r="D22" i="20"/>
  <c r="D21" i="20"/>
  <c r="D20" i="20"/>
  <c r="D19" i="20"/>
  <c r="D18" i="20"/>
  <c r="D17" i="20"/>
  <c r="D28" i="20"/>
  <c r="D16" i="20"/>
  <c r="D15" i="20"/>
  <c r="D14" i="20"/>
  <c r="D13" i="20"/>
  <c r="D12" i="20"/>
  <c r="O6" i="20"/>
  <c r="N6" i="20"/>
  <c r="D11" i="20"/>
  <c r="D9" i="20"/>
  <c r="D10" i="20"/>
  <c r="L6" i="20"/>
  <c r="K6" i="20"/>
  <c r="J6" i="20"/>
  <c r="J7" i="20"/>
  <c r="H6" i="20"/>
  <c r="G6" i="20"/>
  <c r="E6" i="20"/>
  <c r="D6" i="20"/>
  <c r="F28" i="21"/>
  <c r="G28" i="21"/>
  <c r="N28" i="21"/>
  <c r="N15" i="21"/>
  <c r="N14" i="21"/>
  <c r="N13" i="21"/>
  <c r="F14" i="21"/>
  <c r="G14" i="21"/>
  <c r="F13" i="21"/>
  <c r="G13" i="21"/>
  <c r="F7" i="21"/>
  <c r="G7" i="21"/>
  <c r="N7" i="21"/>
  <c r="J37" i="20" l="1"/>
  <c r="I37" i="20"/>
  <c r="I36" i="20"/>
  <c r="J36" i="20"/>
  <c r="K36" i="20"/>
  <c r="K37" i="20"/>
  <c r="M36" i="20"/>
  <c r="I33" i="20"/>
  <c r="C37" i="20"/>
  <c r="C36" i="20"/>
  <c r="H36" i="20"/>
  <c r="G36" i="20"/>
  <c r="N36" i="20"/>
  <c r="M6" i="20"/>
  <c r="D37" i="20"/>
  <c r="D36" i="20"/>
  <c r="D34" i="21"/>
  <c r="E34" i="21"/>
  <c r="A1" i="33" l="1"/>
  <c r="K34" i="21"/>
  <c r="G4" i="33"/>
  <c r="M20" i="33"/>
  <c r="E20" i="33"/>
  <c r="B20" i="33"/>
  <c r="B14" i="33"/>
  <c r="M34" i="21"/>
  <c r="L34" i="21"/>
  <c r="J34" i="21"/>
  <c r="H34" i="21"/>
  <c r="G37" i="20" s="1"/>
  <c r="I34" i="21"/>
  <c r="H37" i="20" s="1"/>
  <c r="N7" i="20"/>
  <c r="M33" i="20" s="1"/>
  <c r="L8" i="20"/>
  <c r="L7" i="20"/>
  <c r="K33" i="20" s="1"/>
  <c r="G8" i="20"/>
  <c r="G7" i="20"/>
  <c r="G33" i="20" s="1"/>
  <c r="P34" i="21"/>
  <c r="N37" i="20" s="1"/>
  <c r="F6" i="33"/>
  <c r="E6" i="33"/>
  <c r="D6" i="33"/>
  <c r="C6" i="33"/>
  <c r="B6" i="33"/>
  <c r="D5" i="33"/>
  <c r="C5" i="33"/>
  <c r="B5" i="33"/>
  <c r="B4" i="33"/>
  <c r="N13" i="33"/>
  <c r="N10" i="33"/>
  <c r="M4" i="33"/>
  <c r="K4" i="33"/>
  <c r="J4" i="33"/>
  <c r="G12" i="33"/>
  <c r="F12" i="33"/>
  <c r="C12" i="33"/>
  <c r="B12" i="33"/>
  <c r="N33" i="21"/>
  <c r="N32" i="21"/>
  <c r="N31" i="21"/>
  <c r="N30" i="21"/>
  <c r="N29" i="21"/>
  <c r="N27" i="21"/>
  <c r="N26" i="21"/>
  <c r="N25" i="21"/>
  <c r="N24" i="21"/>
  <c r="N23" i="21"/>
  <c r="N22" i="21"/>
  <c r="N21" i="21"/>
  <c r="N20" i="21"/>
  <c r="N19" i="21"/>
  <c r="N18" i="21"/>
  <c r="N17" i="21"/>
  <c r="N16" i="21"/>
  <c r="N12" i="21"/>
  <c r="N11" i="21"/>
  <c r="N10" i="21"/>
  <c r="N9" i="21"/>
  <c r="N8" i="21"/>
  <c r="N6" i="21"/>
  <c r="A1" i="20"/>
  <c r="E7" i="20"/>
  <c r="D33" i="20" s="1"/>
  <c r="D4" i="33"/>
  <c r="E4" i="33"/>
  <c r="F4" i="33"/>
  <c r="H4" i="33"/>
  <c r="I4" i="33"/>
  <c r="L4" i="33"/>
  <c r="E5" i="33"/>
  <c r="F5" i="33"/>
  <c r="G5" i="33"/>
  <c r="H5" i="33"/>
  <c r="I5" i="33"/>
  <c r="J5" i="33"/>
  <c r="K5" i="33"/>
  <c r="L5" i="33"/>
  <c r="M5" i="33"/>
  <c r="G6" i="33"/>
  <c r="H6" i="33"/>
  <c r="I6" i="33"/>
  <c r="J6" i="33"/>
  <c r="K6" i="33"/>
  <c r="L6" i="33"/>
  <c r="M6" i="33"/>
  <c r="N11" i="33"/>
  <c r="D12" i="33"/>
  <c r="E12" i="33"/>
  <c r="H12" i="33"/>
  <c r="I12" i="33"/>
  <c r="J12" i="33"/>
  <c r="L12" i="33"/>
  <c r="C14" i="33"/>
  <c r="D14" i="33"/>
  <c r="E14" i="33"/>
  <c r="F14" i="33"/>
  <c r="G14" i="33"/>
  <c r="H14" i="33"/>
  <c r="I14" i="33"/>
  <c r="J14" i="33"/>
  <c r="K14" i="33"/>
  <c r="L14" i="33"/>
  <c r="M14" i="33"/>
  <c r="N16" i="33"/>
  <c r="N17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9" i="33"/>
  <c r="C20" i="33"/>
  <c r="D20" i="33"/>
  <c r="F20" i="33"/>
  <c r="G20" i="33"/>
  <c r="H20" i="33"/>
  <c r="I20" i="33"/>
  <c r="J20" i="33"/>
  <c r="K20" i="33"/>
  <c r="L20" i="33"/>
  <c r="G25" i="21"/>
  <c r="G31" i="21"/>
  <c r="H7" i="20"/>
  <c r="H33" i="20" s="1"/>
  <c r="K7" i="20"/>
  <c r="J33" i="20" s="1"/>
  <c r="H8" i="20"/>
  <c r="J8" i="20"/>
  <c r="K8" i="20"/>
  <c r="O8" i="20"/>
  <c r="N8" i="20"/>
  <c r="O7" i="20"/>
  <c r="N33" i="20" s="1"/>
  <c r="D7" i="20"/>
  <c r="C33" i="20" s="1"/>
  <c r="D8" i="20"/>
  <c r="E8" i="20"/>
  <c r="G19" i="21"/>
  <c r="G18" i="21"/>
  <c r="G17" i="21"/>
  <c r="F6" i="21"/>
  <c r="G6" i="21"/>
  <c r="F8" i="21"/>
  <c r="G8" i="21"/>
  <c r="F9" i="21"/>
  <c r="G9" i="21"/>
  <c r="F10" i="21"/>
  <c r="G10" i="21"/>
  <c r="F11" i="21"/>
  <c r="G11" i="21"/>
  <c r="F12" i="21"/>
  <c r="G12" i="21"/>
  <c r="F15" i="21"/>
  <c r="G15" i="21"/>
  <c r="F16" i="21"/>
  <c r="G16" i="21"/>
  <c r="F17" i="21"/>
  <c r="F18" i="21"/>
  <c r="F19" i="21"/>
  <c r="F20" i="21"/>
  <c r="G20" i="21"/>
  <c r="F21" i="21"/>
  <c r="G21" i="21"/>
  <c r="F22" i="21"/>
  <c r="G22" i="21"/>
  <c r="F23" i="21"/>
  <c r="G23" i="21"/>
  <c r="F24" i="21"/>
  <c r="G24" i="21"/>
  <c r="F25" i="21"/>
  <c r="F26" i="21"/>
  <c r="G26" i="21"/>
  <c r="F27" i="21"/>
  <c r="G27" i="21"/>
  <c r="F29" i="21"/>
  <c r="G29" i="21"/>
  <c r="F30" i="21"/>
  <c r="G30" i="21"/>
  <c r="F31" i="21"/>
  <c r="F32" i="21"/>
  <c r="G32" i="21"/>
  <c r="F33" i="21"/>
  <c r="G33" i="21"/>
  <c r="K12" i="33"/>
  <c r="M12" i="33"/>
  <c r="C4" i="33"/>
  <c r="D29" i="20" l="1"/>
  <c r="F9" i="20"/>
  <c r="N18" i="33"/>
  <c r="N14" i="33"/>
  <c r="M22" i="20"/>
  <c r="Q22" i="20" s="1"/>
  <c r="F22" i="20"/>
  <c r="G34" i="21"/>
  <c r="N34" i="21"/>
  <c r="N20" i="33"/>
  <c r="N6" i="33"/>
  <c r="N5" i="33"/>
  <c r="N4" i="33"/>
  <c r="F24" i="20"/>
  <c r="F26" i="20"/>
  <c r="F27" i="20"/>
  <c r="F14" i="20"/>
  <c r="F19" i="20"/>
  <c r="O34" i="21"/>
  <c r="M37" i="20" s="1"/>
  <c r="F15" i="20"/>
  <c r="N35" i="20"/>
  <c r="M26" i="20"/>
  <c r="Q26" i="20" s="1"/>
  <c r="M19" i="20"/>
  <c r="Q19" i="20" s="1"/>
  <c r="M15" i="20"/>
  <c r="Q15" i="20" s="1"/>
  <c r="M25" i="20"/>
  <c r="Q25" i="20" s="1"/>
  <c r="F17" i="20"/>
  <c r="F7" i="20"/>
  <c r="F8" i="20"/>
  <c r="N12" i="33"/>
  <c r="F11" i="20"/>
  <c r="C35" i="20"/>
  <c r="F34" i="21"/>
  <c r="F18" i="20"/>
  <c r="G35" i="20"/>
  <c r="F12" i="20"/>
  <c r="F25" i="20"/>
  <c r="F23" i="20"/>
  <c r="F28" i="20"/>
  <c r="F13" i="20"/>
  <c r="M34" i="20"/>
  <c r="M14" i="20"/>
  <c r="Q14" i="20" s="1"/>
  <c r="M28" i="20"/>
  <c r="J34" i="20"/>
  <c r="M10" i="20"/>
  <c r="Q10" i="20" s="1"/>
  <c r="Q6" i="20"/>
  <c r="G34" i="20"/>
  <c r="M16" i="20"/>
  <c r="Q16" i="20" s="1"/>
  <c r="M8" i="20"/>
  <c r="Q8" i="20" s="1"/>
  <c r="G29" i="20"/>
  <c r="L29" i="20"/>
  <c r="K34" i="20"/>
  <c r="K35" i="20"/>
  <c r="M17" i="20"/>
  <c r="Q17" i="20" s="1"/>
  <c r="M24" i="20"/>
  <c r="Q24" i="20" s="1"/>
  <c r="M27" i="20"/>
  <c r="Q27" i="20" s="1"/>
  <c r="H29" i="20"/>
  <c r="F16" i="20"/>
  <c r="H35" i="20"/>
  <c r="M11" i="20"/>
  <c r="Q11" i="20" s="1"/>
  <c r="H34" i="20"/>
  <c r="F20" i="20"/>
  <c r="C34" i="20"/>
  <c r="M35" i="20"/>
  <c r="F6" i="20"/>
  <c r="M9" i="20"/>
  <c r="Q9" i="20" s="1"/>
  <c r="M23" i="20"/>
  <c r="Q23" i="20" s="1"/>
  <c r="D34" i="20"/>
  <c r="D35" i="20"/>
  <c r="M20" i="20"/>
  <c r="Q20" i="20" s="1"/>
  <c r="M13" i="20"/>
  <c r="Q13" i="20" s="1"/>
  <c r="I34" i="20"/>
  <c r="M7" i="20"/>
  <c r="Q7" i="20" s="1"/>
  <c r="F21" i="20"/>
  <c r="M21" i="20"/>
  <c r="Q21" i="20" s="1"/>
  <c r="F10" i="20"/>
  <c r="I35" i="20"/>
  <c r="K29" i="20"/>
  <c r="M12" i="20"/>
  <c r="Q12" i="20" s="1"/>
  <c r="J35" i="20"/>
  <c r="O29" i="20"/>
  <c r="N34" i="20"/>
  <c r="M18" i="20"/>
  <c r="Q18" i="20" s="1"/>
  <c r="J29" i="20"/>
  <c r="E29" i="20"/>
  <c r="N29" i="20" l="1"/>
  <c r="Q28" i="20"/>
  <c r="F37" i="20"/>
  <c r="F36" i="20"/>
  <c r="C38" i="20"/>
  <c r="M29" i="20"/>
  <c r="E36" i="20"/>
  <c r="F29" i="20"/>
  <c r="H38" i="20"/>
  <c r="E35" i="20"/>
  <c r="G38" i="20"/>
  <c r="L37" i="20"/>
  <c r="E33" i="20"/>
  <c r="M38" i="20"/>
  <c r="L35" i="20"/>
  <c r="L33" i="20"/>
  <c r="L34" i="20"/>
  <c r="P34" i="20" s="1"/>
  <c r="K38" i="20"/>
  <c r="L36" i="20"/>
  <c r="P36" i="20" s="1"/>
  <c r="D38" i="20"/>
  <c r="F33" i="20"/>
  <c r="F35" i="20"/>
  <c r="E37" i="20"/>
  <c r="F34" i="20"/>
  <c r="E34" i="20"/>
  <c r="J38" i="20"/>
  <c r="N38" i="20"/>
  <c r="I38" i="20"/>
  <c r="Q29" i="20" l="1"/>
  <c r="Q37" i="20"/>
  <c r="P37" i="20"/>
  <c r="E38" i="20"/>
  <c r="Q34" i="20"/>
  <c r="Q36" i="20"/>
  <c r="F38" i="20"/>
  <c r="P33" i="20"/>
  <c r="Q33" i="20"/>
  <c r="L38" i="20"/>
  <c r="P35" i="20"/>
  <c r="Q35" i="20"/>
  <c r="P38" i="20" l="1"/>
  <c r="H39" i="20"/>
  <c r="G39" i="20"/>
  <c r="L39" i="20"/>
  <c r="K39" i="20"/>
  <c r="J39" i="20"/>
  <c r="I39" i="20"/>
  <c r="Q38" i="20"/>
  <c r="P29" i="20"/>
</calcChain>
</file>

<file path=xl/sharedStrings.xml><?xml version="1.0" encoding="utf-8"?>
<sst xmlns="http://schemas.openxmlformats.org/spreadsheetml/2006/main" count="429" uniqueCount="112">
  <si>
    <t>10x10</t>
  </si>
  <si>
    <t>10x15</t>
  </si>
  <si>
    <t>10x20</t>
  </si>
  <si>
    <t>10x30</t>
  </si>
  <si>
    <t xml:space="preserve"># of </t>
  </si>
  <si>
    <t>Units</t>
  </si>
  <si>
    <t>Total</t>
  </si>
  <si>
    <t>Vacant</t>
  </si>
  <si>
    <t>%</t>
  </si>
  <si>
    <t>Unit Status</t>
  </si>
  <si>
    <t>Vacates</t>
  </si>
  <si>
    <t>Rentals</t>
  </si>
  <si>
    <t>Demand/</t>
  </si>
  <si>
    <t>Rental</t>
  </si>
  <si>
    <t>Targets</t>
  </si>
  <si>
    <t>Rented</t>
  </si>
  <si>
    <t xml:space="preserve"> </t>
  </si>
  <si>
    <t>MTD</t>
  </si>
  <si>
    <t>Size</t>
  </si>
  <si>
    <t>Category</t>
  </si>
  <si>
    <t>Range</t>
  </si>
  <si>
    <t xml:space="preserve">Unit </t>
  </si>
  <si>
    <t>X-Small</t>
  </si>
  <si>
    <t>Medium</t>
  </si>
  <si>
    <t>Small</t>
  </si>
  <si>
    <t>10x25</t>
  </si>
  <si>
    <t>Large</t>
  </si>
  <si>
    <t>X-Large</t>
  </si>
  <si>
    <t>All</t>
  </si>
  <si>
    <t>Drive-By</t>
  </si>
  <si>
    <t>Source/Marketing</t>
  </si>
  <si>
    <t>Upper-Temp</t>
  </si>
  <si>
    <t>Ground-Temp</t>
  </si>
  <si>
    <t>5x5</t>
  </si>
  <si>
    <t>10x5</t>
  </si>
  <si>
    <t>10x7.5</t>
  </si>
  <si>
    <t>Exterior</t>
  </si>
  <si>
    <t>Size or</t>
  </si>
  <si>
    <t>Storage Units</t>
  </si>
  <si>
    <t>Total Units</t>
  </si>
  <si>
    <t>% Rent</t>
  </si>
  <si>
    <t>Drive By</t>
  </si>
  <si>
    <t>Referral</t>
  </si>
  <si>
    <t>Closing</t>
  </si>
  <si>
    <t>Summary Storage Units</t>
  </si>
  <si>
    <t>Monthly</t>
  </si>
  <si>
    <t>Input Storage Units</t>
  </si>
  <si>
    <t>Rate</t>
  </si>
  <si>
    <t xml:space="preserve"> Vacant</t>
  </si>
  <si>
    <t>Jan</t>
  </si>
  <si>
    <t>Feb</t>
  </si>
  <si>
    <t>Mar</t>
  </si>
  <si>
    <t>April</t>
  </si>
  <si>
    <t>May</t>
  </si>
  <si>
    <t>June</t>
  </si>
  <si>
    <t>July</t>
  </si>
  <si>
    <t>Sept</t>
  </si>
  <si>
    <t>Oct</t>
  </si>
  <si>
    <t>Nov</t>
  </si>
  <si>
    <t>Dec</t>
  </si>
  <si>
    <t>MI</t>
  </si>
  <si>
    <t>MO</t>
  </si>
  <si>
    <t>Net</t>
  </si>
  <si>
    <t xml:space="preserve">Net </t>
  </si>
  <si>
    <t>CR %</t>
  </si>
  <si>
    <t>Demand</t>
  </si>
  <si>
    <t xml:space="preserve">Aug </t>
  </si>
  <si>
    <t>Move Out</t>
  </si>
  <si>
    <t>Move In</t>
  </si>
  <si>
    <t>Comparisons</t>
  </si>
  <si>
    <t>Demand Summary</t>
  </si>
  <si>
    <t>Parking</t>
  </si>
  <si>
    <t>7x5</t>
  </si>
  <si>
    <t>7x7</t>
  </si>
  <si>
    <t>7x12</t>
  </si>
  <si>
    <t>10x7</t>
  </si>
  <si>
    <t>10x12</t>
  </si>
  <si>
    <t>10x13</t>
  </si>
  <si>
    <t>10x18</t>
  </si>
  <si>
    <t>12x38</t>
  </si>
  <si>
    <t>Ext-Temp</t>
  </si>
  <si>
    <t>12x43</t>
  </si>
  <si>
    <t>35-49</t>
  </si>
  <si>
    <t>70-84</t>
  </si>
  <si>
    <t>Input Parking Spaces</t>
  </si>
  <si>
    <t>10X16</t>
  </si>
  <si>
    <t>Cov'd Pk</t>
  </si>
  <si>
    <t>10x16</t>
  </si>
  <si>
    <t>Non- Cov'd Pk</t>
  </si>
  <si>
    <t>10x29</t>
  </si>
  <si>
    <t>10x32</t>
  </si>
  <si>
    <t>10x35</t>
  </si>
  <si>
    <t>10x40</t>
  </si>
  <si>
    <t>10x45</t>
  </si>
  <si>
    <t>10x50</t>
  </si>
  <si>
    <t>10x55</t>
  </si>
  <si>
    <t>11x32</t>
  </si>
  <si>
    <t>Summary Parking Space</t>
  </si>
  <si>
    <t xml:space="preserve"> Summary Parking Spaces</t>
  </si>
  <si>
    <t>160 sqft</t>
  </si>
  <si>
    <t>250-290</t>
  </si>
  <si>
    <t>300-352</t>
  </si>
  <si>
    <t>Parking Spaces</t>
  </si>
  <si>
    <t>Non Cov'd Pk</t>
  </si>
  <si>
    <t xml:space="preserve">The Stor-House Puyallup </t>
  </si>
  <si>
    <t>Prior Year-2019</t>
  </si>
  <si>
    <t>Call</t>
  </si>
  <si>
    <t>Webform</t>
  </si>
  <si>
    <t>Loyalty</t>
  </si>
  <si>
    <t>Prior Year-2020</t>
  </si>
  <si>
    <t>Current Year-2021</t>
  </si>
  <si>
    <t>30-11-2021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</si>
</sst>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[$-409]d\-mmm\-yy;@"/>
  </numFmts>
  <fonts count="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59996337778862885"/>
      </bottom>
      <diagonal/>
    </border>
    <border>
      <left style="thin">
        <color indexed="64"/>
      </left>
      <right style="thin">
        <color indexed="64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59996337778862885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/>
    <xf numFmtId="0" fontId="4" fillId="2" borderId="0" xfId="0" applyFont="1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Protection="1"/>
    <xf numFmtId="0" fontId="2" fillId="0" borderId="0" xfId="0" applyFont="1" applyProtection="1"/>
    <xf numFmtId="165" fontId="2" fillId="0" borderId="0" xfId="0" applyNumberFormat="1" applyFont="1" applyBorder="1" applyAlignment="1" applyProtection="1">
      <alignment horizontal="center"/>
    </xf>
    <xf numFmtId="0" fontId="3" fillId="5" borderId="3" xfId="0" applyFont="1" applyFill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0" fontId="2" fillId="0" borderId="13" xfId="0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4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</xf>
    <xf numFmtId="0" fontId="2" fillId="0" borderId="11" xfId="0" applyFont="1" applyBorder="1" applyAlignment="1" applyProtection="1">
      <alignment horizontal="center"/>
    </xf>
    <xf numFmtId="0" fontId="0" fillId="0" borderId="15" xfId="0" applyBorder="1" applyAlignment="1" applyProtection="1">
      <alignment horizontal="center"/>
    </xf>
    <xf numFmtId="0" fontId="2" fillId="0" borderId="8" xfId="0" applyFont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center"/>
    </xf>
    <xf numFmtId="0" fontId="2" fillId="0" borderId="6" xfId="0" applyFont="1" applyBorder="1" applyProtection="1"/>
    <xf numFmtId="0" fontId="2" fillId="0" borderId="12" xfId="0" applyFont="1" applyBorder="1" applyAlignment="1" applyProtection="1">
      <alignment horizontal="center"/>
    </xf>
    <xf numFmtId="164" fontId="2" fillId="0" borderId="2" xfId="1" applyNumberFormat="1" applyFont="1" applyBorder="1" applyAlignment="1" applyProtection="1">
      <alignment horizontal="center"/>
    </xf>
    <xf numFmtId="0" fontId="2" fillId="0" borderId="12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/>
    </xf>
    <xf numFmtId="0" fontId="2" fillId="0" borderId="7" xfId="0" applyFont="1" applyBorder="1" applyProtection="1"/>
    <xf numFmtId="0" fontId="2" fillId="0" borderId="0" xfId="0" applyFont="1" applyFill="1" applyBorder="1" applyAlignment="1" applyProtection="1">
      <alignment horizontal="center"/>
    </xf>
    <xf numFmtId="164" fontId="2" fillId="0" borderId="4" xfId="1" applyNumberFormat="1" applyFont="1" applyBorder="1" applyAlignment="1" applyProtection="1">
      <alignment horizontal="center"/>
    </xf>
    <xf numFmtId="0" fontId="2" fillId="0" borderId="8" xfId="0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9" fontId="2" fillId="0" borderId="4" xfId="1" applyFont="1" applyBorder="1" applyAlignment="1" applyProtection="1">
      <alignment horizontal="center"/>
    </xf>
    <xf numFmtId="0" fontId="2" fillId="0" borderId="9" xfId="0" applyFont="1" applyBorder="1" applyProtection="1"/>
    <xf numFmtId="0" fontId="2" fillId="0" borderId="1" xfId="0" applyFont="1" applyBorder="1" applyAlignment="1" applyProtection="1">
      <alignment horizontal="center"/>
    </xf>
    <xf numFmtId="0" fontId="2" fillId="0" borderId="10" xfId="0" applyFont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/>
    </xf>
    <xf numFmtId="0" fontId="2" fillId="0" borderId="10" xfId="0" applyFont="1" applyFill="1" applyBorder="1" applyAlignment="1" applyProtection="1">
      <alignment horizontal="center"/>
    </xf>
    <xf numFmtId="164" fontId="2" fillId="0" borderId="1" xfId="1" applyNumberFormat="1" applyFont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2" fillId="0" borderId="9" xfId="0" applyFont="1" applyBorder="1" applyAlignment="1" applyProtection="1">
      <alignment horizontal="center"/>
    </xf>
    <xf numFmtId="9" fontId="2" fillId="0" borderId="2" xfId="1" applyFont="1" applyBorder="1" applyAlignment="1" applyProtection="1">
      <alignment horizontal="center"/>
    </xf>
    <xf numFmtId="0" fontId="4" fillId="0" borderId="7" xfId="0" applyFont="1" applyBorder="1" applyProtection="1"/>
    <xf numFmtId="0" fontId="2" fillId="2" borderId="0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164" fontId="2" fillId="0" borderId="3" xfId="1" applyNumberFormat="1" applyFont="1" applyBorder="1" applyAlignment="1" applyProtection="1">
      <alignment horizontal="center"/>
    </xf>
    <xf numFmtId="0" fontId="2" fillId="2" borderId="10" xfId="0" applyFont="1" applyFill="1" applyBorder="1" applyAlignment="1" applyProtection="1">
      <alignment horizontal="center"/>
    </xf>
    <xf numFmtId="9" fontId="2" fillId="0" borderId="1" xfId="1" applyFont="1" applyBorder="1" applyAlignment="1" applyProtection="1">
      <alignment horizontal="center"/>
    </xf>
    <xf numFmtId="0" fontId="2" fillId="2" borderId="1" xfId="0" applyFont="1" applyFill="1" applyBorder="1" applyProtection="1"/>
    <xf numFmtId="0" fontId="2" fillId="2" borderId="9" xfId="0" applyFont="1" applyFill="1" applyBorder="1" applyAlignment="1" applyProtection="1">
      <alignment horizontal="center"/>
    </xf>
    <xf numFmtId="164" fontId="2" fillId="2" borderId="1" xfId="1" applyNumberFormat="1" applyFont="1" applyFill="1" applyBorder="1" applyAlignment="1" applyProtection="1">
      <alignment horizontal="center"/>
    </xf>
    <xf numFmtId="9" fontId="2" fillId="0" borderId="3" xfId="1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9" fontId="2" fillId="0" borderId="12" xfId="1" applyFont="1" applyBorder="1" applyAlignment="1" applyProtection="1">
      <alignment horizontal="center"/>
    </xf>
    <xf numFmtId="0" fontId="3" fillId="5" borderId="13" xfId="0" applyFont="1" applyFill="1" applyBorder="1" applyProtection="1"/>
    <xf numFmtId="9" fontId="2" fillId="0" borderId="3" xfId="1" applyNumberFormat="1" applyFont="1" applyBorder="1" applyAlignment="1" applyProtection="1">
      <alignment horizontal="center"/>
    </xf>
    <xf numFmtId="9" fontId="2" fillId="0" borderId="14" xfId="1" applyNumberFormat="1" applyFont="1" applyBorder="1" applyAlignment="1" applyProtection="1">
      <alignment horizontal="center"/>
    </xf>
    <xf numFmtId="9" fontId="2" fillId="0" borderId="10" xfId="1" applyNumberFormat="1" applyFont="1" applyBorder="1" applyAlignment="1" applyProtection="1">
      <alignment horizontal="center"/>
    </xf>
    <xf numFmtId="9" fontId="2" fillId="0" borderId="1" xfId="1" applyNumberFormat="1" applyFont="1" applyBorder="1" applyAlignment="1" applyProtection="1">
      <alignment horizontal="center"/>
    </xf>
    <xf numFmtId="9" fontId="2" fillId="0" borderId="1" xfId="0" applyNumberFormat="1" applyFont="1" applyBorder="1" applyAlignment="1" applyProtection="1">
      <alignment horizontal="center"/>
    </xf>
    <xf numFmtId="9" fontId="2" fillId="0" borderId="7" xfId="1" applyFont="1" applyBorder="1" applyAlignment="1" applyProtection="1">
      <alignment horizontal="center"/>
    </xf>
    <xf numFmtId="0" fontId="2" fillId="0" borderId="5" xfId="0" applyFont="1" applyBorder="1" applyAlignment="1" applyProtection="1">
      <alignment horizontal="center"/>
    </xf>
    <xf numFmtId="164" fontId="2" fillId="0" borderId="0" xfId="1" applyNumberFormat="1" applyFont="1" applyBorder="1" applyAlignment="1" applyProtection="1">
      <alignment horizontal="center"/>
    </xf>
    <xf numFmtId="9" fontId="2" fillId="0" borderId="3" xfId="0" applyNumberFormat="1" applyFont="1" applyBorder="1" applyAlignment="1" applyProtection="1">
      <alignment horizontal="center"/>
    </xf>
    <xf numFmtId="9" fontId="2" fillId="0" borderId="0" xfId="1" applyFont="1" applyBorder="1" applyAlignment="1" applyProtection="1">
      <alignment horizontal="center"/>
    </xf>
    <xf numFmtId="164" fontId="2" fillId="2" borderId="3" xfId="1" applyNumberFormat="1" applyFont="1" applyFill="1" applyBorder="1" applyAlignment="1" applyProtection="1">
      <alignment horizontal="center"/>
    </xf>
    <xf numFmtId="0" fontId="2" fillId="4" borderId="6" xfId="0" applyFont="1" applyFill="1" applyBorder="1" applyAlignment="1" applyProtection="1">
      <alignment horizontal="center"/>
      <protection locked="0"/>
    </xf>
    <xf numFmtId="0" fontId="2" fillId="4" borderId="12" xfId="0" applyFont="1" applyFill="1" applyBorder="1" applyAlignment="1" applyProtection="1">
      <alignment horizontal="center"/>
      <protection locked="0"/>
    </xf>
    <xf numFmtId="0" fontId="2" fillId="3" borderId="7" xfId="0" applyFont="1" applyFill="1" applyBorder="1" applyAlignment="1" applyProtection="1">
      <alignment horizontal="center"/>
      <protection locked="0"/>
    </xf>
    <xf numFmtId="0" fontId="2" fillId="3" borderId="0" xfId="0" applyFont="1" applyFill="1" applyBorder="1" applyAlignment="1" applyProtection="1">
      <alignment horizontal="center"/>
      <protection locked="0"/>
    </xf>
    <xf numFmtId="0" fontId="2" fillId="4" borderId="0" xfId="0" applyFont="1" applyFill="1" applyBorder="1" applyAlignment="1" applyProtection="1">
      <alignment horizontal="center"/>
      <protection locked="0"/>
    </xf>
    <xf numFmtId="0" fontId="2" fillId="3" borderId="9" xfId="0" applyFont="1" applyFill="1" applyBorder="1" applyAlignment="1" applyProtection="1">
      <alignment horizontal="center"/>
      <protection locked="0"/>
    </xf>
    <xf numFmtId="0" fontId="2" fillId="3" borderId="10" xfId="0" applyFont="1" applyFill="1" applyBorder="1" applyAlignment="1" applyProtection="1">
      <alignment horizontal="center"/>
      <protection locked="0"/>
    </xf>
    <xf numFmtId="1" fontId="2" fillId="4" borderId="6" xfId="0" applyNumberFormat="1" applyFont="1" applyFill="1" applyBorder="1" applyAlignment="1" applyProtection="1">
      <alignment horizontal="center"/>
      <protection locked="0"/>
    </xf>
    <xf numFmtId="1" fontId="2" fillId="4" borderId="12" xfId="0" applyNumberFormat="1" applyFont="1" applyFill="1" applyBorder="1" applyAlignment="1" applyProtection="1">
      <alignment horizontal="center"/>
      <protection locked="0"/>
    </xf>
    <xf numFmtId="9" fontId="2" fillId="0" borderId="6" xfId="1" applyFont="1" applyBorder="1" applyAlignment="1" applyProtection="1">
      <alignment horizontal="center"/>
    </xf>
    <xf numFmtId="9" fontId="2" fillId="0" borderId="11" xfId="1" applyFont="1" applyBorder="1" applyAlignment="1" applyProtection="1">
      <alignment horizontal="center"/>
    </xf>
    <xf numFmtId="9" fontId="2" fillId="0" borderId="8" xfId="1" applyFont="1" applyBorder="1" applyAlignment="1" applyProtection="1">
      <alignment horizontal="center"/>
    </xf>
    <xf numFmtId="9" fontId="2" fillId="0" borderId="9" xfId="1" applyFont="1" applyBorder="1" applyAlignment="1" applyProtection="1">
      <alignment horizontal="center"/>
    </xf>
    <xf numFmtId="9" fontId="2" fillId="0" borderId="10" xfId="1" applyFont="1" applyBorder="1" applyAlignment="1" applyProtection="1">
      <alignment horizontal="center"/>
    </xf>
    <xf numFmtId="9" fontId="2" fillId="0" borderId="5" xfId="1" applyFont="1" applyBorder="1" applyAlignment="1" applyProtection="1">
      <alignment horizontal="center"/>
    </xf>
    <xf numFmtId="0" fontId="2" fillId="0" borderId="11" xfId="0" applyFont="1" applyFill="1" applyBorder="1" applyAlignment="1" applyProtection="1">
      <alignment horizontal="center"/>
    </xf>
    <xf numFmtId="9" fontId="2" fillId="0" borderId="7" xfId="1" applyFont="1" applyFill="1" applyBorder="1" applyAlignment="1" applyProtection="1">
      <alignment horizontal="center"/>
    </xf>
    <xf numFmtId="9" fontId="2" fillId="0" borderId="0" xfId="1" applyFont="1" applyFill="1" applyBorder="1" applyAlignment="1" applyProtection="1">
      <alignment horizontal="center"/>
    </xf>
    <xf numFmtId="0" fontId="2" fillId="0" borderId="15" xfId="0" applyFont="1" applyBorder="1" applyAlignment="1" applyProtection="1">
      <alignment horizontal="center"/>
    </xf>
    <xf numFmtId="0" fontId="2" fillId="0" borderId="14" xfId="0" applyFont="1" applyBorder="1" applyAlignment="1" applyProtection="1">
      <alignment horizontal="center"/>
    </xf>
    <xf numFmtId="0" fontId="2" fillId="4" borderId="2" xfId="0" applyFont="1" applyFill="1" applyBorder="1" applyAlignment="1" applyProtection="1">
      <alignment horizontal="center"/>
      <protection locked="0"/>
    </xf>
    <xf numFmtId="0" fontId="2" fillId="4" borderId="7" xfId="0" applyFont="1" applyFill="1" applyBorder="1" applyAlignment="1" applyProtection="1">
      <alignment horizontal="center"/>
      <protection locked="0"/>
    </xf>
    <xf numFmtId="0" fontId="2" fillId="4" borderId="4" xfId="0" applyFont="1" applyFill="1" applyBorder="1" applyAlignment="1" applyProtection="1">
      <alignment horizontal="center"/>
      <protection locked="0"/>
    </xf>
    <xf numFmtId="0" fontId="2" fillId="4" borderId="10" xfId="0" applyFont="1" applyFill="1" applyBorder="1" applyAlignment="1" applyProtection="1">
      <alignment horizontal="center"/>
      <protection locked="0"/>
    </xf>
    <xf numFmtId="0" fontId="2" fillId="4" borderId="9" xfId="0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Alignment="1" applyProtection="1">
      <alignment horizontal="center"/>
      <protection locked="0"/>
    </xf>
    <xf numFmtId="0" fontId="2" fillId="4" borderId="11" xfId="0" applyFont="1" applyFill="1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</xf>
    <xf numFmtId="0" fontId="4" fillId="0" borderId="9" xfId="0" applyFont="1" applyBorder="1" applyProtection="1"/>
    <xf numFmtId="0" fontId="2" fillId="0" borderId="2" xfId="0" applyFont="1" applyBorder="1" applyProtection="1"/>
    <xf numFmtId="0" fontId="2" fillId="0" borderId="4" xfId="0" applyFont="1" applyBorder="1" applyProtection="1"/>
    <xf numFmtId="0" fontId="2" fillId="0" borderId="1" xfId="0" applyFont="1" applyBorder="1" applyProtection="1"/>
    <xf numFmtId="164" fontId="2" fillId="0" borderId="11" xfId="1" applyNumberFormat="1" applyFont="1" applyBorder="1" applyAlignment="1" applyProtection="1">
      <alignment horizontal="center"/>
    </xf>
    <xf numFmtId="164" fontId="2" fillId="0" borderId="8" xfId="1" applyNumberFormat="1" applyFont="1" applyBorder="1" applyAlignment="1" applyProtection="1">
      <alignment horizontal="center"/>
    </xf>
    <xf numFmtId="164" fontId="2" fillId="0" borderId="5" xfId="1" applyNumberFormat="1" applyFont="1" applyBorder="1" applyAlignment="1" applyProtection="1">
      <alignment horizontal="center"/>
    </xf>
    <xf numFmtId="0" fontId="2" fillId="2" borderId="3" xfId="0" applyFont="1" applyFill="1" applyBorder="1" applyProtection="1"/>
    <xf numFmtId="0" fontId="2" fillId="2" borderId="14" xfId="0" applyFont="1" applyFill="1" applyBorder="1" applyAlignment="1" applyProtection="1">
      <alignment horizontal="center"/>
    </xf>
    <xf numFmtId="0" fontId="0" fillId="0" borderId="0" xfId="0" applyProtection="1"/>
    <xf numFmtId="0" fontId="2" fillId="0" borderId="13" xfId="0" applyFont="1" applyFill="1" applyBorder="1" applyAlignment="1" applyProtection="1">
      <alignment horizontal="center"/>
    </xf>
    <xf numFmtId="0" fontId="2" fillId="4" borderId="8" xfId="0" applyFont="1" applyFill="1" applyBorder="1" applyAlignment="1" applyProtection="1">
      <alignment horizontal="center"/>
      <protection locked="0"/>
    </xf>
    <xf numFmtId="0" fontId="2" fillId="4" borderId="5" xfId="0" applyFont="1" applyFill="1" applyBorder="1" applyAlignment="1" applyProtection="1">
      <alignment horizontal="center"/>
      <protection locked="0"/>
    </xf>
    <xf numFmtId="1" fontId="2" fillId="0" borderId="2" xfId="1" applyNumberFormat="1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0" fontId="2" fillId="0" borderId="9" xfId="0" applyFont="1" applyBorder="1" applyAlignment="1" applyProtection="1">
      <alignment horizontal="center"/>
    </xf>
    <xf numFmtId="0" fontId="2" fillId="0" borderId="16" xfId="0" applyFont="1" applyBorder="1" applyAlignment="1" applyProtection="1">
      <alignment horizontal="center"/>
    </xf>
    <xf numFmtId="0" fontId="2" fillId="2" borderId="17" xfId="0" applyFont="1" applyFill="1" applyBorder="1" applyAlignment="1" applyProtection="1">
      <alignment horizontal="center"/>
    </xf>
    <xf numFmtId="0" fontId="2" fillId="2" borderId="16" xfId="0" applyFont="1" applyFill="1" applyBorder="1" applyAlignment="1" applyProtection="1">
      <alignment horizontal="center"/>
    </xf>
    <xf numFmtId="0" fontId="2" fillId="2" borderId="18" xfId="0" applyFont="1" applyFill="1" applyBorder="1" applyAlignment="1" applyProtection="1">
      <alignment horizontal="center"/>
    </xf>
    <xf numFmtId="0" fontId="2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2" xfId="1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2" fillId="0" borderId="4" xfId="1" applyNumberFormat="1" applyFont="1" applyBorder="1" applyAlignment="1">
      <alignment horizontal="center"/>
    </xf>
    <xf numFmtId="0" fontId="2" fillId="4" borderId="0" xfId="0" applyFont="1" applyFill="1" applyAlignment="1" applyProtection="1">
      <alignment horizontal="center"/>
      <protection locked="0"/>
    </xf>
    <xf numFmtId="0" fontId="2" fillId="2" borderId="4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7" xfId="0" applyFont="1" applyBorder="1"/>
    <xf numFmtId="1" fontId="2" fillId="0" borderId="4" xfId="1" applyNumberFormat="1" applyFont="1" applyBorder="1" applyAlignment="1">
      <alignment horizontal="center"/>
    </xf>
    <xf numFmtId="0" fontId="4" fillId="0" borderId="7" xfId="0" applyFont="1" applyBorder="1"/>
    <xf numFmtId="0" fontId="2" fillId="4" borderId="0" xfId="0" applyFont="1" applyFill="1" applyProtection="1">
      <protection locked="0"/>
    </xf>
    <xf numFmtId="0" fontId="2" fillId="0" borderId="9" xfId="0" applyFont="1" applyBorder="1"/>
    <xf numFmtId="164" fontId="2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9" fontId="2" fillId="0" borderId="6" xfId="1" applyFont="1" applyBorder="1" applyAlignment="1">
      <alignment horizontal="center"/>
    </xf>
    <xf numFmtId="9" fontId="2" fillId="0" borderId="12" xfId="1" applyFont="1" applyBorder="1" applyAlignment="1">
      <alignment horizontal="center"/>
    </xf>
    <xf numFmtId="9" fontId="2" fillId="0" borderId="11" xfId="1" applyFont="1" applyBorder="1" applyAlignment="1">
      <alignment horizontal="center"/>
    </xf>
    <xf numFmtId="9" fontId="2" fillId="0" borderId="7" xfId="1" applyFont="1" applyBorder="1" applyAlignment="1">
      <alignment horizontal="center"/>
    </xf>
    <xf numFmtId="9" fontId="2" fillId="0" borderId="0" xfId="1" applyFont="1" applyAlignment="1">
      <alignment horizontal="center"/>
    </xf>
    <xf numFmtId="9" fontId="2" fillId="0" borderId="8" xfId="1" applyFont="1" applyBorder="1" applyAlignment="1">
      <alignment horizontal="center"/>
    </xf>
    <xf numFmtId="9" fontId="2" fillId="0" borderId="9" xfId="1" applyFont="1" applyBorder="1" applyAlignment="1">
      <alignment horizontal="center"/>
    </xf>
    <xf numFmtId="9" fontId="2" fillId="0" borderId="10" xfId="1" applyFont="1" applyBorder="1" applyAlignment="1">
      <alignment horizontal="center"/>
    </xf>
    <xf numFmtId="9" fontId="2" fillId="0" borderId="5" xfId="1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0" fontId="2" fillId="3" borderId="0" xfId="0" applyFont="1" applyFill="1" applyAlignment="1" applyProtection="1">
      <alignment horizontal="center"/>
      <protection locked="0"/>
    </xf>
    <xf numFmtId="0" fontId="2" fillId="0" borderId="8" xfId="0" applyFont="1" applyBorder="1" applyAlignment="1">
      <alignment horizontal="center"/>
    </xf>
    <xf numFmtId="9" fontId="2" fillId="0" borderId="2" xfId="1" applyFont="1" applyBorder="1" applyAlignment="1">
      <alignment horizontal="center"/>
    </xf>
    <xf numFmtId="0" fontId="3" fillId="5" borderId="9" xfId="0" applyFont="1" applyFill="1" applyBorder="1"/>
    <xf numFmtId="9" fontId="2" fillId="0" borderId="14" xfId="1" applyFont="1" applyBorder="1" applyAlignment="1">
      <alignment horizontal="center"/>
    </xf>
    <xf numFmtId="9" fontId="2" fillId="0" borderId="3" xfId="1" applyFont="1" applyBorder="1" applyAlignment="1">
      <alignment horizontal="center"/>
    </xf>
    <xf numFmtId="9" fontId="2" fillId="0" borderId="1" xfId="1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2" fillId="0" borderId="6" xfId="0" applyFont="1" applyBorder="1"/>
    <xf numFmtId="49" fontId="2" fillId="0" borderId="2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9" fontId="2" fillId="0" borderId="4" xfId="1" applyFont="1" applyBorder="1" applyAlignment="1">
      <alignment horizontal="center"/>
    </xf>
    <xf numFmtId="1" fontId="2" fillId="0" borderId="3" xfId="1" applyNumberFormat="1" applyFont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9" fontId="2" fillId="0" borderId="15" xfId="1" applyFont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2" xfId="0" applyFont="1" applyBorder="1"/>
    <xf numFmtId="0" fontId="2" fillId="2" borderId="0" xfId="0" applyFont="1" applyFill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9" xfId="0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0" borderId="7" xfId="0" applyFont="1" applyFill="1" applyBorder="1" applyAlignment="1" applyProtection="1">
      <alignment horizontal="center"/>
    </xf>
    <xf numFmtId="1" fontId="2" fillId="2" borderId="18" xfId="0" applyNumberFormat="1" applyFont="1" applyFill="1" applyBorder="1" applyAlignment="1" applyProtection="1">
      <alignment horizontal="center"/>
    </xf>
    <xf numFmtId="1" fontId="2" fillId="2" borderId="16" xfId="0" applyNumberFormat="1" applyFont="1" applyFill="1" applyBorder="1" applyAlignment="1" applyProtection="1">
      <alignment horizontal="center"/>
    </xf>
    <xf numFmtId="1" fontId="4" fillId="2" borderId="3" xfId="0" applyNumberFormat="1" applyFont="1" applyFill="1" applyBorder="1" applyAlignment="1" applyProtection="1">
      <alignment horizontal="center"/>
    </xf>
    <xf numFmtId="0" fontId="2" fillId="2" borderId="13" xfId="0" applyFont="1" applyFill="1" applyBorder="1"/>
    <xf numFmtId="0" fontId="2" fillId="5" borderId="13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9" fontId="2" fillId="0" borderId="13" xfId="1" applyFont="1" applyBorder="1" applyAlignment="1">
      <alignment horizontal="center"/>
    </xf>
    <xf numFmtId="9" fontId="2" fillId="0" borderId="15" xfId="1" applyFont="1" applyBorder="1" applyAlignment="1">
      <alignment horizontal="center"/>
    </xf>
    <xf numFmtId="9" fontId="2" fillId="0" borderId="14" xfId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165" fontId="2" fillId="0" borderId="13" xfId="0" applyNumberFormat="1" applyFont="1" applyBorder="1" applyAlignment="1" applyProtection="1">
      <alignment horizontal="center"/>
    </xf>
    <xf numFmtId="165" fontId="2" fillId="0" borderId="14" xfId="0" applyNumberFormat="1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0" fontId="3" fillId="5" borderId="13" xfId="0" applyFont="1" applyFill="1" applyBorder="1" applyAlignment="1" applyProtection="1">
      <alignment horizontal="center"/>
    </xf>
    <xf numFmtId="0" fontId="3" fillId="5" borderId="14" xfId="0" applyFont="1" applyFill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/>
    </xf>
    <xf numFmtId="0" fontId="2" fillId="5" borderId="6" xfId="0" applyFont="1" applyFill="1" applyBorder="1" applyAlignment="1" applyProtection="1">
      <alignment horizontal="center"/>
    </xf>
    <xf numFmtId="0" fontId="2" fillId="5" borderId="12" xfId="0" applyFont="1" applyFill="1" applyBorder="1" applyAlignment="1" applyProtection="1">
      <alignment horizontal="center"/>
    </xf>
    <xf numFmtId="0" fontId="2" fillId="5" borderId="11" xfId="0" applyFont="1" applyFill="1" applyBorder="1" applyAlignment="1" applyProtection="1">
      <alignment horizontal="center"/>
    </xf>
    <xf numFmtId="0" fontId="2" fillId="0" borderId="13" xfId="0" applyFont="1" applyBorder="1" applyAlignment="1" applyProtection="1">
      <alignment horizontal="center"/>
    </xf>
    <xf numFmtId="0" fontId="2" fillId="0" borderId="15" xfId="0" applyFont="1" applyBorder="1" applyAlignment="1" applyProtection="1">
      <alignment horizontal="center"/>
    </xf>
    <xf numFmtId="0" fontId="2" fillId="0" borderId="14" xfId="0" applyFont="1" applyBorder="1" applyAlignment="1" applyProtection="1">
      <alignment horizontal="center"/>
    </xf>
    <xf numFmtId="0" fontId="2" fillId="0" borderId="12" xfId="0" applyFont="1" applyBorder="1" applyAlignment="1" applyProtection="1">
      <alignment horizontal="center"/>
    </xf>
    <xf numFmtId="0" fontId="2" fillId="0" borderId="15" xfId="0" applyFont="1" applyFill="1" applyBorder="1" applyAlignment="1" applyProtection="1">
      <alignment horizontal="center"/>
    </xf>
    <xf numFmtId="0" fontId="2" fillId="0" borderId="14" xfId="0" applyFont="1" applyFill="1" applyBorder="1" applyAlignment="1" applyProtection="1">
      <alignment horizontal="center"/>
    </xf>
    <xf numFmtId="0" fontId="0" fillId="0" borderId="15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9" fontId="2" fillId="0" borderId="15" xfId="1" applyNumberFormat="1" applyFont="1" applyBorder="1" applyAlignment="1" applyProtection="1">
      <alignment horizontal="center"/>
    </xf>
    <xf numFmtId="9" fontId="2" fillId="0" borderId="14" xfId="1" applyNumberFormat="1" applyFont="1" applyBorder="1" applyAlignment="1" applyProtection="1">
      <alignment horizontal="center"/>
    </xf>
    <xf numFmtId="0" fontId="2" fillId="0" borderId="13" xfId="0" applyFont="1" applyBorder="1" applyAlignment="1" applyProtection="1">
      <alignment horizontal="center"/>
      <protection locked="0"/>
    </xf>
    <xf numFmtId="0" fontId="2" fillId="0" borderId="15" xfId="0" applyFont="1" applyBorder="1" applyAlignment="1" applyProtection="1">
      <alignment horizontal="center"/>
      <protection locked="0"/>
    </xf>
    <xf numFmtId="0" fontId="2" fillId="0" borderId="14" xfId="0" applyFont="1" applyBorder="1" applyAlignment="1" applyProtection="1">
      <alignment horizontal="center"/>
      <protection locked="0"/>
    </xf>
    <xf numFmtId="0" fontId="3" fillId="5" borderId="15" xfId="0" applyFont="1" applyFill="1" applyBorder="1" applyAlignment="1" applyProtection="1">
      <alignment horizontal="center"/>
    </xf>
    <xf numFmtId="0" fontId="2" fillId="0" borderId="9" xfId="0" applyFont="1" applyBorder="1" applyAlignment="1" applyProtection="1">
      <alignment horizontal="center"/>
    </xf>
    <xf numFmtId="0" fontId="2" fillId="0" borderId="10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  <protection locked="0"/>
    </xf>
    <xf numFmtId="0" fontId="2" fillId="0" borderId="12" xfId="0" applyFont="1" applyBorder="1" applyAlignment="1" applyProtection="1">
      <alignment horizontal="center"/>
      <protection locked="0"/>
    </xf>
    <xf numFmtId="0" fontId="2" fillId="0" borderId="11" xfId="0" applyFont="1" applyBorder="1" applyAlignment="1" applyProtection="1">
      <alignment horizontal="center"/>
      <protection locked="0"/>
    </xf>
    <xf numFmtId="0" fontId="3" fillId="5" borderId="15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65" fontId="2" fillId="4" borderId="13" xfId="0" applyNumberFormat="1" applyFont="1" applyFill="1" applyBorder="1" applyAlignment="1" applyProtection="1">
      <alignment horizontal="center"/>
      <protection locked="0"/>
    </xf>
    <xf numFmtId="165" fontId="2" fillId="4" borderId="14" xfId="0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Relationship Id="rId8" Target="../customXml/item1.xml" Type="http://schemas.openxmlformats.org/officeDocument/2006/relationships/customXml"/><Relationship Id="rId9" Target="../customXml/item2.xml" Type="http://schemas.openxmlformats.org/officeDocument/2006/relationships/custom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4"/>
  <sheetViews>
    <sheetView zoomScaleNormal="100" workbookViewId="0">
      <selection activeCell="S29" sqref="S29"/>
    </sheetView>
  </sheetViews>
  <sheetFormatPr defaultColWidth="9.140625" defaultRowHeight="11.25" x14ac:dyDescent="0.2"/>
  <cols>
    <col min="1" max="1" customWidth="true" style="1" width="7.7109375" collapsed="true"/>
    <col min="2" max="2" customWidth="true" style="1" width="7.28515625" collapsed="true"/>
    <col min="3" max="3" customWidth="true" style="6" width="10.5703125" collapsed="true"/>
    <col min="4" max="4" customWidth="true" style="6" width="5.5703125" collapsed="true"/>
    <col min="5" max="5" customWidth="true" style="6" width="6.42578125" collapsed="true"/>
    <col min="6" max="6" customWidth="true" style="6" width="6.5703125" collapsed="true"/>
    <col min="7" max="7" customWidth="true" style="6" width="6.7109375" collapsed="true"/>
    <col min="8" max="8" customWidth="true" style="6" width="6.42578125" collapsed="true"/>
    <col min="9" max="11" customWidth="true" style="6" width="7.140625" collapsed="true"/>
    <col min="12" max="12" customWidth="true" style="6" width="7.5703125" collapsed="true"/>
    <col min="13" max="14" customWidth="true" style="6" width="6.85546875" collapsed="true"/>
    <col min="15" max="15" customWidth="true" style="1" width="7.28515625" collapsed="true"/>
    <col min="16" max="16" customWidth="true" style="1" width="7.140625" collapsed="true"/>
    <col min="17" max="17" customWidth="true" style="1" width="7.85546875" collapsed="true"/>
    <col min="18" max="18" style="1" width="9.140625" collapsed="true"/>
    <col min="19" max="19" customWidth="true" style="1" width="8.0" collapsed="true"/>
    <col min="20" max="20" style="1" width="9.140625" collapsed="true"/>
    <col min="21" max="21" customWidth="true" style="1" width="7.5703125" collapsed="true"/>
    <col min="22" max="22" customWidth="true" style="1" width="9.7109375" collapsed="true"/>
    <col min="23" max="16384" style="1" width="9.140625" collapsed="true"/>
  </cols>
  <sheetData>
    <row r="1" spans="1:36" x14ac:dyDescent="0.2">
      <c r="A1" s="204" t="str">
        <f>+'Input Tab'!A1:B1</f>
        <v>30-11-2021</v>
      </c>
      <c r="B1" s="205"/>
      <c r="C1" s="206" t="s">
        <v>104</v>
      </c>
      <c r="D1" s="206"/>
      <c r="E1" s="206"/>
      <c r="F1" s="206"/>
      <c r="G1" s="206"/>
      <c r="H1" s="206"/>
      <c r="I1" s="7"/>
      <c r="J1" s="7"/>
      <c r="K1" s="7"/>
      <c r="L1" s="7"/>
      <c r="M1" s="7"/>
      <c r="N1" s="7"/>
      <c r="O1" s="8"/>
      <c r="P1" s="8"/>
      <c r="Q1" s="9"/>
    </row>
    <row r="2" spans="1:36" ht="7.5" customHeight="1" x14ac:dyDescent="0.2">
      <c r="A2" s="10"/>
      <c r="B2" s="10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8"/>
      <c r="P2" s="8"/>
      <c r="Q2" s="9"/>
    </row>
    <row r="3" spans="1:36" x14ac:dyDescent="0.2">
      <c r="A3" s="11" t="s">
        <v>17</v>
      </c>
      <c r="B3" s="207" t="s">
        <v>38</v>
      </c>
      <c r="C3" s="208"/>
      <c r="D3" s="214" t="s">
        <v>9</v>
      </c>
      <c r="E3" s="217"/>
      <c r="F3" s="215"/>
      <c r="G3" s="218"/>
      <c r="H3" s="218"/>
      <c r="I3" s="218"/>
      <c r="J3" s="218"/>
      <c r="K3" s="218"/>
      <c r="L3" s="218"/>
      <c r="M3" s="219"/>
      <c r="N3" s="12" t="s">
        <v>11</v>
      </c>
      <c r="O3" s="13" t="s">
        <v>10</v>
      </c>
      <c r="P3" s="14" t="s">
        <v>13</v>
      </c>
      <c r="Q3" s="9"/>
      <c r="R3" s="1" t="s">
        <v>16</v>
      </c>
    </row>
    <row r="4" spans="1:36" ht="12.75" x14ac:dyDescent="0.2">
      <c r="A4" s="15" t="s">
        <v>21</v>
      </c>
      <c r="B4" s="16" t="s">
        <v>37</v>
      </c>
      <c r="C4" s="16"/>
      <c r="D4" s="17" t="s">
        <v>4</v>
      </c>
      <c r="E4" s="14"/>
      <c r="F4" s="18" t="s">
        <v>15</v>
      </c>
      <c r="G4" s="19"/>
      <c r="H4" s="218" t="s">
        <v>30</v>
      </c>
      <c r="I4" s="220"/>
      <c r="J4" s="220"/>
      <c r="K4" s="220"/>
      <c r="L4" s="220"/>
      <c r="M4" s="221"/>
      <c r="N4" s="17"/>
      <c r="O4" s="14"/>
      <c r="P4" s="15" t="s">
        <v>14</v>
      </c>
      <c r="Q4" s="14" t="s">
        <v>43</v>
      </c>
    </row>
    <row r="5" spans="1:36" x14ac:dyDescent="0.2">
      <c r="A5" s="36" t="s">
        <v>19</v>
      </c>
      <c r="B5" s="117" t="s">
        <v>20</v>
      </c>
      <c r="C5" s="117"/>
      <c r="D5" s="117" t="s">
        <v>5</v>
      </c>
      <c r="E5" s="36" t="s">
        <v>15</v>
      </c>
      <c r="F5" s="65" t="s">
        <v>8</v>
      </c>
      <c r="G5" s="108" t="s">
        <v>107</v>
      </c>
      <c r="H5" s="48" t="s">
        <v>29</v>
      </c>
      <c r="I5" s="48"/>
      <c r="J5" s="12" t="s">
        <v>106</v>
      </c>
      <c r="K5" s="12" t="s">
        <v>42</v>
      </c>
      <c r="L5" s="12" t="s">
        <v>108</v>
      </c>
      <c r="M5" s="48" t="s">
        <v>6</v>
      </c>
      <c r="N5" s="117" t="s">
        <v>5</v>
      </c>
      <c r="O5" s="36" t="s">
        <v>5</v>
      </c>
      <c r="P5" s="36" t="s">
        <v>5</v>
      </c>
      <c r="Q5" s="38" t="s">
        <v>47</v>
      </c>
    </row>
    <row r="6" spans="1:36" x14ac:dyDescent="0.2">
      <c r="A6" s="29"/>
      <c r="B6" s="15" t="s">
        <v>33</v>
      </c>
      <c r="C6" s="7" t="s">
        <v>32</v>
      </c>
      <c r="D6" s="23">
        <f>'Input Tab'!D6</f>
        <v>2</v>
      </c>
      <c r="E6" s="22">
        <f>+'Input Tab'!E6</f>
        <v>2</v>
      </c>
      <c r="F6" s="31">
        <f t="shared" ref="F6:F29" si="0">E6/D6</f>
        <v>1</v>
      </c>
      <c r="G6" s="21">
        <f>'Input Tab'!H6</f>
        <v>0</v>
      </c>
      <c r="H6" s="27">
        <f>'Input Tab'!I6</f>
        <v>0</v>
      </c>
      <c r="I6" s="30"/>
      <c r="J6" s="27">
        <f>'Input Tab'!K6</f>
        <v>0</v>
      </c>
      <c r="K6" s="27">
        <f>'Input Tab'!L6</f>
        <v>0</v>
      </c>
      <c r="L6" s="85">
        <f>+'Input Tab'!M6</f>
        <v>0</v>
      </c>
      <c r="M6" s="28">
        <f t="shared" ref="M6:M28" si="1">H6+I6+J6+K6+L6+G6</f>
        <v>0</v>
      </c>
      <c r="N6" s="22">
        <f>'Input Tab'!O6</f>
        <v>0</v>
      </c>
      <c r="O6" s="22">
        <f>'Input Tab'!P6</f>
        <v>0</v>
      </c>
      <c r="P6" s="22">
        <f>'Input Tab'!Q6</f>
        <v>1</v>
      </c>
      <c r="Q6" s="34" t="e">
        <f t="shared" ref="Q6:Q29" si="2">N6/M6</f>
        <v>#DIV/0!</v>
      </c>
    </row>
    <row r="7" spans="1:36" x14ac:dyDescent="0.2">
      <c r="A7" s="101" t="s">
        <v>22</v>
      </c>
      <c r="B7" s="36" t="s">
        <v>33</v>
      </c>
      <c r="C7" s="37" t="s">
        <v>31</v>
      </c>
      <c r="D7" s="38">
        <f>'Input Tab'!D7</f>
        <v>23</v>
      </c>
      <c r="E7" s="39">
        <f>+'Input Tab'!E7</f>
        <v>20</v>
      </c>
      <c r="F7" s="40">
        <f t="shared" si="0"/>
        <v>0.86956521739130432</v>
      </c>
      <c r="G7" s="39">
        <f>'Input Tab'!H7</f>
        <v>0</v>
      </c>
      <c r="H7" s="39">
        <f>'Input Tab'!I7</f>
        <v>0</v>
      </c>
      <c r="I7" s="39"/>
      <c r="J7" s="39">
        <f>'Input Tab'!K7</f>
        <v>0</v>
      </c>
      <c r="K7" s="39">
        <f>'Input Tab'!L7</f>
        <v>0</v>
      </c>
      <c r="L7" s="41">
        <f>+'Input Tab'!M7</f>
        <v>1</v>
      </c>
      <c r="M7" s="42">
        <f t="shared" si="1"/>
        <v>1</v>
      </c>
      <c r="N7" s="38">
        <f>'Input Tab'!O7</f>
        <v>0</v>
      </c>
      <c r="O7" s="39">
        <f>'Input Tab'!P7</f>
        <v>2</v>
      </c>
      <c r="P7" s="38">
        <f>'Input Tab'!Q7</f>
        <v>3</v>
      </c>
      <c r="Q7" s="34">
        <f t="shared" si="2"/>
        <v>0</v>
      </c>
    </row>
    <row r="8" spans="1:36" x14ac:dyDescent="0.2">
      <c r="A8" s="29"/>
      <c r="B8" s="15" t="s">
        <v>82</v>
      </c>
      <c r="C8" s="7" t="s">
        <v>31</v>
      </c>
      <c r="D8" s="15">
        <f>'Input Tab'!D8+'Input Tab'!D9</f>
        <v>4</v>
      </c>
      <c r="E8" s="30">
        <f>'Input Tab'!E8+'Input Tab'!E9</f>
        <v>3</v>
      </c>
      <c r="F8" s="31">
        <f t="shared" si="0"/>
        <v>0.75</v>
      </c>
      <c r="G8" s="30">
        <f>'Input Tab'!H8+'Input Tab'!H9</f>
        <v>0</v>
      </c>
      <c r="H8" s="30">
        <f>'Input Tab'!I8+'Input Tab'!I9</f>
        <v>0</v>
      </c>
      <c r="I8" s="30"/>
      <c r="J8" s="30">
        <f>'Input Tab'!K8+'Input Tab'!K9</f>
        <v>0</v>
      </c>
      <c r="K8" s="30">
        <f>'Input Tab'!L8+'Input Tab'!L9</f>
        <v>0</v>
      </c>
      <c r="L8" s="32">
        <f>+'Input Tab'!M8+'Input Tab'!M9</f>
        <v>0</v>
      </c>
      <c r="M8" s="28">
        <f t="shared" si="1"/>
        <v>0</v>
      </c>
      <c r="N8" s="23">
        <f>'Input Tab'!O8+'Input Tab'!O9</f>
        <v>0</v>
      </c>
      <c r="O8" s="30">
        <f>'Input Tab'!P8+'Input Tab'!P9</f>
        <v>1</v>
      </c>
      <c r="P8" s="22">
        <f>'Input Tab'!Q8+'Input Tab'!Q9</f>
        <v>2</v>
      </c>
      <c r="Q8" s="44" t="e">
        <f t="shared" si="2"/>
        <v>#DIV/0!</v>
      </c>
    </row>
    <row r="9" spans="1:36" x14ac:dyDescent="0.2">
      <c r="A9" s="29"/>
      <c r="B9" s="15" t="s">
        <v>34</v>
      </c>
      <c r="C9" s="15" t="s">
        <v>32</v>
      </c>
      <c r="D9" s="23">
        <f>+'Input Tab'!D11</f>
        <v>23</v>
      </c>
      <c r="E9" s="30">
        <f>+'Input Tab'!E11</f>
        <v>23</v>
      </c>
      <c r="F9" s="31">
        <f t="shared" si="0"/>
        <v>1</v>
      </c>
      <c r="G9" s="30">
        <f>'Input Tab'!H11</f>
        <v>0</v>
      </c>
      <c r="H9" s="30">
        <f>'Input Tab'!I11</f>
        <v>0</v>
      </c>
      <c r="I9" s="30"/>
      <c r="J9" s="30">
        <f>'Input Tab'!K11</f>
        <v>0</v>
      </c>
      <c r="K9" s="30">
        <f>'Input Tab'!L11</f>
        <v>0</v>
      </c>
      <c r="L9" s="32">
        <f>+'Input Tab'!M11</f>
        <v>2</v>
      </c>
      <c r="M9" s="33">
        <f t="shared" si="1"/>
        <v>2</v>
      </c>
      <c r="N9" s="23">
        <f>'Input Tab'!O11</f>
        <v>2</v>
      </c>
      <c r="O9" s="30">
        <f>'Input Tab'!P11</f>
        <v>0</v>
      </c>
      <c r="P9" s="23">
        <f>'Input Tab'!Q11</f>
        <v>3</v>
      </c>
      <c r="Q9" s="34">
        <f t="shared" si="2"/>
        <v>1</v>
      </c>
    </row>
    <row r="10" spans="1:36" s="3" customFormat="1" x14ac:dyDescent="0.2">
      <c r="A10" s="29" t="s">
        <v>24</v>
      </c>
      <c r="B10" s="15" t="s">
        <v>34</v>
      </c>
      <c r="C10" s="7" t="s">
        <v>31</v>
      </c>
      <c r="D10" s="23">
        <f>'Input Tab'!D10</f>
        <v>48</v>
      </c>
      <c r="E10" s="30">
        <f>+'Input Tab'!E10</f>
        <v>39</v>
      </c>
      <c r="F10" s="31">
        <f t="shared" si="0"/>
        <v>0.8125</v>
      </c>
      <c r="G10" s="30">
        <f>'Input Tab'!H10</f>
        <v>0</v>
      </c>
      <c r="H10" s="30">
        <f>'Input Tab'!I10</f>
        <v>0</v>
      </c>
      <c r="I10" s="30"/>
      <c r="J10" s="30">
        <f>'Input Tab'!K10</f>
        <v>2</v>
      </c>
      <c r="K10" s="30">
        <f>'Input Tab'!L10</f>
        <v>0</v>
      </c>
      <c r="L10" s="32">
        <f>+'Input Tab'!M10</f>
        <v>1</v>
      </c>
      <c r="M10" s="33">
        <f t="shared" si="1"/>
        <v>3</v>
      </c>
      <c r="N10" s="23">
        <f>'Input Tab'!O10</f>
        <v>3</v>
      </c>
      <c r="O10" s="30">
        <f>'Input Tab'!P10</f>
        <v>2</v>
      </c>
      <c r="P10" s="23">
        <f>'Input Tab'!Q10</f>
        <v>3</v>
      </c>
      <c r="Q10" s="34">
        <f t="shared" si="2"/>
        <v>1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s="3" customFormat="1" x14ac:dyDescent="0.2">
      <c r="A11" s="45"/>
      <c r="B11" s="15" t="s">
        <v>83</v>
      </c>
      <c r="C11" s="7" t="s">
        <v>31</v>
      </c>
      <c r="D11" s="15">
        <f>'Input Tab'!D12+'Input Tab'!D13+'Input Tab'!D14+'Input Tab'!D15+'Input Tab'!D16</f>
        <v>60</v>
      </c>
      <c r="E11" s="30">
        <f>+'Input Tab'!E12+'Input Tab'!E13+'Input Tab'!E14+'Input Tab'!E15+'Input Tab'!E16</f>
        <v>45</v>
      </c>
      <c r="F11" s="31">
        <f t="shared" si="0"/>
        <v>0.75</v>
      </c>
      <c r="G11" s="30">
        <f>'Input Tab'!H12+'Input Tab'!H13+'Input Tab'!H14+'Input Tab'!H15+'Input Tab'!H16</f>
        <v>1</v>
      </c>
      <c r="H11" s="30">
        <f>'Input Tab'!I12+'Input Tab'!I13+'Input Tab'!I14+'Input Tab'!I15+'Input Tab'!I16</f>
        <v>2</v>
      </c>
      <c r="I11" s="30"/>
      <c r="J11" s="30">
        <f>'Input Tab'!K12+'Input Tab'!K13+'Input Tab'!K14+'Input Tab'!K15+'Input Tab'!K16</f>
        <v>0</v>
      </c>
      <c r="K11" s="30">
        <f>'Input Tab'!L12+'Input Tab'!L13+'Input Tab'!L14+'Input Tab'!L15+'Input Tab'!L16</f>
        <v>1</v>
      </c>
      <c r="L11" s="41">
        <f>'Input Tab'!M12+'Input Tab'!M13+'Input Tab'!M14+'Input Tab'!M15+'Input Tab'!M16</f>
        <v>3</v>
      </c>
      <c r="M11" s="42">
        <f t="shared" si="1"/>
        <v>7</v>
      </c>
      <c r="N11" s="23">
        <f>'Input Tab'!O12+'Input Tab'!O13+'Input Tab'!O14+'Input Tab'!O15+'Input Tab'!O16</f>
        <v>7</v>
      </c>
      <c r="O11" s="30">
        <f>'Input Tab'!P12+'Input Tab'!P13+'Input Tab'!P14+'Input Tab'!P15+'Input Tab'!P16</f>
        <v>3</v>
      </c>
      <c r="P11" s="38">
        <f>'Input Tab'!Q12+'Input Tab'!Q13+'Input Tab'!Q14+'Input Tab'!Q15+'Input Tab'!Q16</f>
        <v>5</v>
      </c>
      <c r="Q11" s="34">
        <f t="shared" si="2"/>
        <v>1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s="3" customFormat="1" x14ac:dyDescent="0.2">
      <c r="A12" s="24" t="s">
        <v>16</v>
      </c>
      <c r="B12" s="14" t="s">
        <v>0</v>
      </c>
      <c r="C12" s="25" t="s">
        <v>32</v>
      </c>
      <c r="D12" s="14">
        <f>'Input Tab'!D17</f>
        <v>4</v>
      </c>
      <c r="E12" s="14">
        <f>+'Input Tab'!E17</f>
        <v>4</v>
      </c>
      <c r="F12" s="26">
        <f t="shared" si="0"/>
        <v>1</v>
      </c>
      <c r="G12" s="25">
        <f>'Input Tab'!H17</f>
        <v>0</v>
      </c>
      <c r="H12" s="25">
        <f>'Input Tab'!I17</f>
        <v>0</v>
      </c>
      <c r="I12" s="25"/>
      <c r="J12" s="25">
        <f>'Input Tab'!K17</f>
        <v>0</v>
      </c>
      <c r="K12" s="25">
        <f>'Input Tab'!L17</f>
        <v>0</v>
      </c>
      <c r="L12" s="32">
        <f>+'Input Tab'!M17</f>
        <v>0</v>
      </c>
      <c r="M12" s="28">
        <f t="shared" si="1"/>
        <v>0</v>
      </c>
      <c r="N12" s="14">
        <f>'Input Tab'!O17</f>
        <v>0</v>
      </c>
      <c r="O12" s="14">
        <f>'Input Tab'!P17</f>
        <v>0</v>
      </c>
      <c r="P12" s="14">
        <f>'Input Tab'!Q17</f>
        <v>1</v>
      </c>
      <c r="Q12" s="44" t="e">
        <f t="shared" si="2"/>
        <v>#DIV/0!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">
      <c r="A13" s="29" t="s">
        <v>16</v>
      </c>
      <c r="B13" s="15" t="s">
        <v>0</v>
      </c>
      <c r="C13" s="7" t="s">
        <v>31</v>
      </c>
      <c r="D13" s="15">
        <f>'Input Tab'!D18</f>
        <v>136</v>
      </c>
      <c r="E13" s="30">
        <f>+'Input Tab'!E18</f>
        <v>111</v>
      </c>
      <c r="F13" s="31">
        <f t="shared" si="0"/>
        <v>0.81617647058823528</v>
      </c>
      <c r="G13" s="30">
        <f>'Input Tab'!H18</f>
        <v>7</v>
      </c>
      <c r="H13" s="30">
        <f>'Input Tab'!I18</f>
        <v>2</v>
      </c>
      <c r="I13" s="30"/>
      <c r="J13" s="30">
        <f>'Input Tab'!K18</f>
        <v>3</v>
      </c>
      <c r="K13" s="30">
        <f>'Input Tab'!L18</f>
        <v>1</v>
      </c>
      <c r="L13" s="32">
        <f>+'Input Tab'!M18</f>
        <v>1</v>
      </c>
      <c r="M13" s="33">
        <f t="shared" si="1"/>
        <v>14</v>
      </c>
      <c r="N13" s="23">
        <f>'Input Tab'!O18</f>
        <v>12</v>
      </c>
      <c r="O13" s="30">
        <f>'Input Tab'!P18</f>
        <v>5</v>
      </c>
      <c r="P13" s="23">
        <f>'Input Tab'!Q18</f>
        <v>5</v>
      </c>
      <c r="Q13" s="34">
        <f t="shared" si="2"/>
        <v>0.8571428571428571</v>
      </c>
    </row>
    <row r="14" spans="1:36" x14ac:dyDescent="0.2">
      <c r="A14" s="29" t="s">
        <v>23</v>
      </c>
      <c r="B14" s="15" t="s">
        <v>76</v>
      </c>
      <c r="C14" s="7" t="s">
        <v>32</v>
      </c>
      <c r="D14" s="15">
        <f>'Input Tab'!D19</f>
        <v>2</v>
      </c>
      <c r="E14" s="30">
        <f>'Input Tab'!E19</f>
        <v>2</v>
      </c>
      <c r="F14" s="31">
        <f t="shared" si="0"/>
        <v>1</v>
      </c>
      <c r="G14" s="30">
        <f>'Input Tab'!H19</f>
        <v>0</v>
      </c>
      <c r="H14" s="30">
        <f>'Input Tab'!I19</f>
        <v>0</v>
      </c>
      <c r="I14" s="30"/>
      <c r="J14" s="30">
        <f>'Input Tab'!K19</f>
        <v>0</v>
      </c>
      <c r="K14" s="30">
        <f>'Input Tab'!L19</f>
        <v>0</v>
      </c>
      <c r="L14" s="32">
        <f>+'Input Tab'!M19</f>
        <v>0</v>
      </c>
      <c r="M14" s="33">
        <f t="shared" si="1"/>
        <v>0</v>
      </c>
      <c r="N14" s="23">
        <f>'Input Tab'!O19</f>
        <v>0</v>
      </c>
      <c r="O14" s="30">
        <f>'Input Tab'!P19</f>
        <v>0</v>
      </c>
      <c r="P14" s="23">
        <f>'Input Tab'!Q19</f>
        <v>1</v>
      </c>
      <c r="Q14" s="34" t="e">
        <f t="shared" si="2"/>
        <v>#DIV/0!</v>
      </c>
    </row>
    <row r="15" spans="1:36" x14ac:dyDescent="0.2">
      <c r="A15" s="29"/>
      <c r="B15" s="15" t="s">
        <v>76</v>
      </c>
      <c r="C15" s="7" t="s">
        <v>31</v>
      </c>
      <c r="D15" s="15">
        <f>'Input Tab'!D20</f>
        <v>4</v>
      </c>
      <c r="E15" s="30">
        <f>'Input Tab'!E20</f>
        <v>3</v>
      </c>
      <c r="F15" s="31">
        <f t="shared" si="0"/>
        <v>0.75</v>
      </c>
      <c r="G15" s="30">
        <f>'Input Tab'!H20</f>
        <v>0</v>
      </c>
      <c r="H15" s="30">
        <f>'Input Tab'!I20</f>
        <v>0</v>
      </c>
      <c r="I15" s="30"/>
      <c r="J15" s="30">
        <f>'Input Tab'!K20</f>
        <v>0</v>
      </c>
      <c r="K15" s="30">
        <f>'Input Tab'!L20</f>
        <v>0</v>
      </c>
      <c r="L15" s="32">
        <f>+'Input Tab'!M20</f>
        <v>0</v>
      </c>
      <c r="M15" s="33">
        <f t="shared" si="1"/>
        <v>0</v>
      </c>
      <c r="N15" s="23">
        <f>'Input Tab'!O20</f>
        <v>0</v>
      </c>
      <c r="O15" s="30">
        <f>'Input Tab'!P20</f>
        <v>1</v>
      </c>
      <c r="P15" s="23">
        <f>'Input Tab'!Q20</f>
        <v>1</v>
      </c>
      <c r="Q15" s="34" t="e">
        <f t="shared" si="2"/>
        <v>#DIV/0!</v>
      </c>
    </row>
    <row r="16" spans="1:36" s="3" customFormat="1" x14ac:dyDescent="0.2">
      <c r="A16" s="35" t="s">
        <v>16</v>
      </c>
      <c r="B16" s="36" t="s">
        <v>77</v>
      </c>
      <c r="C16" s="37" t="s">
        <v>31</v>
      </c>
      <c r="D16" s="36">
        <f>'Input Tab'!D21</f>
        <v>10</v>
      </c>
      <c r="E16" s="39">
        <f>'Input Tab'!E21</f>
        <v>5</v>
      </c>
      <c r="F16" s="40">
        <f t="shared" si="0"/>
        <v>0.5</v>
      </c>
      <c r="G16" s="30">
        <f>'Input Tab'!H21</f>
        <v>0</v>
      </c>
      <c r="H16" s="30">
        <f>'Input Tab'!I21</f>
        <v>0</v>
      </c>
      <c r="I16" s="30"/>
      <c r="J16" s="30">
        <f>'Input Tab'!K21</f>
        <v>0</v>
      </c>
      <c r="K16" s="30">
        <f>'Input Tab'!L21</f>
        <v>0</v>
      </c>
      <c r="L16" s="41">
        <f>+'Input Tab'!M21</f>
        <v>0</v>
      </c>
      <c r="M16" s="42">
        <f t="shared" si="1"/>
        <v>0</v>
      </c>
      <c r="N16" s="38">
        <f>'Input Tab'!O21</f>
        <v>0</v>
      </c>
      <c r="O16" s="39">
        <f>'Input Tab'!P21</f>
        <v>1</v>
      </c>
      <c r="P16" s="23">
        <f>'Input Tab'!Q21</f>
        <v>1</v>
      </c>
      <c r="Q16" s="34" t="e">
        <f t="shared" si="2"/>
        <v>#DIV/0!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s="3" customFormat="1" x14ac:dyDescent="0.2">
      <c r="A17" s="29" t="s">
        <v>16</v>
      </c>
      <c r="B17" s="15" t="s">
        <v>1</v>
      </c>
      <c r="C17" s="7" t="s">
        <v>32</v>
      </c>
      <c r="D17" s="15">
        <f>+'Input Tab'!D22</f>
        <v>24</v>
      </c>
      <c r="E17" s="15">
        <f>+'Input Tab'!E22</f>
        <v>22</v>
      </c>
      <c r="F17" s="31">
        <f t="shared" si="0"/>
        <v>0.91666666666666663</v>
      </c>
      <c r="G17" s="25">
        <f>'Input Tab'!H22</f>
        <v>1</v>
      </c>
      <c r="H17" s="25">
        <f>'Input Tab'!I22</f>
        <v>0</v>
      </c>
      <c r="I17" s="25"/>
      <c r="J17" s="25">
        <f>'Input Tab'!K22</f>
        <v>0</v>
      </c>
      <c r="K17" s="25">
        <f>'Input Tab'!L22</f>
        <v>0</v>
      </c>
      <c r="L17" s="32">
        <f>+'Input Tab'!M22</f>
        <v>1</v>
      </c>
      <c r="M17" s="28">
        <f t="shared" si="1"/>
        <v>2</v>
      </c>
      <c r="N17" s="15">
        <f>'Input Tab'!O22</f>
        <v>2</v>
      </c>
      <c r="O17" s="15">
        <f>'Input Tab'!P22</f>
        <v>2</v>
      </c>
      <c r="P17" s="22">
        <f>'Input Tab'!Q22</f>
        <v>1</v>
      </c>
      <c r="Q17" s="44">
        <f t="shared" si="2"/>
        <v>1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s="3" customFormat="1" x14ac:dyDescent="0.2">
      <c r="A18" s="29" t="s">
        <v>16</v>
      </c>
      <c r="B18" s="15" t="s">
        <v>1</v>
      </c>
      <c r="C18" s="7" t="s">
        <v>31</v>
      </c>
      <c r="D18" s="15">
        <f>'Input Tab'!D23</f>
        <v>28</v>
      </c>
      <c r="E18" s="30">
        <f>'Input Tab'!E23</f>
        <v>18</v>
      </c>
      <c r="F18" s="31">
        <f t="shared" si="0"/>
        <v>0.6428571428571429</v>
      </c>
      <c r="G18" s="30">
        <f>'Input Tab'!H23</f>
        <v>0</v>
      </c>
      <c r="H18" s="30">
        <f>'Input Tab'!I23</f>
        <v>1</v>
      </c>
      <c r="I18" s="30"/>
      <c r="J18" s="30">
        <f>'Input Tab'!K23</f>
        <v>1</v>
      </c>
      <c r="K18" s="30">
        <f>'Input Tab'!L23</f>
        <v>0</v>
      </c>
      <c r="L18" s="32">
        <f>+'Input Tab'!M23</f>
        <v>0</v>
      </c>
      <c r="M18" s="33">
        <f t="shared" si="1"/>
        <v>2</v>
      </c>
      <c r="N18" s="23">
        <f>'Input Tab'!O23</f>
        <v>2</v>
      </c>
      <c r="O18" s="30">
        <f>'Input Tab'!P23</f>
        <v>5</v>
      </c>
      <c r="P18" s="23">
        <f>'Input Tab'!Q23</f>
        <v>3</v>
      </c>
      <c r="Q18" s="34">
        <f t="shared" si="2"/>
        <v>1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s="3" customFormat="1" x14ac:dyDescent="0.2">
      <c r="A19" s="29" t="s">
        <v>26</v>
      </c>
      <c r="B19" s="118" t="s">
        <v>78</v>
      </c>
      <c r="C19" s="7" t="s">
        <v>32</v>
      </c>
      <c r="D19" s="23">
        <f>+'Input Tab'!D24</f>
        <v>10</v>
      </c>
      <c r="E19" s="23">
        <f>+'Input Tab'!E24</f>
        <v>9</v>
      </c>
      <c r="F19" s="31">
        <f t="shared" si="0"/>
        <v>0.9</v>
      </c>
      <c r="G19" s="30">
        <f>'Input Tab'!H24</f>
        <v>0</v>
      </c>
      <c r="H19" s="30">
        <f>'Input Tab'!I24</f>
        <v>1</v>
      </c>
      <c r="I19" s="30"/>
      <c r="J19" s="30">
        <f>'Input Tab'!K24</f>
        <v>0</v>
      </c>
      <c r="K19" s="30">
        <f>'Input Tab'!L24</f>
        <v>0</v>
      </c>
      <c r="L19" s="32">
        <f>+'Input Tab'!M24</f>
        <v>0</v>
      </c>
      <c r="M19" s="33">
        <f t="shared" si="1"/>
        <v>1</v>
      </c>
      <c r="N19" s="23">
        <f>'Input Tab'!O24</f>
        <v>1</v>
      </c>
      <c r="O19" s="23">
        <f>'Input Tab'!P24</f>
        <v>0</v>
      </c>
      <c r="P19" s="23">
        <f>'Input Tab'!Q24</f>
        <v>1</v>
      </c>
      <c r="Q19" s="34">
        <f t="shared" si="2"/>
        <v>1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s="4" customFormat="1" x14ac:dyDescent="0.2">
      <c r="A20" s="29"/>
      <c r="B20" s="119" t="s">
        <v>78</v>
      </c>
      <c r="C20" s="46" t="s">
        <v>31</v>
      </c>
      <c r="D20" s="23">
        <f>+'Input Tab'!D25</f>
        <v>10</v>
      </c>
      <c r="E20" s="23">
        <f>+'Input Tab'!E25</f>
        <v>5</v>
      </c>
      <c r="F20" s="31">
        <f t="shared" si="0"/>
        <v>0.5</v>
      </c>
      <c r="G20" s="30">
        <f>'Input Tab'!H25</f>
        <v>0</v>
      </c>
      <c r="H20" s="30">
        <f>'Input Tab'!I25</f>
        <v>0</v>
      </c>
      <c r="I20" s="30"/>
      <c r="J20" s="30">
        <f>'Input Tab'!K25</f>
        <v>0</v>
      </c>
      <c r="K20" s="30">
        <f>'Input Tab'!L25</f>
        <v>0</v>
      </c>
      <c r="L20" s="32">
        <f>+'Input Tab'!M25</f>
        <v>0</v>
      </c>
      <c r="M20" s="33">
        <f t="shared" si="1"/>
        <v>0</v>
      </c>
      <c r="N20" s="23">
        <f>'Input Tab'!O25</f>
        <v>0</v>
      </c>
      <c r="O20" s="23">
        <f>'Input Tab'!P25</f>
        <v>1</v>
      </c>
      <c r="P20" s="23">
        <f>'Input Tab'!Q25</f>
        <v>1</v>
      </c>
      <c r="Q20" s="34" t="e">
        <f t="shared" si="2"/>
        <v>#DIV/0!</v>
      </c>
      <c r="R20" s="1"/>
      <c r="S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s="4" customFormat="1" x14ac:dyDescent="0.2">
      <c r="A21" s="29"/>
      <c r="B21" s="119" t="s">
        <v>2</v>
      </c>
      <c r="C21" s="46" t="s">
        <v>36</v>
      </c>
      <c r="D21" s="23">
        <f>+'Input Tab'!D26</f>
        <v>1</v>
      </c>
      <c r="E21" s="23">
        <f>+'Input Tab'!E26</f>
        <v>1</v>
      </c>
      <c r="F21" s="31">
        <f t="shared" si="0"/>
        <v>1</v>
      </c>
      <c r="G21" s="30">
        <f>'Input Tab'!H26</f>
        <v>1</v>
      </c>
      <c r="H21" s="30">
        <f>'Input Tab'!I26</f>
        <v>0</v>
      </c>
      <c r="I21" s="30"/>
      <c r="J21" s="30">
        <f>'Input Tab'!K26</f>
        <v>0</v>
      </c>
      <c r="K21" s="30">
        <f>'Input Tab'!L26</f>
        <v>0</v>
      </c>
      <c r="L21" s="32">
        <f>+'Input Tab'!M26</f>
        <v>0</v>
      </c>
      <c r="M21" s="33">
        <f t="shared" si="1"/>
        <v>1</v>
      </c>
      <c r="N21" s="23">
        <f>'Input Tab'!O26</f>
        <v>0</v>
      </c>
      <c r="O21" s="23">
        <f>'Input Tab'!P26</f>
        <v>0</v>
      </c>
      <c r="P21" s="23">
        <f>'Input Tab'!Q26</f>
        <v>1</v>
      </c>
      <c r="Q21" s="34">
        <f t="shared" si="2"/>
        <v>0</v>
      </c>
      <c r="R21" s="1"/>
      <c r="S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s="4" customFormat="1" x14ac:dyDescent="0.2">
      <c r="A22" s="100"/>
      <c r="B22" s="119" t="s">
        <v>2</v>
      </c>
      <c r="C22" s="33" t="s">
        <v>32</v>
      </c>
      <c r="D22" s="15">
        <f>'Input Tab'!D27</f>
        <v>20</v>
      </c>
      <c r="E22" s="23">
        <f>+'Input Tab'!E27</f>
        <v>16</v>
      </c>
      <c r="F22" s="31">
        <f t="shared" si="0"/>
        <v>0.8</v>
      </c>
      <c r="G22" s="30">
        <f>'Input Tab'!H27</f>
        <v>0</v>
      </c>
      <c r="H22" s="30">
        <f>'Input Tab'!I27</f>
        <v>2</v>
      </c>
      <c r="I22" s="30"/>
      <c r="J22" s="30">
        <f>'Input Tab'!K27</f>
        <v>1</v>
      </c>
      <c r="K22" s="30">
        <f>'Input Tab'!L27</f>
        <v>0</v>
      </c>
      <c r="L22" s="32">
        <f>+'Input Tab'!M27</f>
        <v>0</v>
      </c>
      <c r="M22" s="33">
        <f t="shared" si="1"/>
        <v>3</v>
      </c>
      <c r="N22" s="23">
        <f>'Input Tab'!O27</f>
        <v>2</v>
      </c>
      <c r="O22" s="30">
        <f>'Input Tab'!P27</f>
        <v>2</v>
      </c>
      <c r="P22" s="23">
        <f>'Input Tab'!Q27</f>
        <v>3</v>
      </c>
      <c r="Q22" s="34">
        <f t="shared" si="2"/>
        <v>0.66666666666666663</v>
      </c>
      <c r="R22" s="1"/>
      <c r="S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s="4" customFormat="1" x14ac:dyDescent="0.2">
      <c r="A23" s="35"/>
      <c r="B23" s="42" t="s">
        <v>2</v>
      </c>
      <c r="C23" s="50" t="s">
        <v>31</v>
      </c>
      <c r="D23" s="36">
        <f>'Input Tab'!D28</f>
        <v>74</v>
      </c>
      <c r="E23" s="39">
        <f>'Input Tab'!E28</f>
        <v>56</v>
      </c>
      <c r="F23" s="40">
        <f t="shared" si="0"/>
        <v>0.7567567567567568</v>
      </c>
      <c r="G23" s="39">
        <f>'Input Tab'!H28</f>
        <v>2</v>
      </c>
      <c r="H23" s="39">
        <f>'Input Tab'!I28</f>
        <v>1</v>
      </c>
      <c r="I23" s="39"/>
      <c r="J23" s="39">
        <f>'Input Tab'!K28</f>
        <v>1</v>
      </c>
      <c r="K23" s="39">
        <f>'Input Tab'!L28</f>
        <v>0</v>
      </c>
      <c r="L23" s="41">
        <f>+'Input Tab'!M28</f>
        <v>0</v>
      </c>
      <c r="M23" s="42">
        <f t="shared" si="1"/>
        <v>4</v>
      </c>
      <c r="N23" s="38">
        <f>'Input Tab'!O28</f>
        <v>4</v>
      </c>
      <c r="O23" s="39">
        <f>'Input Tab'!P28</f>
        <v>3</v>
      </c>
      <c r="P23" s="23">
        <f>'Input Tab'!Q28</f>
        <v>3</v>
      </c>
      <c r="Q23" s="51">
        <f t="shared" si="2"/>
        <v>1</v>
      </c>
      <c r="R23" s="1"/>
      <c r="S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s="4" customFormat="1" x14ac:dyDescent="0.2">
      <c r="A24" s="29" t="s">
        <v>16</v>
      </c>
      <c r="B24" s="121" t="s">
        <v>25</v>
      </c>
      <c r="C24" s="46" t="s">
        <v>32</v>
      </c>
      <c r="D24" s="15">
        <f>'Input Tab'!D29</f>
        <v>17</v>
      </c>
      <c r="E24" s="30">
        <f>'Input Tab'!E29</f>
        <v>15</v>
      </c>
      <c r="F24" s="31">
        <f t="shared" si="0"/>
        <v>0.88235294117647056</v>
      </c>
      <c r="G24" s="30">
        <f>'Input Tab'!H29</f>
        <v>1</v>
      </c>
      <c r="H24" s="30">
        <f>'Input Tab'!I29</f>
        <v>1</v>
      </c>
      <c r="I24" s="30"/>
      <c r="J24" s="30">
        <f>'Input Tab'!K29</f>
        <v>1</v>
      </c>
      <c r="K24" s="30">
        <f>'Input Tab'!L29</f>
        <v>0</v>
      </c>
      <c r="L24" s="32">
        <f>+'Input Tab'!M29</f>
        <v>0</v>
      </c>
      <c r="M24" s="33">
        <f t="shared" si="1"/>
        <v>3</v>
      </c>
      <c r="N24" s="23">
        <f>'Input Tab'!O29</f>
        <v>3</v>
      </c>
      <c r="O24" s="30">
        <f>'Input Tab'!P29</f>
        <v>2</v>
      </c>
      <c r="P24" s="22">
        <f>'Input Tab'!Q29</f>
        <v>2</v>
      </c>
      <c r="Q24" s="34">
        <f t="shared" si="2"/>
        <v>1</v>
      </c>
      <c r="R24" s="1"/>
      <c r="S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s="4" customFormat="1" x14ac:dyDescent="0.2">
      <c r="A25" s="29"/>
      <c r="B25" s="120" t="s">
        <v>3</v>
      </c>
      <c r="C25" s="46" t="s">
        <v>36</v>
      </c>
      <c r="D25" s="15">
        <f>'Input Tab'!D30</f>
        <v>15</v>
      </c>
      <c r="E25" s="30">
        <f>'Input Tab'!E30</f>
        <v>15</v>
      </c>
      <c r="F25" s="31">
        <f t="shared" si="0"/>
        <v>1</v>
      </c>
      <c r="G25" s="30">
        <f>'Input Tab'!H30</f>
        <v>1</v>
      </c>
      <c r="H25" s="30">
        <f>'Input Tab'!I30</f>
        <v>0</v>
      </c>
      <c r="I25" s="30"/>
      <c r="J25" s="30">
        <f>'Input Tab'!K30</f>
        <v>1</v>
      </c>
      <c r="K25" s="30">
        <f>'Input Tab'!L30</f>
        <v>0</v>
      </c>
      <c r="L25" s="32">
        <f>+'Input Tab'!M30</f>
        <v>0</v>
      </c>
      <c r="M25" s="33">
        <f t="shared" si="1"/>
        <v>2</v>
      </c>
      <c r="N25" s="23">
        <f>'Input Tab'!O30</f>
        <v>1</v>
      </c>
      <c r="O25" s="30">
        <f>'Input Tab'!P30</f>
        <v>1</v>
      </c>
      <c r="P25" s="23">
        <f>'Input Tab'!Q30</f>
        <v>1</v>
      </c>
      <c r="Q25" s="34">
        <f t="shared" si="2"/>
        <v>0.5</v>
      </c>
      <c r="R25" s="1"/>
      <c r="S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s="4" customFormat="1" x14ac:dyDescent="0.2">
      <c r="A26" s="29" t="s">
        <v>27</v>
      </c>
      <c r="B26" s="119" t="s">
        <v>3</v>
      </c>
      <c r="C26" s="46" t="s">
        <v>32</v>
      </c>
      <c r="D26" s="15">
        <f>'Input Tab'!D31</f>
        <v>2</v>
      </c>
      <c r="E26" s="15">
        <f>'Input Tab'!E31</f>
        <v>2</v>
      </c>
      <c r="F26" s="31">
        <f t="shared" si="0"/>
        <v>1</v>
      </c>
      <c r="G26" s="7">
        <f>+'Input Tab'!H31</f>
        <v>0</v>
      </c>
      <c r="H26" s="7">
        <f>+'Input Tab'!I31</f>
        <v>0</v>
      </c>
      <c r="I26" s="7"/>
      <c r="J26" s="7">
        <f>'Input Tab'!K31</f>
        <v>0</v>
      </c>
      <c r="K26" s="7">
        <f>+'Input Tab'!L31</f>
        <v>0</v>
      </c>
      <c r="L26" s="32">
        <f>+'Input Tab'!M31</f>
        <v>0</v>
      </c>
      <c r="M26" s="33">
        <f t="shared" si="1"/>
        <v>0</v>
      </c>
      <c r="N26" s="15">
        <f>+'Input Tab'!O31</f>
        <v>0</v>
      </c>
      <c r="O26" s="15">
        <f>'Input Tab'!P31</f>
        <v>0</v>
      </c>
      <c r="P26" s="23">
        <f>'Input Tab'!Q31</f>
        <v>1</v>
      </c>
      <c r="Q26" s="34" t="e">
        <f t="shared" si="2"/>
        <v>#DIV/0!</v>
      </c>
      <c r="R26" s="1"/>
      <c r="S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s="5" customFormat="1" x14ac:dyDescent="0.2">
      <c r="A27" s="29"/>
      <c r="B27" s="119" t="s">
        <v>79</v>
      </c>
      <c r="C27" s="46" t="s">
        <v>80</v>
      </c>
      <c r="D27" s="15">
        <f>'Input Tab'!D32</f>
        <v>17</v>
      </c>
      <c r="E27" s="15">
        <f>'Input Tab'!E32</f>
        <v>17</v>
      </c>
      <c r="F27" s="31">
        <f t="shared" si="0"/>
        <v>1</v>
      </c>
      <c r="G27" s="30">
        <f>'Input Tab'!H32</f>
        <v>4</v>
      </c>
      <c r="H27" s="30">
        <f>'Input Tab'!I32</f>
        <v>0</v>
      </c>
      <c r="I27" s="30"/>
      <c r="J27" s="30">
        <f>'Input Tab'!K32</f>
        <v>0</v>
      </c>
      <c r="K27" s="30">
        <f>'Input Tab'!L32</f>
        <v>0</v>
      </c>
      <c r="L27" s="32">
        <f>+'Input Tab'!M32</f>
        <v>0</v>
      </c>
      <c r="M27" s="33">
        <f t="shared" si="1"/>
        <v>4</v>
      </c>
      <c r="N27" s="23">
        <f>'Input Tab'!O32</f>
        <v>0</v>
      </c>
      <c r="O27" s="30">
        <f>'Input Tab'!P32</f>
        <v>0</v>
      </c>
      <c r="P27" s="23">
        <f>'Input Tab'!Q32</f>
        <v>1</v>
      </c>
      <c r="Q27" s="34">
        <f t="shared" si="2"/>
        <v>0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x14ac:dyDescent="0.2">
      <c r="A28" s="35"/>
      <c r="B28" s="42" t="s">
        <v>81</v>
      </c>
      <c r="C28" s="50" t="s">
        <v>80</v>
      </c>
      <c r="D28" s="15">
        <f>'Input Tab'!D33</f>
        <v>8</v>
      </c>
      <c r="E28" s="39">
        <f>'Input Tab'!E33</f>
        <v>8</v>
      </c>
      <c r="F28" s="40">
        <f t="shared" si="0"/>
        <v>1</v>
      </c>
      <c r="G28" s="39">
        <f>'Input Tab'!H33</f>
        <v>0</v>
      </c>
      <c r="H28" s="39">
        <f>'Input Tab'!I33</f>
        <v>0</v>
      </c>
      <c r="I28" s="39"/>
      <c r="J28" s="39">
        <f>'Input Tab'!K33</f>
        <v>0</v>
      </c>
      <c r="K28" s="39">
        <f>'Input Tab'!L33</f>
        <v>0</v>
      </c>
      <c r="L28" s="41">
        <f>+'Input Tab'!M33</f>
        <v>0</v>
      </c>
      <c r="M28" s="42">
        <f t="shared" si="1"/>
        <v>0</v>
      </c>
      <c r="N28" s="38">
        <f>'Input Tab'!O33</f>
        <v>0</v>
      </c>
      <c r="O28" s="39">
        <f>'Input Tab'!P33</f>
        <v>0</v>
      </c>
      <c r="P28" s="23">
        <f>'Input Tab'!Q33</f>
        <v>1</v>
      </c>
      <c r="Q28" s="51" t="e">
        <f t="shared" si="2"/>
        <v>#DIV/0!</v>
      </c>
    </row>
    <row r="29" spans="1:36" x14ac:dyDescent="0.2">
      <c r="A29" s="52" t="s">
        <v>6</v>
      </c>
      <c r="B29" s="42" t="s">
        <v>28</v>
      </c>
      <c r="C29" s="53"/>
      <c r="D29" s="47">
        <f>SUM(D6:D28)</f>
        <v>542</v>
      </c>
      <c r="E29" s="50">
        <f>SUM(E6:E28)</f>
        <v>441</v>
      </c>
      <c r="F29" s="54">
        <f t="shared" si="0"/>
        <v>0.81365313653136528</v>
      </c>
      <c r="G29" s="42">
        <f>SUM(G6:G28)</f>
        <v>18</v>
      </c>
      <c r="H29" s="42">
        <f>SUM(H6:H28)</f>
        <v>10</v>
      </c>
      <c r="I29" s="42"/>
      <c r="J29" s="42">
        <f>SUM(J6:J28)</f>
        <v>10</v>
      </c>
      <c r="K29" s="50">
        <f>SUM(K6:K28)</f>
        <v>2</v>
      </c>
      <c r="L29" s="42">
        <f>SUM(L6:L28)</f>
        <v>9</v>
      </c>
      <c r="M29" s="42">
        <f>SUM(G29:L29)</f>
        <v>49</v>
      </c>
      <c r="N29" s="42">
        <f>SUM(N6:N28)</f>
        <v>39</v>
      </c>
      <c r="O29" s="50">
        <f>SUM(O6:O28)</f>
        <v>31</v>
      </c>
      <c r="P29" s="191">
        <f>+N29-O3:O29</f>
        <v>8</v>
      </c>
      <c r="Q29" s="55">
        <f t="shared" si="2"/>
        <v>0.79591836734693877</v>
      </c>
    </row>
    <row r="30" spans="1:36" ht="8.25" customHeight="1" x14ac:dyDescent="0.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56" t="s">
        <v>62</v>
      </c>
      <c r="Q30" s="9"/>
    </row>
    <row r="31" spans="1:36" x14ac:dyDescent="0.2">
      <c r="A31" s="211" t="s">
        <v>44</v>
      </c>
      <c r="B31" s="212"/>
      <c r="C31" s="213"/>
      <c r="D31" s="14"/>
      <c r="E31" s="26"/>
      <c r="F31" s="14"/>
      <c r="G31" s="222"/>
      <c r="H31" s="222"/>
      <c r="I31" s="222"/>
      <c r="J31" s="222"/>
      <c r="K31" s="222"/>
      <c r="L31" s="223"/>
      <c r="M31" s="214" t="s">
        <v>45</v>
      </c>
      <c r="N31" s="215"/>
      <c r="O31" s="216"/>
      <c r="P31" s="57" t="s">
        <v>43</v>
      </c>
      <c r="Q31" s="44" t="s">
        <v>12</v>
      </c>
    </row>
    <row r="32" spans="1:36" x14ac:dyDescent="0.2">
      <c r="A32" s="58" t="s">
        <v>17</v>
      </c>
      <c r="B32" s="12" t="s">
        <v>18</v>
      </c>
      <c r="C32" s="12" t="s">
        <v>39</v>
      </c>
      <c r="D32" s="36" t="s">
        <v>15</v>
      </c>
      <c r="E32" s="36" t="s">
        <v>40</v>
      </c>
      <c r="F32" s="36" t="s">
        <v>7</v>
      </c>
      <c r="G32" s="59" t="s">
        <v>107</v>
      </c>
      <c r="H32" s="60" t="s">
        <v>41</v>
      </c>
      <c r="I32" s="61" t="s">
        <v>106</v>
      </c>
      <c r="J32" s="62" t="s">
        <v>42</v>
      </c>
      <c r="K32" s="61" t="s">
        <v>108</v>
      </c>
      <c r="L32" s="63" t="s">
        <v>6</v>
      </c>
      <c r="M32" s="37" t="s">
        <v>15</v>
      </c>
      <c r="N32" s="36" t="s">
        <v>10</v>
      </c>
      <c r="O32" s="36" t="s">
        <v>14</v>
      </c>
      <c r="P32" s="37" t="s">
        <v>47</v>
      </c>
      <c r="Q32" s="15" t="s">
        <v>48</v>
      </c>
    </row>
    <row r="33" spans="1:17" x14ac:dyDescent="0.2">
      <c r="A33" s="209" t="s">
        <v>22</v>
      </c>
      <c r="B33" s="210"/>
      <c r="C33" s="16">
        <f>+D6+D7</f>
        <v>25</v>
      </c>
      <c r="D33" s="16">
        <f>E6+E7</f>
        <v>22</v>
      </c>
      <c r="E33" s="31">
        <f t="shared" ref="E33:E38" si="3">D33/C33</f>
        <v>0.88</v>
      </c>
      <c r="F33" s="7">
        <f>C33-D33</f>
        <v>3</v>
      </c>
      <c r="G33" s="16">
        <f>G6+G7</f>
        <v>0</v>
      </c>
      <c r="H33" s="16">
        <f>H6+H7</f>
        <v>0</v>
      </c>
      <c r="I33" s="16">
        <f>J6+J7</f>
        <v>0</v>
      </c>
      <c r="J33" s="16">
        <f>K6+K7</f>
        <v>0</v>
      </c>
      <c r="K33" s="16">
        <f>L6+L7</f>
        <v>1</v>
      </c>
      <c r="L33" s="15">
        <f>SUM(G33:K33)</f>
        <v>1</v>
      </c>
      <c r="M33" s="16">
        <f>N6+N7</f>
        <v>0</v>
      </c>
      <c r="N33" s="16">
        <f>O6+O7</f>
        <v>2</v>
      </c>
      <c r="O33" s="16">
        <v>4</v>
      </c>
      <c r="P33" s="64">
        <f t="shared" ref="P33:P38" si="4">M33/L33</f>
        <v>0</v>
      </c>
      <c r="Q33" s="44">
        <f t="shared" ref="Q33:Q38" si="5">L33/F33</f>
        <v>0.33333333333333331</v>
      </c>
    </row>
    <row r="34" spans="1:17" x14ac:dyDescent="0.2">
      <c r="A34" s="209" t="s">
        <v>24</v>
      </c>
      <c r="B34" s="210"/>
      <c r="C34" s="16">
        <f>D8+D9+D10+D11</f>
        <v>135</v>
      </c>
      <c r="D34" s="16">
        <f>E8+E9+E10+E11</f>
        <v>110</v>
      </c>
      <c r="E34" s="31">
        <f t="shared" si="3"/>
        <v>0.81481481481481477</v>
      </c>
      <c r="F34" s="7">
        <f>C34-D34</f>
        <v>25</v>
      </c>
      <c r="G34" s="16">
        <f>G8+G9+G10+G11</f>
        <v>1</v>
      </c>
      <c r="H34" s="16">
        <f>H8+H9+H10+H11</f>
        <v>2</v>
      </c>
      <c r="I34" s="16">
        <f>+J8+J9+J10+J11</f>
        <v>2</v>
      </c>
      <c r="J34" s="16">
        <f>K8+K9+K10+K11</f>
        <v>1</v>
      </c>
      <c r="K34" s="16">
        <f>L8+L9+L10+L11</f>
        <v>6</v>
      </c>
      <c r="L34" s="15">
        <f>SUM(G34:K34)</f>
        <v>12</v>
      </c>
      <c r="M34" s="16">
        <f>N8+N9+N10+N11</f>
        <v>12</v>
      </c>
      <c r="N34" s="16">
        <f>O8+O9+O10+O11</f>
        <v>6</v>
      </c>
      <c r="O34" s="16">
        <v>13</v>
      </c>
      <c r="P34" s="64">
        <f t="shared" si="4"/>
        <v>1</v>
      </c>
      <c r="Q34" s="34">
        <f t="shared" si="5"/>
        <v>0.48</v>
      </c>
    </row>
    <row r="35" spans="1:17" x14ac:dyDescent="0.2">
      <c r="A35" s="209" t="s">
        <v>23</v>
      </c>
      <c r="B35" s="210"/>
      <c r="C35" s="16">
        <f>D12+D13+D14+D15+D16</f>
        <v>156</v>
      </c>
      <c r="D35" s="16">
        <f>E12+E13+E14+E15+E16</f>
        <v>125</v>
      </c>
      <c r="E35" s="31">
        <f t="shared" si="3"/>
        <v>0.80128205128205132</v>
      </c>
      <c r="F35" s="7">
        <f>C35-D35</f>
        <v>31</v>
      </c>
      <c r="G35" s="16">
        <f>G12+G13+G14+G15+G16</f>
        <v>7</v>
      </c>
      <c r="H35" s="16">
        <f>H12+H13+H14+H15+H16</f>
        <v>2</v>
      </c>
      <c r="I35" s="16">
        <f>+J12+J13+J14+J16+J15</f>
        <v>3</v>
      </c>
      <c r="J35" s="16">
        <f>K12+K13+K14+K15+K16</f>
        <v>1</v>
      </c>
      <c r="K35" s="16">
        <f>L12+L13+L14+L15+L16</f>
        <v>1</v>
      </c>
      <c r="L35" s="15">
        <f>SUM(G35:K35)</f>
        <v>14</v>
      </c>
      <c r="M35" s="16">
        <f>N12+N13+N14+N15+N16</f>
        <v>12</v>
      </c>
      <c r="N35" s="16">
        <f>O12+O13+O14+O15+O16</f>
        <v>7</v>
      </c>
      <c r="O35" s="16">
        <v>9</v>
      </c>
      <c r="P35" s="64">
        <f t="shared" si="4"/>
        <v>0.8571428571428571</v>
      </c>
      <c r="Q35" s="34">
        <f t="shared" si="5"/>
        <v>0.45161290322580644</v>
      </c>
    </row>
    <row r="36" spans="1:17" x14ac:dyDescent="0.2">
      <c r="A36" s="209" t="s">
        <v>26</v>
      </c>
      <c r="B36" s="210"/>
      <c r="C36" s="16">
        <f>D17+D18+D19+D20+D21+D22+D23</f>
        <v>167</v>
      </c>
      <c r="D36" s="16">
        <f>E17+E18+E19+E20+E21+E22+E23</f>
        <v>127</v>
      </c>
      <c r="E36" s="31">
        <f t="shared" si="3"/>
        <v>0.76047904191616766</v>
      </c>
      <c r="F36" s="7">
        <f>C36-D36</f>
        <v>40</v>
      </c>
      <c r="G36" s="16">
        <f>+G17+G18+G19+G20+G21+G22+G23</f>
        <v>4</v>
      </c>
      <c r="H36" s="116">
        <f>+H17+H18+H19+H20+H21+H22+H23</f>
        <v>5</v>
      </c>
      <c r="I36" s="116">
        <f>+J17+J18+J19+J20+J21+J22+J23</f>
        <v>3</v>
      </c>
      <c r="J36" s="116">
        <f>+K17+K18+K19+K20+K21+K22+K23</f>
        <v>0</v>
      </c>
      <c r="K36" s="116">
        <f>+L17+L18+L19+L20+L21+L22+L23</f>
        <v>1</v>
      </c>
      <c r="L36" s="15">
        <f>SUM(G36:K36)</f>
        <v>13</v>
      </c>
      <c r="M36" s="16">
        <f>N17+N18+N19+N20+N21+N22+N23</f>
        <v>11</v>
      </c>
      <c r="N36" s="16">
        <f>O17+O18+O19+O20+O21+O22+O23</f>
        <v>13</v>
      </c>
      <c r="O36" s="16">
        <v>13</v>
      </c>
      <c r="P36" s="64">
        <f t="shared" si="4"/>
        <v>0.84615384615384615</v>
      </c>
      <c r="Q36" s="34">
        <f t="shared" si="5"/>
        <v>0.32500000000000001</v>
      </c>
    </row>
    <row r="37" spans="1:17" x14ac:dyDescent="0.2">
      <c r="A37" s="209" t="s">
        <v>27</v>
      </c>
      <c r="B37" s="210"/>
      <c r="C37" s="43">
        <f>D24+D25+D26+D27+D28</f>
        <v>59</v>
      </c>
      <c r="D37" s="43">
        <f>E24+E25+E26+E27+E28</f>
        <v>57</v>
      </c>
      <c r="E37" s="31">
        <f t="shared" si="3"/>
        <v>0.96610169491525422</v>
      </c>
      <c r="F37" s="7">
        <f>C37-D37</f>
        <v>2</v>
      </c>
      <c r="G37" s="43">
        <f>G24+G25+G26+G27+G28</f>
        <v>6</v>
      </c>
      <c r="H37" s="117">
        <f>H24+H25+H26+H27+H28</f>
        <v>1</v>
      </c>
      <c r="I37" s="117">
        <f>J24+J25+J26+J27+J28</f>
        <v>2</v>
      </c>
      <c r="J37" s="117">
        <f>K24+K25+K26+K27+K28</f>
        <v>0</v>
      </c>
      <c r="K37" s="117">
        <f>L24+L25+L26+L27+L28</f>
        <v>0</v>
      </c>
      <c r="L37" s="36">
        <f>SUM(G37:K37)</f>
        <v>9</v>
      </c>
      <c r="M37" s="43">
        <f>N24+N25+N26+N27+N28</f>
        <v>4</v>
      </c>
      <c r="N37" s="43">
        <f>O24+O25+O26+O27+O28</f>
        <v>3</v>
      </c>
      <c r="O37" s="43">
        <v>6</v>
      </c>
      <c r="P37" s="64">
        <f t="shared" si="4"/>
        <v>0.44444444444444442</v>
      </c>
      <c r="Q37" s="51">
        <f t="shared" si="5"/>
        <v>4.5</v>
      </c>
    </row>
    <row r="38" spans="1:17" x14ac:dyDescent="0.2">
      <c r="A38" s="214" t="s">
        <v>6</v>
      </c>
      <c r="B38" s="216"/>
      <c r="C38" s="12">
        <f>SUM(C33:C37)</f>
        <v>542</v>
      </c>
      <c r="D38" s="12">
        <f>SUM(D33:D37)</f>
        <v>441</v>
      </c>
      <c r="E38" s="49">
        <f t="shared" si="3"/>
        <v>0.81365313653136528</v>
      </c>
      <c r="F38" s="12">
        <f t="shared" ref="F38:O38" si="6">SUM(F33:F37)</f>
        <v>101</v>
      </c>
      <c r="G38" s="65">
        <f t="shared" ref="G38:L38" si="7">SUM(G33:G37)</f>
        <v>18</v>
      </c>
      <c r="H38" s="65">
        <f t="shared" si="7"/>
        <v>10</v>
      </c>
      <c r="I38" s="12">
        <f t="shared" si="7"/>
        <v>10</v>
      </c>
      <c r="J38" s="12">
        <f t="shared" si="7"/>
        <v>2</v>
      </c>
      <c r="K38" s="37">
        <f t="shared" si="7"/>
        <v>9</v>
      </c>
      <c r="L38" s="36">
        <f t="shared" si="7"/>
        <v>49</v>
      </c>
      <c r="M38" s="12">
        <f t="shared" si="6"/>
        <v>39</v>
      </c>
      <c r="N38" s="12">
        <f t="shared" si="6"/>
        <v>31</v>
      </c>
      <c r="O38" s="12">
        <f t="shared" si="6"/>
        <v>45</v>
      </c>
      <c r="P38" s="55">
        <f t="shared" si="4"/>
        <v>0.79591836734693877</v>
      </c>
      <c r="Q38" s="55">
        <f t="shared" si="5"/>
        <v>0.48514851485148514</v>
      </c>
    </row>
    <row r="39" spans="1:17" ht="9.6" customHeight="1" x14ac:dyDescent="0.2">
      <c r="A39" s="7"/>
      <c r="B39" s="7"/>
      <c r="C39" s="7"/>
      <c r="D39" s="7"/>
      <c r="E39" s="66"/>
      <c r="F39" s="7"/>
      <c r="G39" s="59">
        <f>G38/L38</f>
        <v>0.36734693877551022</v>
      </c>
      <c r="H39" s="59">
        <f>H38/L38</f>
        <v>0.20408163265306123</v>
      </c>
      <c r="I39" s="59">
        <f>I38/L38</f>
        <v>0.20408163265306123</v>
      </c>
      <c r="J39" s="59">
        <f>J38/L38</f>
        <v>4.0816326530612242E-2</v>
      </c>
      <c r="K39" s="59">
        <f>K38/L38</f>
        <v>0.18367346938775511</v>
      </c>
      <c r="L39" s="67">
        <f>L38/L38</f>
        <v>1</v>
      </c>
      <c r="M39" s="7"/>
      <c r="N39" s="7"/>
      <c r="O39" s="7"/>
      <c r="P39" s="68"/>
      <c r="Q39" s="68"/>
    </row>
    <row r="40" spans="1:17" ht="9.6" customHeight="1" x14ac:dyDescent="0.2">
      <c r="C40" s="1"/>
      <c r="D40" s="1"/>
      <c r="E40" s="1"/>
      <c r="F40" s="1"/>
    </row>
    <row r="42" spans="1:17" x14ac:dyDescent="0.2">
      <c r="A42" s="177" t="s">
        <v>17</v>
      </c>
      <c r="B42" s="202" t="s">
        <v>102</v>
      </c>
      <c r="C42" s="203"/>
      <c r="D42" s="199" t="s">
        <v>9</v>
      </c>
      <c r="E42" s="200"/>
      <c r="F42" s="200"/>
      <c r="G42" s="200"/>
      <c r="H42" s="200"/>
      <c r="I42" s="200"/>
      <c r="J42" s="200"/>
      <c r="K42" s="200"/>
      <c r="L42" s="200"/>
      <c r="M42" s="201"/>
      <c r="N42" s="130" t="s">
        <v>11</v>
      </c>
      <c r="O42" s="149" t="s">
        <v>10</v>
      </c>
      <c r="P42" s="122" t="s">
        <v>13</v>
      </c>
      <c r="Q42" s="155"/>
    </row>
    <row r="43" spans="1:17" ht="12.75" x14ac:dyDescent="0.2">
      <c r="A43" s="133" t="s">
        <v>21</v>
      </c>
      <c r="B43" s="137" t="s">
        <v>37</v>
      </c>
      <c r="C43" s="137"/>
      <c r="D43" s="123" t="s">
        <v>4</v>
      </c>
      <c r="E43" s="122"/>
      <c r="F43" s="125" t="s">
        <v>15</v>
      </c>
      <c r="G43" s="178"/>
      <c r="H43" s="200" t="s">
        <v>30</v>
      </c>
      <c r="I43" s="200"/>
      <c r="J43" s="200"/>
      <c r="K43" s="200"/>
      <c r="L43" s="200"/>
      <c r="M43" s="201"/>
      <c r="N43" s="123"/>
      <c r="O43" s="122"/>
      <c r="P43" s="133" t="s">
        <v>14</v>
      </c>
      <c r="Q43" s="122" t="s">
        <v>43</v>
      </c>
    </row>
    <row r="44" spans="1:17" x14ac:dyDescent="0.2">
      <c r="A44" s="133" t="s">
        <v>19</v>
      </c>
      <c r="B44" s="137" t="s">
        <v>20</v>
      </c>
      <c r="C44" s="137"/>
      <c r="D44" s="137" t="s">
        <v>5</v>
      </c>
      <c r="E44" s="133" t="s">
        <v>15</v>
      </c>
      <c r="F44" s="163" t="s">
        <v>8</v>
      </c>
      <c r="G44" s="122" t="s">
        <v>29</v>
      </c>
      <c r="H44" s="122" t="s">
        <v>107</v>
      </c>
      <c r="I44" s="122" t="s">
        <v>106</v>
      </c>
      <c r="J44" s="122" t="s">
        <v>42</v>
      </c>
      <c r="K44" s="122" t="s">
        <v>108</v>
      </c>
      <c r="L44" s="122" t="s">
        <v>6</v>
      </c>
      <c r="M44" s="137"/>
      <c r="N44" s="133" t="s">
        <v>5</v>
      </c>
      <c r="O44" s="133" t="s">
        <v>5</v>
      </c>
      <c r="P44" s="133" t="s">
        <v>5</v>
      </c>
      <c r="Q44" s="133" t="s">
        <v>47</v>
      </c>
    </row>
    <row r="45" spans="1:17" x14ac:dyDescent="0.2">
      <c r="A45" s="179" t="s">
        <v>71</v>
      </c>
      <c r="B45" s="132" t="s">
        <v>87</v>
      </c>
      <c r="C45" s="132" t="s">
        <v>86</v>
      </c>
      <c r="D45" s="122">
        <f>'Input Tab'!D41</f>
        <v>16</v>
      </c>
      <c r="E45" s="122">
        <f>'Input Tab'!E41</f>
        <v>16</v>
      </c>
      <c r="F45" s="131">
        <f t="shared" ref="F45:F58" si="8">E45/D45</f>
        <v>1</v>
      </c>
      <c r="G45" s="21">
        <f>'Input Tab'!H41</f>
        <v>0</v>
      </c>
      <c r="H45" s="27">
        <f>'Input Tab'!I41</f>
        <v>3</v>
      </c>
      <c r="I45" s="27">
        <f>'Input Tab'!J41</f>
        <v>0</v>
      </c>
      <c r="J45" s="27">
        <f>'Input Tab'!K41</f>
        <v>0</v>
      </c>
      <c r="K45" s="85">
        <f>'Input Tab'!M41</f>
        <v>1</v>
      </c>
      <c r="L45" s="189">
        <f>G45+H45+J45+K45+I45</f>
        <v>4</v>
      </c>
      <c r="M45" s="122"/>
      <c r="N45" s="22">
        <f>'Input Tab'!O41</f>
        <v>1</v>
      </c>
      <c r="O45" s="22">
        <f>'Input Tab'!P41</f>
        <v>1</v>
      </c>
      <c r="P45" s="22">
        <f>'Input Tab'!Q41</f>
        <v>1</v>
      </c>
      <c r="Q45" s="131">
        <f t="shared" ref="Q45:Q58" si="9">N45/L45</f>
        <v>0.25</v>
      </c>
    </row>
    <row r="46" spans="1:17" x14ac:dyDescent="0.2">
      <c r="A46" s="138"/>
      <c r="B46" s="136" t="s">
        <v>87</v>
      </c>
      <c r="C46" s="180" t="s">
        <v>103</v>
      </c>
      <c r="D46" s="122">
        <f>'Input Tab'!D42</f>
        <v>2</v>
      </c>
      <c r="E46" s="122">
        <f>'Input Tab'!E42</f>
        <v>2</v>
      </c>
      <c r="F46" s="134">
        <f t="shared" si="8"/>
        <v>1</v>
      </c>
      <c r="G46" s="188">
        <f>'Input Tab'!H42</f>
        <v>0</v>
      </c>
      <c r="H46" s="30">
        <f>'Input Tab'!I42</f>
        <v>0</v>
      </c>
      <c r="I46" s="30">
        <f>'Input Tab'!J42</f>
        <v>0</v>
      </c>
      <c r="J46" s="30">
        <f>'Input Tab'!K42</f>
        <v>0</v>
      </c>
      <c r="K46" s="32">
        <f>'Input Tab'!M42</f>
        <v>0</v>
      </c>
      <c r="L46" s="190">
        <f>G46+H46+J46+K46+I46</f>
        <v>0</v>
      </c>
      <c r="M46" s="133"/>
      <c r="N46" s="23">
        <f>'Input Tab'!O42</f>
        <v>0</v>
      </c>
      <c r="O46" s="30">
        <f>'Input Tab'!P42</f>
        <v>0</v>
      </c>
      <c r="P46" s="23">
        <f>'Input Tab'!Q42</f>
        <v>1</v>
      </c>
      <c r="Q46" s="173" t="e">
        <f t="shared" si="9"/>
        <v>#DIV/0!</v>
      </c>
    </row>
    <row r="47" spans="1:17" x14ac:dyDescent="0.2">
      <c r="A47" s="138" t="s">
        <v>16</v>
      </c>
      <c r="B47" s="136" t="s">
        <v>25</v>
      </c>
      <c r="C47" s="180" t="s">
        <v>86</v>
      </c>
      <c r="D47" s="122">
        <f>'Input Tab'!D43</f>
        <v>2</v>
      </c>
      <c r="E47" s="122">
        <f>'Input Tab'!E43</f>
        <v>2</v>
      </c>
      <c r="F47" s="134">
        <f t="shared" si="8"/>
        <v>1</v>
      </c>
      <c r="G47" s="188">
        <f>'Input Tab'!H43</f>
        <v>0</v>
      </c>
      <c r="H47" s="30">
        <f>'Input Tab'!I43</f>
        <v>2</v>
      </c>
      <c r="I47" s="30">
        <f>'Input Tab'!J43</f>
        <v>0</v>
      </c>
      <c r="J47" s="30">
        <f>'Input Tab'!K43</f>
        <v>0</v>
      </c>
      <c r="K47" s="32">
        <f>'Input Tab'!M43</f>
        <v>0</v>
      </c>
      <c r="L47" s="190">
        <f t="shared" ref="L47:L57" si="10">G47+H47+J47+K47+I47</f>
        <v>2</v>
      </c>
      <c r="M47" s="133"/>
      <c r="N47" s="23">
        <f>'Input Tab'!O43</f>
        <v>0</v>
      </c>
      <c r="O47" s="30">
        <f>'Input Tab'!P43</f>
        <v>0</v>
      </c>
      <c r="P47" s="23">
        <f>'Input Tab'!Q43</f>
        <v>1</v>
      </c>
      <c r="Q47" s="173">
        <f t="shared" si="9"/>
        <v>0</v>
      </c>
    </row>
    <row r="48" spans="1:17" x14ac:dyDescent="0.2">
      <c r="A48" s="138" t="s">
        <v>16</v>
      </c>
      <c r="B48" s="136" t="s">
        <v>89</v>
      </c>
      <c r="C48" s="180" t="s">
        <v>86</v>
      </c>
      <c r="D48" s="122">
        <f>'Input Tab'!D44</f>
        <v>1</v>
      </c>
      <c r="E48" s="122">
        <f>'Input Tab'!E44</f>
        <v>1</v>
      </c>
      <c r="F48" s="134">
        <f t="shared" si="8"/>
        <v>1</v>
      </c>
      <c r="G48" s="188">
        <f>'Input Tab'!H44</f>
        <v>0</v>
      </c>
      <c r="H48" s="30">
        <f>'Input Tab'!I44</f>
        <v>0</v>
      </c>
      <c r="I48" s="30">
        <f>'Input Tab'!J44</f>
        <v>0</v>
      </c>
      <c r="J48" s="30">
        <f>'Input Tab'!K44</f>
        <v>0</v>
      </c>
      <c r="K48" s="32">
        <f>'Input Tab'!M44</f>
        <v>0</v>
      </c>
      <c r="L48" s="190">
        <f t="shared" si="10"/>
        <v>0</v>
      </c>
      <c r="M48" s="133"/>
      <c r="N48" s="23">
        <f>'Input Tab'!O44</f>
        <v>0</v>
      </c>
      <c r="O48" s="30">
        <f>'Input Tab'!P44</f>
        <v>0</v>
      </c>
      <c r="P48" s="23">
        <f>'Input Tab'!Q44</f>
        <v>1</v>
      </c>
      <c r="Q48" s="173" t="e">
        <f t="shared" si="9"/>
        <v>#DIV/0!</v>
      </c>
    </row>
    <row r="49" spans="1:17" x14ac:dyDescent="0.2">
      <c r="A49" s="138" t="s">
        <v>16</v>
      </c>
      <c r="B49" s="136" t="s">
        <v>3</v>
      </c>
      <c r="C49" s="180" t="s">
        <v>86</v>
      </c>
      <c r="D49" s="122">
        <f>'Input Tab'!D45</f>
        <v>49</v>
      </c>
      <c r="E49" s="122">
        <f>'Input Tab'!E45</f>
        <v>49</v>
      </c>
      <c r="F49" s="134">
        <f t="shared" si="8"/>
        <v>1</v>
      </c>
      <c r="G49" s="188">
        <f>'Input Tab'!H45</f>
        <v>1</v>
      </c>
      <c r="H49" s="30">
        <f>'Input Tab'!I45</f>
        <v>4</v>
      </c>
      <c r="I49" s="30">
        <f>'Input Tab'!J45</f>
        <v>0</v>
      </c>
      <c r="J49" s="30">
        <f>'Input Tab'!K45</f>
        <v>1</v>
      </c>
      <c r="K49" s="32">
        <f>'Input Tab'!M45</f>
        <v>0</v>
      </c>
      <c r="L49" s="190">
        <f t="shared" si="10"/>
        <v>6</v>
      </c>
      <c r="M49" s="133"/>
      <c r="N49" s="23">
        <f>'Input Tab'!O45</f>
        <v>1</v>
      </c>
      <c r="O49" s="30">
        <f>'Input Tab'!P45</f>
        <v>0</v>
      </c>
      <c r="P49" s="23">
        <f>'Input Tab'!Q45</f>
        <v>1</v>
      </c>
      <c r="Q49" s="173">
        <f t="shared" si="9"/>
        <v>0.16666666666666666</v>
      </c>
    </row>
    <row r="50" spans="1:17" x14ac:dyDescent="0.2">
      <c r="A50" s="138" t="s">
        <v>16</v>
      </c>
      <c r="B50" s="136" t="s">
        <v>3</v>
      </c>
      <c r="C50" s="180" t="s">
        <v>103</v>
      </c>
      <c r="D50" s="122">
        <f>'Input Tab'!D46</f>
        <v>1</v>
      </c>
      <c r="E50" s="122">
        <f>'Input Tab'!E46</f>
        <v>1</v>
      </c>
      <c r="F50" s="134">
        <f t="shared" si="8"/>
        <v>1</v>
      </c>
      <c r="G50" s="188">
        <f>'Input Tab'!H46</f>
        <v>0</v>
      </c>
      <c r="H50" s="30">
        <f>'Input Tab'!I46</f>
        <v>0</v>
      </c>
      <c r="I50" s="30">
        <f>'Input Tab'!J46</f>
        <v>0</v>
      </c>
      <c r="J50" s="30">
        <f>'Input Tab'!K46</f>
        <v>0</v>
      </c>
      <c r="K50" s="32">
        <f>'Input Tab'!M46</f>
        <v>0</v>
      </c>
      <c r="L50" s="190">
        <f t="shared" si="10"/>
        <v>0</v>
      </c>
      <c r="M50" s="133"/>
      <c r="N50" s="23">
        <f>'Input Tab'!O46</f>
        <v>0</v>
      </c>
      <c r="O50" s="30">
        <f>'Input Tab'!P46</f>
        <v>0</v>
      </c>
      <c r="P50" s="23">
        <f>'Input Tab'!Q46</f>
        <v>1</v>
      </c>
      <c r="Q50" s="173" t="e">
        <f t="shared" si="9"/>
        <v>#DIV/0!</v>
      </c>
    </row>
    <row r="51" spans="1:17" x14ac:dyDescent="0.2">
      <c r="A51" s="138" t="s">
        <v>16</v>
      </c>
      <c r="B51" s="136" t="s">
        <v>90</v>
      </c>
      <c r="C51" s="180" t="s">
        <v>86</v>
      </c>
      <c r="D51" s="122">
        <f>'Input Tab'!D47</f>
        <v>1</v>
      </c>
      <c r="E51" s="122">
        <f>'Input Tab'!E47</f>
        <v>1</v>
      </c>
      <c r="F51" s="134">
        <f t="shared" si="8"/>
        <v>1</v>
      </c>
      <c r="G51" s="188">
        <f>'Input Tab'!H47</f>
        <v>0</v>
      </c>
      <c r="H51" s="30">
        <f>'Input Tab'!I47</f>
        <v>0</v>
      </c>
      <c r="I51" s="30">
        <f>'Input Tab'!J47</f>
        <v>0</v>
      </c>
      <c r="J51" s="30">
        <f>'Input Tab'!K47</f>
        <v>0</v>
      </c>
      <c r="K51" s="32">
        <f>'Input Tab'!M47</f>
        <v>0</v>
      </c>
      <c r="L51" s="190">
        <f t="shared" si="10"/>
        <v>0</v>
      </c>
      <c r="M51" s="133"/>
      <c r="N51" s="23">
        <f>'Input Tab'!O47</f>
        <v>0</v>
      </c>
      <c r="O51" s="30">
        <f>'Input Tab'!P47</f>
        <v>0</v>
      </c>
      <c r="P51" s="23">
        <f>'Input Tab'!Q47</f>
        <v>1</v>
      </c>
      <c r="Q51" s="173" t="e">
        <f t="shared" si="9"/>
        <v>#DIV/0!</v>
      </c>
    </row>
    <row r="52" spans="1:17" x14ac:dyDescent="0.2">
      <c r="A52" s="138" t="s">
        <v>16</v>
      </c>
      <c r="B52" s="136" t="s">
        <v>91</v>
      </c>
      <c r="C52" s="180" t="s">
        <v>86</v>
      </c>
      <c r="D52" s="122">
        <f>'Input Tab'!D48</f>
        <v>11</v>
      </c>
      <c r="E52" s="122">
        <f>'Input Tab'!E48</f>
        <v>11</v>
      </c>
      <c r="F52" s="134">
        <f t="shared" si="8"/>
        <v>1</v>
      </c>
      <c r="G52" s="188">
        <f>'Input Tab'!H48</f>
        <v>0</v>
      </c>
      <c r="H52" s="30">
        <f>'Input Tab'!I48</f>
        <v>0</v>
      </c>
      <c r="I52" s="30">
        <f>'Input Tab'!J48</f>
        <v>0</v>
      </c>
      <c r="J52" s="30">
        <f>'Input Tab'!K48</f>
        <v>2</v>
      </c>
      <c r="K52" s="32">
        <f>'Input Tab'!M48</f>
        <v>0</v>
      </c>
      <c r="L52" s="190">
        <f t="shared" si="10"/>
        <v>2</v>
      </c>
      <c r="M52" s="133"/>
      <c r="N52" s="23">
        <f>'Input Tab'!O48</f>
        <v>1</v>
      </c>
      <c r="O52" s="30">
        <f>'Input Tab'!P48</f>
        <v>1</v>
      </c>
      <c r="P52" s="23">
        <f>'Input Tab'!Q48</f>
        <v>1</v>
      </c>
      <c r="Q52" s="173">
        <f t="shared" si="9"/>
        <v>0.5</v>
      </c>
    </row>
    <row r="53" spans="1:17" x14ac:dyDescent="0.2">
      <c r="A53" s="138" t="s">
        <v>16</v>
      </c>
      <c r="B53" s="136" t="s">
        <v>92</v>
      </c>
      <c r="C53" s="180" t="s">
        <v>86</v>
      </c>
      <c r="D53" s="122">
        <f>'Input Tab'!D49</f>
        <v>17</v>
      </c>
      <c r="E53" s="122">
        <f>'Input Tab'!E49</f>
        <v>17</v>
      </c>
      <c r="F53" s="134">
        <f t="shared" si="8"/>
        <v>1</v>
      </c>
      <c r="G53" s="188">
        <f>'Input Tab'!H49</f>
        <v>0</v>
      </c>
      <c r="H53" s="30">
        <f>'Input Tab'!I49</f>
        <v>4</v>
      </c>
      <c r="I53" s="30">
        <f>'Input Tab'!J49</f>
        <v>0</v>
      </c>
      <c r="J53" s="30">
        <f>'Input Tab'!K49</f>
        <v>0</v>
      </c>
      <c r="K53" s="32">
        <f>'Input Tab'!M49</f>
        <v>0</v>
      </c>
      <c r="L53" s="190">
        <f t="shared" si="10"/>
        <v>4</v>
      </c>
      <c r="M53" s="133"/>
      <c r="N53" s="23">
        <f>'Input Tab'!O49</f>
        <v>0</v>
      </c>
      <c r="O53" s="30">
        <f>'Input Tab'!P49</f>
        <v>0</v>
      </c>
      <c r="P53" s="23">
        <f>'Input Tab'!Q49</f>
        <v>1</v>
      </c>
      <c r="Q53" s="173">
        <f t="shared" si="9"/>
        <v>0</v>
      </c>
    </row>
    <row r="54" spans="1:17" x14ac:dyDescent="0.2">
      <c r="A54" s="138"/>
      <c r="B54" s="136" t="s">
        <v>93</v>
      </c>
      <c r="C54" s="180" t="s">
        <v>86</v>
      </c>
      <c r="D54" s="122">
        <f>'Input Tab'!D50</f>
        <v>4</v>
      </c>
      <c r="E54" s="122">
        <f>'Input Tab'!E50</f>
        <v>4</v>
      </c>
      <c r="F54" s="134">
        <f t="shared" si="8"/>
        <v>1</v>
      </c>
      <c r="G54" s="188">
        <f>'Input Tab'!H50</f>
        <v>0</v>
      </c>
      <c r="H54" s="30">
        <f>'Input Tab'!I50</f>
        <v>0</v>
      </c>
      <c r="I54" s="30">
        <f>'Input Tab'!J50</f>
        <v>0</v>
      </c>
      <c r="J54" s="30">
        <f>'Input Tab'!K50</f>
        <v>0</v>
      </c>
      <c r="K54" s="32">
        <f>'Input Tab'!M50</f>
        <v>0</v>
      </c>
      <c r="L54" s="190">
        <f t="shared" si="10"/>
        <v>0</v>
      </c>
      <c r="M54" s="133"/>
      <c r="N54" s="23">
        <f>'Input Tab'!O50</f>
        <v>0</v>
      </c>
      <c r="O54" s="30">
        <f>'Input Tab'!P50</f>
        <v>0</v>
      </c>
      <c r="P54" s="23">
        <f>'Input Tab'!Q50</f>
        <v>1</v>
      </c>
      <c r="Q54" s="173" t="e">
        <f t="shared" si="9"/>
        <v>#DIV/0!</v>
      </c>
    </row>
    <row r="55" spans="1:17" x14ac:dyDescent="0.2">
      <c r="A55" s="138"/>
      <c r="B55" s="136" t="s">
        <v>94</v>
      </c>
      <c r="C55" s="180" t="s">
        <v>86</v>
      </c>
      <c r="D55" s="122">
        <f>'Input Tab'!D51</f>
        <v>1</v>
      </c>
      <c r="E55" s="122">
        <f>'Input Tab'!E51</f>
        <v>1</v>
      </c>
      <c r="F55" s="134">
        <f t="shared" si="8"/>
        <v>1</v>
      </c>
      <c r="G55" s="188">
        <f>'Input Tab'!H51</f>
        <v>0</v>
      </c>
      <c r="H55" s="30">
        <f>'Input Tab'!I51</f>
        <v>0</v>
      </c>
      <c r="I55" s="30">
        <f>'Input Tab'!J51</f>
        <v>0</v>
      </c>
      <c r="J55" s="30">
        <f>'Input Tab'!K51</f>
        <v>0</v>
      </c>
      <c r="K55" s="32">
        <f>'Input Tab'!M51</f>
        <v>0</v>
      </c>
      <c r="L55" s="190">
        <f t="shared" si="10"/>
        <v>0</v>
      </c>
      <c r="M55" s="133"/>
      <c r="N55" s="23">
        <f>'Input Tab'!O51</f>
        <v>0</v>
      </c>
      <c r="O55" s="30">
        <f>'Input Tab'!P51</f>
        <v>0</v>
      </c>
      <c r="P55" s="23">
        <f>'Input Tab'!Q51</f>
        <v>1</v>
      </c>
      <c r="Q55" s="173" t="e">
        <f t="shared" si="9"/>
        <v>#DIV/0!</v>
      </c>
    </row>
    <row r="56" spans="1:17" x14ac:dyDescent="0.2">
      <c r="A56" s="138"/>
      <c r="B56" s="136" t="s">
        <v>95</v>
      </c>
      <c r="C56" s="180" t="s">
        <v>86</v>
      </c>
      <c r="D56" s="122">
        <f>'Input Tab'!D52</f>
        <v>1</v>
      </c>
      <c r="E56" s="122">
        <f>'Input Tab'!E52</f>
        <v>1</v>
      </c>
      <c r="F56" s="134">
        <f t="shared" si="8"/>
        <v>1</v>
      </c>
      <c r="G56" s="188">
        <f>'Input Tab'!H52</f>
        <v>0</v>
      </c>
      <c r="H56" s="30">
        <f>'Input Tab'!I52</f>
        <v>0</v>
      </c>
      <c r="I56" s="30">
        <f>'Input Tab'!J52</f>
        <v>0</v>
      </c>
      <c r="J56" s="30">
        <f>'Input Tab'!K52</f>
        <v>0</v>
      </c>
      <c r="K56" s="32">
        <f>'Input Tab'!M52</f>
        <v>0</v>
      </c>
      <c r="L56" s="190">
        <f t="shared" si="10"/>
        <v>0</v>
      </c>
      <c r="M56" s="133"/>
      <c r="N56" s="23">
        <f>'Input Tab'!O52</f>
        <v>0</v>
      </c>
      <c r="O56" s="30">
        <f>'Input Tab'!P52</f>
        <v>0</v>
      </c>
      <c r="P56" s="23">
        <f>'Input Tab'!Q52</f>
        <v>1</v>
      </c>
      <c r="Q56" s="173" t="e">
        <f t="shared" si="9"/>
        <v>#DIV/0!</v>
      </c>
    </row>
    <row r="57" spans="1:17" x14ac:dyDescent="0.2">
      <c r="A57" s="142"/>
      <c r="B57" s="144" t="s">
        <v>96</v>
      </c>
      <c r="C57" s="181" t="s">
        <v>86</v>
      </c>
      <c r="D57" s="122">
        <f>'Input Tab'!D53</f>
        <v>20</v>
      </c>
      <c r="E57" s="122">
        <f>'Input Tab'!E53</f>
        <v>20</v>
      </c>
      <c r="F57" s="143">
        <f t="shared" si="8"/>
        <v>1</v>
      </c>
      <c r="G57" s="188">
        <f>'Input Tab'!H53</f>
        <v>0</v>
      </c>
      <c r="H57" s="30">
        <f>'Input Tab'!I53</f>
        <v>0</v>
      </c>
      <c r="I57" s="30">
        <f>'Input Tab'!J53</f>
        <v>0</v>
      </c>
      <c r="J57" s="30">
        <f>'Input Tab'!K53</f>
        <v>0</v>
      </c>
      <c r="K57" s="41">
        <f>'Input Tab'!M53</f>
        <v>0</v>
      </c>
      <c r="L57" s="190">
        <f t="shared" si="10"/>
        <v>0</v>
      </c>
      <c r="M57" s="126"/>
      <c r="N57" s="23">
        <f>'Input Tab'!O53</f>
        <v>0</v>
      </c>
      <c r="O57" s="30">
        <f>'Input Tab'!P53</f>
        <v>0</v>
      </c>
      <c r="P57" s="23">
        <f>'Input Tab'!Q53</f>
        <v>1</v>
      </c>
      <c r="Q57" s="173" t="e">
        <f t="shared" si="9"/>
        <v>#DIV/0!</v>
      </c>
    </row>
    <row r="58" spans="1:17" x14ac:dyDescent="0.2">
      <c r="A58" s="182" t="s">
        <v>6</v>
      </c>
      <c r="B58" s="144" t="s">
        <v>28</v>
      </c>
      <c r="C58" s="183"/>
      <c r="D58" s="146">
        <f>SUM(D45:D57)</f>
        <v>126</v>
      </c>
      <c r="E58" s="146">
        <f>SUM(E45:E57)</f>
        <v>126</v>
      </c>
      <c r="F58" s="184">
        <f t="shared" si="8"/>
        <v>1</v>
      </c>
      <c r="G58" s="146">
        <f>SUM(G45:G57)</f>
        <v>1</v>
      </c>
      <c r="H58" s="146">
        <f>SUM(H45:H57)</f>
        <v>13</v>
      </c>
      <c r="I58" s="146">
        <f>SUM(I45:I57)</f>
        <v>0</v>
      </c>
      <c r="J58" s="146">
        <f>SUM(J45:J57)</f>
        <v>3</v>
      </c>
      <c r="K58" s="146">
        <f>SUM(K45:K57)</f>
        <v>1</v>
      </c>
      <c r="L58" s="146">
        <f>SUM(G58:K58)</f>
        <v>18</v>
      </c>
      <c r="M58" s="144"/>
      <c r="N58" s="146">
        <f>SUM(N45:N57)</f>
        <v>3</v>
      </c>
      <c r="O58" s="146">
        <f>SUM(O45:O57)</f>
        <v>2</v>
      </c>
      <c r="P58" s="148">
        <f>SUM(P45:P57)</f>
        <v>13</v>
      </c>
      <c r="Q58" s="167">
        <f t="shared" si="9"/>
        <v>0.16666666666666666</v>
      </c>
    </row>
    <row r="59" spans="1:17" x14ac:dyDescent="0.2">
      <c r="A59" s="6"/>
      <c r="B59" s="6"/>
      <c r="E59" s="185"/>
      <c r="G59" s="156"/>
      <c r="H59" s="156"/>
      <c r="I59" s="156"/>
      <c r="J59" s="156"/>
      <c r="K59" s="156"/>
      <c r="L59" s="186"/>
      <c r="O59" s="6"/>
      <c r="P59" s="156"/>
      <c r="Q59" s="156"/>
    </row>
    <row r="60" spans="1:17" x14ac:dyDescent="0.2">
      <c r="A60" s="193" t="s">
        <v>98</v>
      </c>
      <c r="B60" s="194"/>
      <c r="C60" s="195"/>
      <c r="D60" s="122"/>
      <c r="E60" s="131"/>
      <c r="F60" s="122"/>
      <c r="G60" s="196"/>
      <c r="H60" s="197"/>
      <c r="I60" s="197"/>
      <c r="J60" s="197"/>
      <c r="K60" s="197"/>
      <c r="L60" s="198"/>
      <c r="M60" s="199" t="s">
        <v>45</v>
      </c>
      <c r="N60" s="200"/>
      <c r="O60" s="201"/>
      <c r="P60" s="153" t="s">
        <v>43</v>
      </c>
      <c r="Q60" s="164" t="s">
        <v>12</v>
      </c>
    </row>
    <row r="61" spans="1:17" x14ac:dyDescent="0.2">
      <c r="A61" s="165" t="s">
        <v>17</v>
      </c>
      <c r="B61" s="133" t="s">
        <v>18</v>
      </c>
      <c r="C61" s="130" t="s">
        <v>39</v>
      </c>
      <c r="D61" s="126" t="s">
        <v>15</v>
      </c>
      <c r="E61" s="126" t="s">
        <v>40</v>
      </c>
      <c r="F61" s="126" t="s">
        <v>7</v>
      </c>
      <c r="G61" s="166" t="s">
        <v>41</v>
      </c>
      <c r="H61" s="167" t="s">
        <v>107</v>
      </c>
      <c r="I61" s="159" t="s">
        <v>106</v>
      </c>
      <c r="J61" s="168" t="s">
        <v>42</v>
      </c>
      <c r="K61" s="159" t="s">
        <v>108</v>
      </c>
      <c r="L61" s="169" t="s">
        <v>6</v>
      </c>
      <c r="M61" s="127" t="s">
        <v>15</v>
      </c>
      <c r="N61" s="126" t="s">
        <v>10</v>
      </c>
      <c r="O61" s="126" t="s">
        <v>14</v>
      </c>
      <c r="P61" s="127" t="s">
        <v>47</v>
      </c>
      <c r="Q61" s="126" t="s">
        <v>7</v>
      </c>
    </row>
    <row r="62" spans="1:17" x14ac:dyDescent="0.2">
      <c r="A62" s="170"/>
      <c r="B62" s="171" t="s">
        <v>99</v>
      </c>
      <c r="C62" s="116">
        <f>+D45+D46</f>
        <v>18</v>
      </c>
      <c r="D62" s="116">
        <f>+E45+E46</f>
        <v>18</v>
      </c>
      <c r="E62" s="134">
        <f>D62/C62</f>
        <v>1</v>
      </c>
      <c r="F62" s="139">
        <f>C62-D62</f>
        <v>0</v>
      </c>
      <c r="G62" s="116">
        <f>G45+G46</f>
        <v>0</v>
      </c>
      <c r="H62" s="116">
        <f>H45+H46</f>
        <v>3</v>
      </c>
      <c r="I62" s="116">
        <f>I45+I46</f>
        <v>0</v>
      </c>
      <c r="J62" s="116">
        <f>J45+J46</f>
        <v>0</v>
      </c>
      <c r="K62" s="116">
        <f>K45+K46</f>
        <v>1</v>
      </c>
      <c r="L62" s="133">
        <f>SUM(G62:K62)</f>
        <v>4</v>
      </c>
      <c r="M62" s="116">
        <f>N45+N46</f>
        <v>1</v>
      </c>
      <c r="N62" s="116">
        <f>O45+O46</f>
        <v>1</v>
      </c>
      <c r="O62" s="14">
        <f>P45+P46</f>
        <v>2</v>
      </c>
      <c r="P62" s="156">
        <f>M62/L62</f>
        <v>0.25</v>
      </c>
      <c r="Q62" s="164" t="e">
        <f>L62/F62</f>
        <v>#DIV/0!</v>
      </c>
    </row>
    <row r="63" spans="1:17" x14ac:dyDescent="0.2">
      <c r="A63" s="138"/>
      <c r="B63" s="172" t="s">
        <v>100</v>
      </c>
      <c r="C63" s="116">
        <f>+D47+D48</f>
        <v>3</v>
      </c>
      <c r="D63" s="116">
        <f>+E47+E48</f>
        <v>3</v>
      </c>
      <c r="E63" s="134">
        <f>D63/C63</f>
        <v>1</v>
      </c>
      <c r="F63" s="139">
        <f>C63-D63</f>
        <v>0</v>
      </c>
      <c r="G63" s="116">
        <f>G47+G48</f>
        <v>0</v>
      </c>
      <c r="H63" s="116">
        <f>H47+H48</f>
        <v>2</v>
      </c>
      <c r="I63" s="116">
        <f>I47+I48</f>
        <v>0</v>
      </c>
      <c r="J63" s="116">
        <f>J47+J48</f>
        <v>0</v>
      </c>
      <c r="K63" s="116">
        <f>K47+K48</f>
        <v>0</v>
      </c>
      <c r="L63" s="133">
        <f>SUM(G63:K63)</f>
        <v>2</v>
      </c>
      <c r="M63" s="116">
        <f>N47+N48</f>
        <v>0</v>
      </c>
      <c r="N63" s="116">
        <f>O47+O48</f>
        <v>0</v>
      </c>
      <c r="O63" s="15">
        <f>P47+P48</f>
        <v>2</v>
      </c>
      <c r="P63" s="156">
        <f>M63/L63</f>
        <v>0</v>
      </c>
      <c r="Q63" s="173" t="e">
        <f>L63/F63</f>
        <v>#DIV/0!</v>
      </c>
    </row>
    <row r="64" spans="1:17" x14ac:dyDescent="0.2">
      <c r="A64" s="138"/>
      <c r="B64" s="133" t="s">
        <v>101</v>
      </c>
      <c r="C64" s="116">
        <f>+D49+D50+D51+D52+D53+D54+D55+D56+D57</f>
        <v>105</v>
      </c>
      <c r="D64" s="116">
        <f>+E49+E50+E51+E52+E53+E54+E55+E56+E57</f>
        <v>105</v>
      </c>
      <c r="E64" s="134">
        <f>D64/C64</f>
        <v>1</v>
      </c>
      <c r="F64" s="139">
        <f>C64-D64</f>
        <v>0</v>
      </c>
      <c r="G64" s="116">
        <f t="shared" ref="G64:L64" si="11">G49+G50+G51+G52+G53+G54+G55+G56+G57</f>
        <v>1</v>
      </c>
      <c r="H64" s="116">
        <f t="shared" si="11"/>
        <v>8</v>
      </c>
      <c r="I64" s="116">
        <f t="shared" si="11"/>
        <v>0</v>
      </c>
      <c r="J64" s="116">
        <f t="shared" si="11"/>
        <v>3</v>
      </c>
      <c r="K64" s="116">
        <f t="shared" si="11"/>
        <v>0</v>
      </c>
      <c r="L64" s="116">
        <f t="shared" si="11"/>
        <v>12</v>
      </c>
      <c r="M64" s="116">
        <f>N49+N50+N51+N52+N53+N54+N55+N56+N57</f>
        <v>2</v>
      </c>
      <c r="N64" s="116">
        <f>O49+O50+O51+O52+O53+O54+O55+O56+O57</f>
        <v>1</v>
      </c>
      <c r="O64" s="36">
        <f>P49+P50+P51+P52+P53+P54+P55+P56+P57</f>
        <v>9</v>
      </c>
      <c r="P64" s="156">
        <f>M64/L64</f>
        <v>0.16666666666666666</v>
      </c>
      <c r="Q64" s="173" t="e">
        <f>L64/F64</f>
        <v>#DIV/0!</v>
      </c>
    </row>
    <row r="65" spans="1:17" x14ac:dyDescent="0.2">
      <c r="A65" s="192" t="s">
        <v>6</v>
      </c>
      <c r="B65" s="146" t="s">
        <v>28</v>
      </c>
      <c r="C65" s="146">
        <f>SUM(C62:C64)</f>
        <v>126</v>
      </c>
      <c r="D65" s="146">
        <f>SUM(D62:D64)</f>
        <v>126</v>
      </c>
      <c r="E65" s="147">
        <f>D65/C65</f>
        <v>1</v>
      </c>
      <c r="F65" s="174">
        <f>C65-D65</f>
        <v>0</v>
      </c>
      <c r="G65" s="146">
        <f t="shared" ref="G65:O65" si="12">SUM(G62:G64)</f>
        <v>1</v>
      </c>
      <c r="H65" s="146">
        <f t="shared" si="12"/>
        <v>13</v>
      </c>
      <c r="I65" s="146">
        <f t="shared" si="12"/>
        <v>0</v>
      </c>
      <c r="J65" s="146">
        <f t="shared" si="12"/>
        <v>3</v>
      </c>
      <c r="K65" s="146">
        <f t="shared" si="12"/>
        <v>1</v>
      </c>
      <c r="L65" s="146">
        <f t="shared" si="12"/>
        <v>18</v>
      </c>
      <c r="M65" s="175">
        <f t="shared" si="12"/>
        <v>3</v>
      </c>
      <c r="N65" s="146">
        <f t="shared" si="12"/>
        <v>2</v>
      </c>
      <c r="O65" s="146">
        <f t="shared" si="12"/>
        <v>13</v>
      </c>
      <c r="P65" s="176">
        <f>M65/L65</f>
        <v>0.16666666666666666</v>
      </c>
      <c r="Q65" s="167" t="e">
        <f>L65/F65</f>
        <v>#DIV/0!</v>
      </c>
    </row>
    <row r="66" spans="1:17" x14ac:dyDescent="0.2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7" x14ac:dyDescent="0.2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7" x14ac:dyDescent="0.2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7" x14ac:dyDescent="0.2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7" x14ac:dyDescent="0.2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7" x14ac:dyDescent="0.2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7" x14ac:dyDescent="0.2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7" x14ac:dyDescent="0.2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7" x14ac:dyDescent="0.2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</sheetData>
  <sheetProtection algorithmName="SHA-512" hashValue="wdp5fGJsaN6aXH2iOFF9QUdERGrIS77w5VRMnDyzsxeYuDcxk0tnFns1NzNZgGHJjvn97+JYuL0JL+678dXFnQ==" saltValue="0uJVMl7/OP4B6UWspflQWg==" spinCount="100000" sheet="1" objects="1" scenarios="1"/>
  <mergeCells count="23">
    <mergeCell ref="A36:B36"/>
    <mergeCell ref="A37:B37"/>
    <mergeCell ref="A38:B38"/>
    <mergeCell ref="A33:B33"/>
    <mergeCell ref="A34:B34"/>
    <mergeCell ref="M31:O31"/>
    <mergeCell ref="D3:F3"/>
    <mergeCell ref="G3:M3"/>
    <mergeCell ref="H4:M4"/>
    <mergeCell ref="G31:L31"/>
    <mergeCell ref="A1:B1"/>
    <mergeCell ref="C1:F1"/>
    <mergeCell ref="G1:H1"/>
    <mergeCell ref="B3:C3"/>
    <mergeCell ref="A35:B35"/>
    <mergeCell ref="A31:C31"/>
    <mergeCell ref="A60:C60"/>
    <mergeCell ref="G60:L60"/>
    <mergeCell ref="M60:O60"/>
    <mergeCell ref="B42:C42"/>
    <mergeCell ref="D42:F42"/>
    <mergeCell ref="G42:M42"/>
    <mergeCell ref="H43:M43"/>
  </mergeCells>
  <phoneticPr fontId="0" type="noConversion"/>
  <pageMargins left="0.25" right="0.25" top="0.5" bottom="0.5" header="0" footer="0"/>
  <pageSetup scale="9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0"/>
  <sheetViews>
    <sheetView tabSelected="1" zoomScaleNormal="100" workbookViewId="0">
      <selection activeCell="P17" sqref="P17"/>
    </sheetView>
  </sheetViews>
  <sheetFormatPr defaultRowHeight="12.75" x14ac:dyDescent="0.2"/>
  <cols>
    <col min="1" max="1" customWidth="true" style="1" width="7.140625" collapsed="true"/>
    <col min="2" max="2" customWidth="true" style="1" width="6.140625" collapsed="true"/>
    <col min="3" max="3" customWidth="true" style="1" width="6.0" collapsed="true"/>
    <col min="4" max="4" customWidth="true" style="1" width="6.140625" collapsed="true"/>
    <col min="5" max="6" customWidth="true" style="1" width="5.85546875" collapsed="true"/>
    <col min="7" max="7" customWidth="true" style="1" width="7.140625" collapsed="true"/>
    <col min="8" max="8" bestFit="true" customWidth="true" style="1" width="7.140625" collapsed="true"/>
    <col min="9" max="9" customWidth="true" style="1" width="6.7109375" collapsed="true"/>
    <col min="10" max="10" customWidth="true" style="1" width="6.85546875" collapsed="true"/>
    <col min="11" max="12" customWidth="true" style="1" width="7.140625" collapsed="true"/>
    <col min="13" max="13" customWidth="true" style="1" width="6.85546875" collapsed="true"/>
    <col min="14" max="14" style="1" width="9.140625" collapsed="true"/>
  </cols>
  <sheetData>
    <row r="1" spans="1:16" s="1" customFormat="1" ht="11.25" x14ac:dyDescent="0.2">
      <c r="A1" s="204" t="str">
        <f>+'Input Tab'!A1:B1</f>
        <v>30-11-2021</v>
      </c>
      <c r="B1" s="205"/>
      <c r="C1" s="209" t="s">
        <v>104</v>
      </c>
      <c r="D1" s="206"/>
      <c r="E1" s="206"/>
      <c r="F1" s="206"/>
      <c r="G1" s="206" t="s">
        <v>70</v>
      </c>
      <c r="H1" s="206"/>
      <c r="I1" s="7"/>
      <c r="J1" s="7"/>
      <c r="K1" s="7"/>
      <c r="L1" s="7"/>
      <c r="M1" s="7"/>
      <c r="N1" s="7"/>
      <c r="O1" s="2"/>
      <c r="P1" s="2"/>
    </row>
    <row r="2" spans="1:16" x14ac:dyDescent="0.2">
      <c r="A2" s="207" t="s">
        <v>44</v>
      </c>
      <c r="B2" s="227"/>
      <c r="C2" s="208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6" x14ac:dyDescent="0.2">
      <c r="A3" s="9"/>
      <c r="B3" s="228" t="s">
        <v>69</v>
      </c>
      <c r="C3" s="229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6"/>
    </row>
    <row r="4" spans="1:16" x14ac:dyDescent="0.2">
      <c r="A4" s="9" t="s">
        <v>65</v>
      </c>
      <c r="B4" s="79">
        <f t="shared" ref="B4:M4" si="0">B10/B16</f>
        <v>1.6538461538461537</v>
      </c>
      <c r="C4" s="57">
        <f t="shared" si="0"/>
        <v>1.9523809523809523</v>
      </c>
      <c r="D4" s="57">
        <f t="shared" si="0"/>
        <v>4.916666666666667</v>
      </c>
      <c r="E4" s="57">
        <f t="shared" si="0"/>
        <v>5.1111111111111107</v>
      </c>
      <c r="F4" s="57">
        <f t="shared" si="0"/>
        <v>1.84375</v>
      </c>
      <c r="G4" s="57">
        <f t="shared" si="0"/>
        <v>2.375</v>
      </c>
      <c r="H4" s="57">
        <f t="shared" si="0"/>
        <v>2.7575757575757578</v>
      </c>
      <c r="I4" s="57">
        <f t="shared" si="0"/>
        <v>2.0263157894736841</v>
      </c>
      <c r="J4" s="57">
        <f t="shared" si="0"/>
        <v>1.1395348837209303</v>
      </c>
      <c r="K4" s="57">
        <f t="shared" si="0"/>
        <v>0.77192982456140347</v>
      </c>
      <c r="L4" s="57">
        <f t="shared" si="0"/>
        <v>1.1666666666666667</v>
      </c>
      <c r="M4" s="57">
        <f t="shared" si="0"/>
        <v>0</v>
      </c>
      <c r="N4" s="80">
        <f t="shared" ref="N4" si="1">N10/N16</f>
        <v>1.695187165775401</v>
      </c>
    </row>
    <row r="5" spans="1:16" x14ac:dyDescent="0.2">
      <c r="A5" s="9" t="s">
        <v>68</v>
      </c>
      <c r="B5" s="64">
        <f t="shared" ref="B5:M5" si="2">B11/B17</f>
        <v>1.7272727272727273</v>
      </c>
      <c r="C5" s="68">
        <f t="shared" si="2"/>
        <v>1.5263157894736843</v>
      </c>
      <c r="D5" s="68">
        <f t="shared" si="2"/>
        <v>4.6363636363636367</v>
      </c>
      <c r="E5" s="68">
        <f t="shared" si="2"/>
        <v>4</v>
      </c>
      <c r="F5" s="68">
        <f t="shared" si="2"/>
        <v>1.6551724137931034</v>
      </c>
      <c r="G5" s="68">
        <f t="shared" si="2"/>
        <v>2.1379310344827585</v>
      </c>
      <c r="H5" s="68">
        <f t="shared" si="2"/>
        <v>2.6551724137931036</v>
      </c>
      <c r="I5" s="68">
        <f t="shared" si="2"/>
        <v>1.84375</v>
      </c>
      <c r="J5" s="68">
        <f t="shared" si="2"/>
        <v>1.2333333333333334</v>
      </c>
      <c r="K5" s="68">
        <f t="shared" si="2"/>
        <v>0.76086956521739135</v>
      </c>
      <c r="L5" s="68">
        <f t="shared" si="2"/>
        <v>1.1470588235294117</v>
      </c>
      <c r="M5" s="68">
        <f t="shared" si="2"/>
        <v>0</v>
      </c>
      <c r="N5" s="81">
        <f t="shared" ref="N5" si="3">N11/N17</f>
        <v>1.6325878594249201</v>
      </c>
    </row>
    <row r="6" spans="1:16" x14ac:dyDescent="0.2">
      <c r="A6" s="9" t="s">
        <v>67</v>
      </c>
      <c r="B6" s="82">
        <f t="shared" ref="B6:N6" si="4">B13/B19</f>
        <v>10</v>
      </c>
      <c r="C6" s="83">
        <f t="shared" si="4"/>
        <v>14</v>
      </c>
      <c r="D6" s="83">
        <f t="shared" si="4"/>
        <v>2.3333333333333335</v>
      </c>
      <c r="E6" s="83">
        <f t="shared" si="4"/>
        <v>5</v>
      </c>
      <c r="F6" s="83">
        <f t="shared" si="4"/>
        <v>10</v>
      </c>
      <c r="G6" s="83">
        <f t="shared" si="4"/>
        <v>2.9</v>
      </c>
      <c r="H6" s="83">
        <f t="shared" si="4"/>
        <v>1.1428571428571428</v>
      </c>
      <c r="I6" s="83">
        <f t="shared" si="4"/>
        <v>5.5714285714285712</v>
      </c>
      <c r="J6" s="83">
        <f t="shared" si="4"/>
        <v>2.1875</v>
      </c>
      <c r="K6" s="83">
        <f t="shared" si="4"/>
        <v>2.0499999999999998</v>
      </c>
      <c r="L6" s="83">
        <f t="shared" si="4"/>
        <v>1.55</v>
      </c>
      <c r="M6" s="83">
        <f t="shared" si="4"/>
        <v>0</v>
      </c>
      <c r="N6" s="84">
        <f t="shared" si="4"/>
        <v>2.314516129032258</v>
      </c>
    </row>
    <row r="7" spans="1:16" x14ac:dyDescent="0.2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6" x14ac:dyDescent="0.2">
      <c r="A8" s="9"/>
      <c r="B8" s="12" t="s">
        <v>49</v>
      </c>
      <c r="C8" s="12" t="s">
        <v>50</v>
      </c>
      <c r="D8" s="12" t="s">
        <v>51</v>
      </c>
      <c r="E8" s="12" t="s">
        <v>52</v>
      </c>
      <c r="F8" s="12" t="s">
        <v>53</v>
      </c>
      <c r="G8" s="12" t="s">
        <v>54</v>
      </c>
      <c r="H8" s="12" t="s">
        <v>55</v>
      </c>
      <c r="I8" s="12" t="s">
        <v>66</v>
      </c>
      <c r="J8" s="12" t="s">
        <v>56</v>
      </c>
      <c r="K8" s="12" t="s">
        <v>57</v>
      </c>
      <c r="L8" s="12" t="s">
        <v>58</v>
      </c>
      <c r="M8" s="12" t="s">
        <v>59</v>
      </c>
      <c r="N8" s="12" t="s">
        <v>6</v>
      </c>
    </row>
    <row r="9" spans="1:16" x14ac:dyDescent="0.2">
      <c r="A9" s="9"/>
      <c r="B9" s="230" t="s">
        <v>110</v>
      </c>
      <c r="C9" s="231"/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2"/>
    </row>
    <row r="10" spans="1:16" x14ac:dyDescent="0.2">
      <c r="A10" s="30" t="s">
        <v>65</v>
      </c>
      <c r="B10" s="70">
        <v>43</v>
      </c>
      <c r="C10" s="71">
        <v>41</v>
      </c>
      <c r="D10" s="71">
        <v>59</v>
      </c>
      <c r="E10" s="71">
        <v>46</v>
      </c>
      <c r="F10" s="71">
        <v>59</v>
      </c>
      <c r="G10" s="71">
        <v>76</v>
      </c>
      <c r="H10" s="71">
        <v>91</v>
      </c>
      <c r="I10" s="71">
        <v>77</v>
      </c>
      <c r="J10" s="71">
        <v>49</v>
      </c>
      <c r="K10" s="71">
        <v>44</v>
      </c>
      <c r="L10" s="71">
        <v>49</v>
      </c>
      <c r="M10" s="71"/>
      <c r="N10" s="85">
        <f>SUM(B10:M10)</f>
        <v>634</v>
      </c>
    </row>
    <row r="11" spans="1:16" x14ac:dyDescent="0.2">
      <c r="A11" s="9" t="s">
        <v>60</v>
      </c>
      <c r="B11" s="72">
        <v>38</v>
      </c>
      <c r="C11" s="73">
        <v>29</v>
      </c>
      <c r="D11" s="73">
        <v>51</v>
      </c>
      <c r="E11" s="73">
        <v>36</v>
      </c>
      <c r="F11" s="73">
        <v>48</v>
      </c>
      <c r="G11" s="73">
        <v>62</v>
      </c>
      <c r="H11" s="74">
        <v>77</v>
      </c>
      <c r="I11" s="73">
        <v>59</v>
      </c>
      <c r="J11" s="73">
        <v>37</v>
      </c>
      <c r="K11" s="73">
        <v>35</v>
      </c>
      <c r="L11" s="73">
        <v>39</v>
      </c>
      <c r="M11" s="73"/>
      <c r="N11" s="20">
        <f>SUM(B11:M11)</f>
        <v>511</v>
      </c>
    </row>
    <row r="12" spans="1:16" x14ac:dyDescent="0.2">
      <c r="A12" s="9" t="s">
        <v>64</v>
      </c>
      <c r="B12" s="64">
        <f t="shared" ref="B12:M12" si="5">B11/B10</f>
        <v>0.88372093023255816</v>
      </c>
      <c r="C12" s="68">
        <f t="shared" si="5"/>
        <v>0.70731707317073167</v>
      </c>
      <c r="D12" s="68">
        <f t="shared" si="5"/>
        <v>0.86440677966101698</v>
      </c>
      <c r="E12" s="68">
        <f t="shared" si="5"/>
        <v>0.78260869565217395</v>
      </c>
      <c r="F12" s="68">
        <f t="shared" si="5"/>
        <v>0.81355932203389836</v>
      </c>
      <c r="G12" s="68">
        <f t="shared" si="5"/>
        <v>0.81578947368421051</v>
      </c>
      <c r="H12" s="68">
        <f t="shared" si="5"/>
        <v>0.84615384615384615</v>
      </c>
      <c r="I12" s="68">
        <f t="shared" si="5"/>
        <v>0.76623376623376627</v>
      </c>
      <c r="J12" s="68">
        <f t="shared" si="5"/>
        <v>0.75510204081632648</v>
      </c>
      <c r="K12" s="68">
        <f t="shared" si="5"/>
        <v>0.79545454545454541</v>
      </c>
      <c r="L12" s="68">
        <f t="shared" si="5"/>
        <v>0.79591836734693877</v>
      </c>
      <c r="M12" s="68" t="e">
        <f t="shared" si="5"/>
        <v>#DIV/0!</v>
      </c>
      <c r="N12" s="81">
        <f t="shared" ref="N12" si="6">N11/N10</f>
        <v>0.805993690851735</v>
      </c>
    </row>
    <row r="13" spans="1:16" x14ac:dyDescent="0.2">
      <c r="A13" s="9" t="s">
        <v>61</v>
      </c>
      <c r="B13" s="75">
        <v>20</v>
      </c>
      <c r="C13" s="76">
        <v>14</v>
      </c>
      <c r="D13" s="76">
        <v>14</v>
      </c>
      <c r="E13" s="76">
        <v>20</v>
      </c>
      <c r="F13" s="76">
        <v>20</v>
      </c>
      <c r="G13" s="76">
        <v>29</v>
      </c>
      <c r="H13" s="76">
        <v>24</v>
      </c>
      <c r="I13" s="76">
        <v>39</v>
      </c>
      <c r="J13" s="76">
        <v>35</v>
      </c>
      <c r="K13" s="76">
        <v>41</v>
      </c>
      <c r="L13" s="76">
        <v>31</v>
      </c>
      <c r="M13" s="76"/>
      <c r="N13" s="65">
        <f>SUM(B13:M13)</f>
        <v>287</v>
      </c>
    </row>
    <row r="14" spans="1:16" x14ac:dyDescent="0.2">
      <c r="A14" s="9" t="s">
        <v>63</v>
      </c>
      <c r="B14" s="12">
        <f t="shared" ref="B14:M14" si="7">B11-B13</f>
        <v>18</v>
      </c>
      <c r="C14" s="12">
        <f t="shared" si="7"/>
        <v>15</v>
      </c>
      <c r="D14" s="12">
        <f t="shared" si="7"/>
        <v>37</v>
      </c>
      <c r="E14" s="12">
        <f t="shared" si="7"/>
        <v>16</v>
      </c>
      <c r="F14" s="12">
        <f t="shared" si="7"/>
        <v>28</v>
      </c>
      <c r="G14" s="12">
        <f t="shared" si="7"/>
        <v>33</v>
      </c>
      <c r="H14" s="12">
        <f t="shared" si="7"/>
        <v>53</v>
      </c>
      <c r="I14" s="12">
        <f t="shared" si="7"/>
        <v>20</v>
      </c>
      <c r="J14" s="12">
        <f t="shared" si="7"/>
        <v>2</v>
      </c>
      <c r="K14" s="12">
        <f t="shared" si="7"/>
        <v>-6</v>
      </c>
      <c r="L14" s="12">
        <f t="shared" si="7"/>
        <v>8</v>
      </c>
      <c r="M14" s="12">
        <f t="shared" si="7"/>
        <v>0</v>
      </c>
      <c r="N14" s="65">
        <f>SUM(B14:M14)</f>
        <v>224</v>
      </c>
    </row>
    <row r="15" spans="1:16" x14ac:dyDescent="0.2">
      <c r="A15" s="9" t="s">
        <v>16</v>
      </c>
      <c r="B15" s="224" t="s">
        <v>109</v>
      </c>
      <c r="C15" s="225"/>
      <c r="D15" s="225"/>
      <c r="E15" s="225"/>
      <c r="F15" s="225"/>
      <c r="G15" s="225"/>
      <c r="H15" s="225"/>
      <c r="I15" s="225"/>
      <c r="J15" s="225"/>
      <c r="K15" s="225"/>
      <c r="L15" s="225"/>
      <c r="M15" s="225"/>
      <c r="N15" s="226"/>
    </row>
    <row r="16" spans="1:16" x14ac:dyDescent="0.2">
      <c r="A16" s="30" t="s">
        <v>65</v>
      </c>
      <c r="B16" s="70">
        <v>26</v>
      </c>
      <c r="C16" s="71">
        <v>21</v>
      </c>
      <c r="D16" s="71">
        <v>12</v>
      </c>
      <c r="E16" s="71">
        <v>9</v>
      </c>
      <c r="F16" s="71">
        <v>32</v>
      </c>
      <c r="G16" s="71">
        <v>32</v>
      </c>
      <c r="H16" s="71">
        <v>33</v>
      </c>
      <c r="I16" s="71">
        <v>38</v>
      </c>
      <c r="J16" s="71">
        <v>43</v>
      </c>
      <c r="K16" s="71">
        <v>57</v>
      </c>
      <c r="L16" s="71">
        <v>42</v>
      </c>
      <c r="M16" s="71">
        <v>29</v>
      </c>
      <c r="N16" s="20">
        <f>SUM(B16:M16)</f>
        <v>374</v>
      </c>
    </row>
    <row r="17" spans="1:14" x14ac:dyDescent="0.2">
      <c r="A17" s="9" t="s">
        <v>60</v>
      </c>
      <c r="B17" s="72">
        <v>22</v>
      </c>
      <c r="C17" s="73">
        <v>19</v>
      </c>
      <c r="D17" s="73">
        <v>11</v>
      </c>
      <c r="E17" s="73">
        <v>9</v>
      </c>
      <c r="F17" s="73">
        <v>29</v>
      </c>
      <c r="G17" s="73">
        <v>29</v>
      </c>
      <c r="H17" s="74">
        <v>29</v>
      </c>
      <c r="I17" s="73">
        <v>32</v>
      </c>
      <c r="J17" s="73">
        <v>30</v>
      </c>
      <c r="K17" s="73">
        <v>46</v>
      </c>
      <c r="L17" s="73">
        <v>34</v>
      </c>
      <c r="M17" s="73">
        <v>23</v>
      </c>
      <c r="N17" s="20">
        <f>SUM(B17:M17)</f>
        <v>313</v>
      </c>
    </row>
    <row r="18" spans="1:14" x14ac:dyDescent="0.2">
      <c r="A18" s="9" t="s">
        <v>64</v>
      </c>
      <c r="B18" s="86">
        <f t="shared" ref="B18:M18" si="8">B17/B16</f>
        <v>0.84615384615384615</v>
      </c>
      <c r="C18" s="87">
        <f t="shared" si="8"/>
        <v>0.90476190476190477</v>
      </c>
      <c r="D18" s="87">
        <f t="shared" si="8"/>
        <v>0.91666666666666663</v>
      </c>
      <c r="E18" s="87">
        <f t="shared" si="8"/>
        <v>1</v>
      </c>
      <c r="F18" s="87">
        <f t="shared" si="8"/>
        <v>0.90625</v>
      </c>
      <c r="G18" s="87">
        <f t="shared" si="8"/>
        <v>0.90625</v>
      </c>
      <c r="H18" s="87">
        <f t="shared" si="8"/>
        <v>0.87878787878787878</v>
      </c>
      <c r="I18" s="87">
        <f t="shared" si="8"/>
        <v>0.84210526315789469</v>
      </c>
      <c r="J18" s="87">
        <f t="shared" si="8"/>
        <v>0.69767441860465118</v>
      </c>
      <c r="K18" s="87">
        <f t="shared" si="8"/>
        <v>0.80701754385964908</v>
      </c>
      <c r="L18" s="87">
        <f t="shared" si="8"/>
        <v>0.80952380952380953</v>
      </c>
      <c r="M18" s="87">
        <f t="shared" si="8"/>
        <v>0.7931034482758621</v>
      </c>
      <c r="N18" s="81">
        <f t="shared" ref="N18" si="9">N17/N16</f>
        <v>0.83689839572192515</v>
      </c>
    </row>
    <row r="19" spans="1:14" x14ac:dyDescent="0.2">
      <c r="A19" s="9" t="s">
        <v>61</v>
      </c>
      <c r="B19" s="75">
        <v>2</v>
      </c>
      <c r="C19" s="76">
        <v>1</v>
      </c>
      <c r="D19" s="76">
        <v>6</v>
      </c>
      <c r="E19" s="76">
        <v>4</v>
      </c>
      <c r="F19" s="76">
        <v>2</v>
      </c>
      <c r="G19" s="76">
        <v>10</v>
      </c>
      <c r="H19" s="76">
        <v>21</v>
      </c>
      <c r="I19" s="76">
        <v>7</v>
      </c>
      <c r="J19" s="76">
        <v>16</v>
      </c>
      <c r="K19" s="76">
        <v>20</v>
      </c>
      <c r="L19" s="76">
        <v>20</v>
      </c>
      <c r="M19" s="76">
        <v>15</v>
      </c>
      <c r="N19" s="65">
        <f>SUM(B19:M19)</f>
        <v>124</v>
      </c>
    </row>
    <row r="20" spans="1:14" x14ac:dyDescent="0.2">
      <c r="A20" s="9" t="s">
        <v>63</v>
      </c>
      <c r="B20" s="13">
        <f t="shared" ref="B20:M20" si="10">B17-B19</f>
        <v>20</v>
      </c>
      <c r="C20" s="88">
        <f t="shared" si="10"/>
        <v>18</v>
      </c>
      <c r="D20" s="88">
        <f t="shared" si="10"/>
        <v>5</v>
      </c>
      <c r="E20" s="88">
        <f t="shared" si="10"/>
        <v>5</v>
      </c>
      <c r="F20" s="88">
        <f t="shared" si="10"/>
        <v>27</v>
      </c>
      <c r="G20" s="88">
        <f t="shared" si="10"/>
        <v>19</v>
      </c>
      <c r="H20" s="88">
        <f t="shared" si="10"/>
        <v>8</v>
      </c>
      <c r="I20" s="88">
        <f t="shared" si="10"/>
        <v>25</v>
      </c>
      <c r="J20" s="88">
        <f t="shared" si="10"/>
        <v>14</v>
      </c>
      <c r="K20" s="88">
        <f t="shared" si="10"/>
        <v>26</v>
      </c>
      <c r="L20" s="88">
        <f t="shared" si="10"/>
        <v>14</v>
      </c>
      <c r="M20" s="88">
        <f t="shared" si="10"/>
        <v>8</v>
      </c>
      <c r="N20" s="89">
        <f t="shared" ref="N20" si="11">N17-N19</f>
        <v>189</v>
      </c>
    </row>
    <row r="22" spans="1:14" x14ac:dyDescent="0.2">
      <c r="A22" s="202" t="s">
        <v>97</v>
      </c>
      <c r="B22" s="233"/>
      <c r="C22" s="203"/>
    </row>
    <row r="23" spans="1:14" x14ac:dyDescent="0.2">
      <c r="B23" s="234" t="s">
        <v>69</v>
      </c>
      <c r="C23" s="235"/>
      <c r="D23" s="200"/>
      <c r="E23" s="200"/>
      <c r="F23" s="200"/>
      <c r="G23" s="200"/>
      <c r="H23" s="200"/>
      <c r="I23" s="200"/>
      <c r="J23" s="200"/>
      <c r="K23" s="200"/>
      <c r="L23" s="200"/>
      <c r="M23" s="200"/>
      <c r="N23" s="201"/>
    </row>
    <row r="24" spans="1:14" x14ac:dyDescent="0.2">
      <c r="A24" s="1" t="s">
        <v>65</v>
      </c>
      <c r="B24" s="152">
        <f t="shared" ref="B24:N25" si="12">B30/B36</f>
        <v>1.3076923076923077</v>
      </c>
      <c r="C24" s="153">
        <f t="shared" si="12"/>
        <v>3</v>
      </c>
      <c r="D24" s="153">
        <f t="shared" si="12"/>
        <v>3.8</v>
      </c>
      <c r="E24" s="153">
        <f t="shared" si="12"/>
        <v>4</v>
      </c>
      <c r="F24" s="153">
        <f t="shared" si="12"/>
        <v>0.8571428571428571</v>
      </c>
      <c r="G24" s="153">
        <f t="shared" si="12"/>
        <v>3.25</v>
      </c>
      <c r="H24" s="153">
        <f t="shared" si="12"/>
        <v>1.2</v>
      </c>
      <c r="I24" s="153">
        <f t="shared" si="12"/>
        <v>1.4</v>
      </c>
      <c r="J24" s="153">
        <f t="shared" si="12"/>
        <v>0.90909090909090906</v>
      </c>
      <c r="K24" s="153">
        <f t="shared" si="12"/>
        <v>0.94117647058823528</v>
      </c>
      <c r="L24" s="153">
        <f t="shared" si="12"/>
        <v>1</v>
      </c>
      <c r="M24" s="153">
        <f t="shared" si="12"/>
        <v>0</v>
      </c>
      <c r="N24" s="154">
        <f t="shared" si="12"/>
        <v>1.2781456953642385</v>
      </c>
    </row>
    <row r="25" spans="1:14" x14ac:dyDescent="0.2">
      <c r="A25" s="1" t="s">
        <v>68</v>
      </c>
      <c r="B25" s="155">
        <f t="shared" si="12"/>
        <v>1</v>
      </c>
      <c r="C25" s="156">
        <f t="shared" si="12"/>
        <v>1</v>
      </c>
      <c r="D25" s="156">
        <f t="shared" si="12"/>
        <v>1.25</v>
      </c>
      <c r="E25" s="156">
        <f t="shared" si="12"/>
        <v>1.25</v>
      </c>
      <c r="F25" s="156">
        <f t="shared" si="12"/>
        <v>2</v>
      </c>
      <c r="G25" s="156">
        <f t="shared" si="12"/>
        <v>0.7142857142857143</v>
      </c>
      <c r="H25" s="156">
        <f t="shared" si="12"/>
        <v>2</v>
      </c>
      <c r="I25" s="156">
        <f t="shared" si="12"/>
        <v>0.8</v>
      </c>
      <c r="J25" s="156">
        <f t="shared" si="12"/>
        <v>0.375</v>
      </c>
      <c r="K25" s="156">
        <f t="shared" si="12"/>
        <v>0.6</v>
      </c>
      <c r="L25" s="156">
        <f t="shared" si="12"/>
        <v>0.6</v>
      </c>
      <c r="M25" s="156">
        <f t="shared" si="12"/>
        <v>0</v>
      </c>
      <c r="N25" s="157">
        <f t="shared" si="12"/>
        <v>0.8571428571428571</v>
      </c>
    </row>
    <row r="26" spans="1:14" x14ac:dyDescent="0.2">
      <c r="A26" s="1" t="s">
        <v>67</v>
      </c>
      <c r="B26" s="158">
        <f t="shared" ref="B26:N26" si="13">B33/B39</f>
        <v>0.66666666666666663</v>
      </c>
      <c r="C26" s="159">
        <f t="shared" si="13"/>
        <v>0.33333333333333331</v>
      </c>
      <c r="D26" s="159">
        <f t="shared" si="13"/>
        <v>2.3333333333333335</v>
      </c>
      <c r="E26" s="159" t="e">
        <f t="shared" si="13"/>
        <v>#DIV/0!</v>
      </c>
      <c r="F26" s="159">
        <f t="shared" si="13"/>
        <v>0.8</v>
      </c>
      <c r="G26" s="159">
        <f t="shared" si="13"/>
        <v>1</v>
      </c>
      <c r="H26" s="159">
        <f t="shared" si="13"/>
        <v>1.1666666666666667</v>
      </c>
      <c r="I26" s="159">
        <f t="shared" si="13"/>
        <v>0.66666666666666663</v>
      </c>
      <c r="J26" s="159">
        <f>J33/J39</f>
        <v>0.6</v>
      </c>
      <c r="K26" s="159">
        <f t="shared" si="13"/>
        <v>0.6</v>
      </c>
      <c r="L26" s="159">
        <f t="shared" si="13"/>
        <v>0.5</v>
      </c>
      <c r="M26" s="159">
        <f t="shared" si="13"/>
        <v>0</v>
      </c>
      <c r="N26" s="160">
        <f t="shared" si="13"/>
        <v>0.78181818181818186</v>
      </c>
    </row>
    <row r="28" spans="1:14" x14ac:dyDescent="0.2">
      <c r="B28" s="130" t="s">
        <v>49</v>
      </c>
      <c r="C28" s="130" t="s">
        <v>50</v>
      </c>
      <c r="D28" s="130" t="s">
        <v>51</v>
      </c>
      <c r="E28" s="130" t="s">
        <v>52</v>
      </c>
      <c r="F28" s="130" t="s">
        <v>53</v>
      </c>
      <c r="G28" s="130" t="s">
        <v>54</v>
      </c>
      <c r="H28" s="130" t="s">
        <v>55</v>
      </c>
      <c r="I28" s="130" t="s">
        <v>66</v>
      </c>
      <c r="J28" s="130" t="s">
        <v>56</v>
      </c>
      <c r="K28" s="130" t="s">
        <v>57</v>
      </c>
      <c r="L28" s="130" t="s">
        <v>58</v>
      </c>
      <c r="M28" s="130" t="s">
        <v>59</v>
      </c>
      <c r="N28" s="130" t="s">
        <v>6</v>
      </c>
    </row>
    <row r="29" spans="1:14" x14ac:dyDescent="0.2">
      <c r="B29" s="224" t="s">
        <v>110</v>
      </c>
      <c r="C29" s="225"/>
      <c r="D29" s="225"/>
      <c r="E29" s="225"/>
      <c r="F29" s="225"/>
      <c r="G29" s="225"/>
      <c r="H29" s="225"/>
      <c r="I29" s="225"/>
      <c r="J29" s="225"/>
      <c r="K29" s="225"/>
      <c r="L29" s="225"/>
      <c r="M29" s="225"/>
      <c r="N29" s="226"/>
    </row>
    <row r="30" spans="1:14" x14ac:dyDescent="0.2">
      <c r="A30" s="6" t="s">
        <v>65</v>
      </c>
      <c r="B30" s="77">
        <v>17</v>
      </c>
      <c r="C30" s="78">
        <v>12</v>
      </c>
      <c r="D30" s="78">
        <v>19</v>
      </c>
      <c r="E30" s="78">
        <v>20</v>
      </c>
      <c r="F30" s="78">
        <v>6</v>
      </c>
      <c r="G30" s="78">
        <v>26</v>
      </c>
      <c r="H30" s="78">
        <v>18</v>
      </c>
      <c r="I30" s="78">
        <v>21</v>
      </c>
      <c r="J30" s="78">
        <v>20</v>
      </c>
      <c r="K30" s="78">
        <v>16</v>
      </c>
      <c r="L30" s="78">
        <v>18</v>
      </c>
      <c r="M30" s="78"/>
      <c r="N30" s="161">
        <f>SUM(B30:M30)</f>
        <v>193</v>
      </c>
    </row>
    <row r="31" spans="1:14" x14ac:dyDescent="0.2">
      <c r="A31" s="1" t="s">
        <v>60</v>
      </c>
      <c r="B31" s="72">
        <v>4</v>
      </c>
      <c r="C31" s="162">
        <v>2</v>
      </c>
      <c r="D31" s="162">
        <v>5</v>
      </c>
      <c r="E31" s="162">
        <v>5</v>
      </c>
      <c r="F31" s="162">
        <v>6</v>
      </c>
      <c r="G31" s="162">
        <v>5</v>
      </c>
      <c r="H31" s="162">
        <v>8</v>
      </c>
      <c r="I31" s="162">
        <v>4</v>
      </c>
      <c r="J31" s="162">
        <v>3</v>
      </c>
      <c r="K31" s="162">
        <v>3</v>
      </c>
      <c r="L31" s="162">
        <v>3</v>
      </c>
      <c r="M31" s="162"/>
      <c r="N31" s="163">
        <f>SUM(B31:M31)</f>
        <v>48</v>
      </c>
    </row>
    <row r="32" spans="1:14" x14ac:dyDescent="0.2">
      <c r="A32" s="1" t="s">
        <v>64</v>
      </c>
      <c r="B32" s="155">
        <f>B31/B30</f>
        <v>0.23529411764705882</v>
      </c>
      <c r="C32" s="156">
        <f t="shared" ref="C32:N32" si="14">C31/C30</f>
        <v>0.16666666666666666</v>
      </c>
      <c r="D32" s="156">
        <f t="shared" si="14"/>
        <v>0.26315789473684209</v>
      </c>
      <c r="E32" s="156">
        <f t="shared" si="14"/>
        <v>0.25</v>
      </c>
      <c r="F32" s="156">
        <f t="shared" si="14"/>
        <v>1</v>
      </c>
      <c r="G32" s="156">
        <f t="shared" si="14"/>
        <v>0.19230769230769232</v>
      </c>
      <c r="H32" s="156">
        <f t="shared" si="14"/>
        <v>0.44444444444444442</v>
      </c>
      <c r="I32" s="156">
        <f t="shared" si="14"/>
        <v>0.19047619047619047</v>
      </c>
      <c r="J32" s="156">
        <f t="shared" si="14"/>
        <v>0.15</v>
      </c>
      <c r="K32" s="156">
        <f t="shared" si="14"/>
        <v>0.1875</v>
      </c>
      <c r="L32" s="156">
        <f t="shared" si="14"/>
        <v>0.16666666666666666</v>
      </c>
      <c r="M32" s="156" t="e">
        <f t="shared" si="14"/>
        <v>#DIV/0!</v>
      </c>
      <c r="N32" s="157">
        <f t="shared" si="14"/>
        <v>0.24870466321243523</v>
      </c>
    </row>
    <row r="33" spans="1:14" x14ac:dyDescent="0.2">
      <c r="A33" s="1" t="s">
        <v>61</v>
      </c>
      <c r="B33" s="75">
        <v>2</v>
      </c>
      <c r="C33" s="76">
        <v>2</v>
      </c>
      <c r="D33" s="76">
        <v>7</v>
      </c>
      <c r="E33" s="76">
        <v>4</v>
      </c>
      <c r="F33" s="76">
        <v>4</v>
      </c>
      <c r="G33" s="76">
        <v>5</v>
      </c>
      <c r="H33" s="76">
        <v>7</v>
      </c>
      <c r="I33" s="76">
        <v>4</v>
      </c>
      <c r="J33" s="76">
        <v>3</v>
      </c>
      <c r="K33" s="76">
        <v>3</v>
      </c>
      <c r="L33" s="76">
        <v>2</v>
      </c>
      <c r="M33" s="76"/>
      <c r="N33" s="129">
        <f>SUM(B33:M33)</f>
        <v>43</v>
      </c>
    </row>
    <row r="34" spans="1:14" x14ac:dyDescent="0.2">
      <c r="A34" s="1" t="s">
        <v>63</v>
      </c>
      <c r="B34" s="130">
        <f t="shared" ref="B34:M34" si="15">B31-B33</f>
        <v>2</v>
      </c>
      <c r="C34" s="130">
        <f t="shared" si="15"/>
        <v>0</v>
      </c>
      <c r="D34" s="130">
        <f t="shared" si="15"/>
        <v>-2</v>
      </c>
      <c r="E34" s="130">
        <f t="shared" si="15"/>
        <v>1</v>
      </c>
      <c r="F34" s="130">
        <f t="shared" si="15"/>
        <v>2</v>
      </c>
      <c r="G34" s="130">
        <f t="shared" si="15"/>
        <v>0</v>
      </c>
      <c r="H34" s="130">
        <f t="shared" si="15"/>
        <v>1</v>
      </c>
      <c r="I34" s="130">
        <f t="shared" si="15"/>
        <v>0</v>
      </c>
      <c r="J34" s="130">
        <f t="shared" si="15"/>
        <v>0</v>
      </c>
      <c r="K34" s="130">
        <f t="shared" si="15"/>
        <v>0</v>
      </c>
      <c r="L34" s="130">
        <f t="shared" si="15"/>
        <v>1</v>
      </c>
      <c r="M34" s="130">
        <f t="shared" si="15"/>
        <v>0</v>
      </c>
      <c r="N34" s="129">
        <f>SUM(B34:M34)</f>
        <v>5</v>
      </c>
    </row>
    <row r="35" spans="1:14" x14ac:dyDescent="0.2">
      <c r="A35" s="1" t="s">
        <v>16</v>
      </c>
      <c r="B35" s="224" t="s">
        <v>105</v>
      </c>
      <c r="C35" s="225"/>
      <c r="D35" s="225"/>
      <c r="E35" s="225"/>
      <c r="F35" s="225"/>
      <c r="G35" s="225"/>
      <c r="H35" s="225"/>
      <c r="I35" s="225"/>
      <c r="J35" s="225"/>
      <c r="K35" s="225"/>
      <c r="L35" s="225"/>
      <c r="M35" s="225"/>
      <c r="N35" s="226"/>
    </row>
    <row r="36" spans="1:14" x14ac:dyDescent="0.2">
      <c r="A36" s="6" t="s">
        <v>65</v>
      </c>
      <c r="B36" s="77">
        <v>13</v>
      </c>
      <c r="C36" s="78">
        <v>4</v>
      </c>
      <c r="D36" s="78">
        <v>5</v>
      </c>
      <c r="E36" s="78">
        <v>5</v>
      </c>
      <c r="F36" s="78">
        <v>7</v>
      </c>
      <c r="G36" s="78">
        <v>8</v>
      </c>
      <c r="H36" s="78">
        <v>15</v>
      </c>
      <c r="I36" s="78">
        <v>15</v>
      </c>
      <c r="J36" s="78">
        <v>22</v>
      </c>
      <c r="K36" s="78">
        <v>17</v>
      </c>
      <c r="L36" s="78">
        <v>18</v>
      </c>
      <c r="M36" s="78">
        <v>22</v>
      </c>
      <c r="N36" s="163">
        <f>SUM(B36:M36)</f>
        <v>151</v>
      </c>
    </row>
    <row r="37" spans="1:14" x14ac:dyDescent="0.2">
      <c r="A37" s="1" t="s">
        <v>60</v>
      </c>
      <c r="B37" s="72">
        <v>4</v>
      </c>
      <c r="C37" s="162">
        <v>2</v>
      </c>
      <c r="D37" s="162">
        <v>4</v>
      </c>
      <c r="E37" s="162">
        <v>4</v>
      </c>
      <c r="F37" s="162">
        <v>3</v>
      </c>
      <c r="G37" s="162">
        <v>7</v>
      </c>
      <c r="H37" s="162">
        <v>4</v>
      </c>
      <c r="I37" s="162">
        <v>5</v>
      </c>
      <c r="J37" s="162">
        <v>8</v>
      </c>
      <c r="K37" s="162">
        <v>5</v>
      </c>
      <c r="L37" s="162">
        <v>5</v>
      </c>
      <c r="M37" s="162">
        <v>5</v>
      </c>
      <c r="N37" s="163">
        <f>SUM(B37:M37)</f>
        <v>56</v>
      </c>
    </row>
    <row r="38" spans="1:14" x14ac:dyDescent="0.2">
      <c r="A38" s="1" t="s">
        <v>64</v>
      </c>
      <c r="B38" s="155">
        <f t="shared" ref="B38:N38" si="16">B37/B36</f>
        <v>0.30769230769230771</v>
      </c>
      <c r="C38" s="156">
        <f t="shared" si="16"/>
        <v>0.5</v>
      </c>
      <c r="D38" s="156">
        <f t="shared" si="16"/>
        <v>0.8</v>
      </c>
      <c r="E38" s="156">
        <f t="shared" si="16"/>
        <v>0.8</v>
      </c>
      <c r="F38" s="156">
        <f t="shared" si="16"/>
        <v>0.42857142857142855</v>
      </c>
      <c r="G38" s="156">
        <f t="shared" si="16"/>
        <v>0.875</v>
      </c>
      <c r="H38" s="156">
        <f t="shared" si="16"/>
        <v>0.26666666666666666</v>
      </c>
      <c r="I38" s="156">
        <f t="shared" si="16"/>
        <v>0.33333333333333331</v>
      </c>
      <c r="J38" s="156">
        <f t="shared" si="16"/>
        <v>0.36363636363636365</v>
      </c>
      <c r="K38" s="156">
        <f t="shared" si="16"/>
        <v>0.29411764705882354</v>
      </c>
      <c r="L38" s="156">
        <f t="shared" si="16"/>
        <v>0.27777777777777779</v>
      </c>
      <c r="M38" s="156">
        <f t="shared" si="16"/>
        <v>0.22727272727272727</v>
      </c>
      <c r="N38" s="157">
        <f t="shared" si="16"/>
        <v>0.37086092715231789</v>
      </c>
    </row>
    <row r="39" spans="1:14" x14ac:dyDescent="0.2">
      <c r="A39" s="1" t="s">
        <v>61</v>
      </c>
      <c r="B39" s="75">
        <v>3</v>
      </c>
      <c r="C39" s="76">
        <v>6</v>
      </c>
      <c r="D39" s="76">
        <v>3</v>
      </c>
      <c r="E39" s="76">
        <v>0</v>
      </c>
      <c r="F39" s="76">
        <v>5</v>
      </c>
      <c r="G39" s="76">
        <v>5</v>
      </c>
      <c r="H39" s="76">
        <v>6</v>
      </c>
      <c r="I39" s="76">
        <v>6</v>
      </c>
      <c r="J39" s="76">
        <v>5</v>
      </c>
      <c r="K39" s="76">
        <v>5</v>
      </c>
      <c r="L39" s="76">
        <v>4</v>
      </c>
      <c r="M39" s="76">
        <v>7</v>
      </c>
      <c r="N39" s="129">
        <f>SUM(B39:M39)</f>
        <v>55</v>
      </c>
    </row>
    <row r="40" spans="1:14" x14ac:dyDescent="0.2">
      <c r="A40" s="1" t="s">
        <v>63</v>
      </c>
      <c r="B40" s="149">
        <f t="shared" ref="B40:M40" si="17">B37-B39</f>
        <v>1</v>
      </c>
      <c r="C40" s="150">
        <f t="shared" si="17"/>
        <v>-4</v>
      </c>
      <c r="D40" s="150">
        <f t="shared" si="17"/>
        <v>1</v>
      </c>
      <c r="E40" s="150">
        <f t="shared" si="17"/>
        <v>4</v>
      </c>
      <c r="F40" s="150">
        <f t="shared" si="17"/>
        <v>-2</v>
      </c>
      <c r="G40" s="150">
        <f t="shared" si="17"/>
        <v>2</v>
      </c>
      <c r="H40" s="150">
        <f t="shared" si="17"/>
        <v>-2</v>
      </c>
      <c r="I40" s="150">
        <f t="shared" si="17"/>
        <v>-1</v>
      </c>
      <c r="J40" s="150">
        <f t="shared" si="17"/>
        <v>3</v>
      </c>
      <c r="K40" s="150">
        <f t="shared" si="17"/>
        <v>0</v>
      </c>
      <c r="L40" s="150">
        <f t="shared" si="17"/>
        <v>1</v>
      </c>
      <c r="M40" s="151">
        <f t="shared" si="17"/>
        <v>-2</v>
      </c>
      <c r="N40" s="151">
        <f>N37-N39</f>
        <v>1</v>
      </c>
    </row>
  </sheetData>
  <sheetProtection algorithmName="SHA-512" hashValue="rc0AFwpLItOV66p9GoDK0NBvBUn6HxTW0o2IhoKjZhVpsPt/rJh6VLZazPsZ7o2JHdNHIo0mgirlImKDlqqy1Q==" saltValue="Wg+rDE+1CnffHbD9fvP74A==" spinCount="100000" sheet="1" objects="1" scenarios="1"/>
  <mergeCells count="11">
    <mergeCell ref="B29:N29"/>
    <mergeCell ref="B35:N35"/>
    <mergeCell ref="G1:H1"/>
    <mergeCell ref="C1:F1"/>
    <mergeCell ref="A1:B1"/>
    <mergeCell ref="A2:C2"/>
    <mergeCell ref="B3:N3"/>
    <mergeCell ref="B9:N9"/>
    <mergeCell ref="B15:N15"/>
    <mergeCell ref="A22:C22"/>
    <mergeCell ref="B23:N23"/>
  </mergeCells>
  <pageMargins left="0.42" right="0.46" top="0.51" bottom="1" header="0.5" footer="0.5"/>
  <pageSetup orientation="landscape" horizontalDpi="4294967294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4"/>
  <sheetViews>
    <sheetView zoomScaleNormal="100" workbookViewId="0">
      <selection activeCell="R35" sqref="R35"/>
    </sheetView>
  </sheetViews>
  <sheetFormatPr defaultColWidth="9.140625" defaultRowHeight="11.25" x14ac:dyDescent="0.2"/>
  <cols>
    <col min="1" max="1" customWidth="true" style="1" width="7.7109375" collapsed="true"/>
    <col min="2" max="2" customWidth="true" style="1" width="8.28515625" collapsed="true"/>
    <col min="3" max="3" customWidth="true" style="1" width="11.140625" collapsed="true"/>
    <col min="4" max="4" customWidth="true" style="6" width="5.5703125" collapsed="true"/>
    <col min="5" max="5" customWidth="true" style="6" width="6.28515625" collapsed="true"/>
    <col min="6" max="6" customWidth="true" style="6" width="7.7109375" collapsed="true"/>
    <col min="7" max="7" customWidth="true" style="6" width="6.5703125" collapsed="true"/>
    <col min="8" max="8" customWidth="true" style="6" width="5.7109375" collapsed="true"/>
    <col min="9" max="9" customWidth="true" style="6" width="6.7109375" collapsed="true"/>
    <col min="10" max="10" customWidth="true" style="6" width="5.7109375" collapsed="true"/>
    <col min="11" max="13" customWidth="true" style="6" width="7.140625" collapsed="true"/>
    <col min="14" max="14" customWidth="true" style="6" width="7.5703125" collapsed="true"/>
    <col min="15" max="16" customWidth="true" style="6" width="6.85546875" collapsed="true"/>
    <col min="17" max="17" customWidth="true" style="1" width="7.28515625" collapsed="true"/>
    <col min="18" max="18" style="1" width="9.140625" collapsed="true"/>
    <col min="19" max="19" customWidth="true" style="1" width="8.0" collapsed="true"/>
    <col min="20" max="20" style="1" width="9.140625" collapsed="true"/>
    <col min="21" max="21" customWidth="true" style="1" width="7.5703125" collapsed="true"/>
    <col min="22" max="22" customWidth="true" style="1" width="9.7109375" collapsed="true"/>
    <col min="23" max="16384" style="1" width="9.140625" collapsed="true"/>
  </cols>
  <sheetData>
    <row r="1" spans="1:36" x14ac:dyDescent="0.2">
      <c r="A1" s="242" t="s">
        <v>111</v>
      </c>
      <c r="B1" s="243"/>
      <c r="C1" s="10"/>
      <c r="D1" s="206" t="s">
        <v>104</v>
      </c>
      <c r="E1" s="206"/>
      <c r="F1" s="206"/>
      <c r="G1" s="206"/>
      <c r="H1" s="206"/>
      <c r="I1" s="206"/>
      <c r="J1" s="206"/>
      <c r="K1" s="7"/>
      <c r="L1" s="7"/>
      <c r="M1" s="7"/>
      <c r="N1" s="7"/>
      <c r="O1" s="7"/>
      <c r="P1" s="7"/>
      <c r="Q1" s="8"/>
    </row>
    <row r="2" spans="1:36" x14ac:dyDescent="0.2">
      <c r="A2" s="10"/>
      <c r="B2" s="10"/>
      <c r="C2" s="10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8"/>
    </row>
    <row r="3" spans="1:36" x14ac:dyDescent="0.2">
      <c r="A3" s="207" t="s">
        <v>46</v>
      </c>
      <c r="B3" s="227"/>
      <c r="C3" s="208"/>
      <c r="D3" s="214" t="s">
        <v>9</v>
      </c>
      <c r="E3" s="217"/>
      <c r="F3" s="215"/>
      <c r="G3" s="216"/>
      <c r="H3" s="215"/>
      <c r="I3" s="215"/>
      <c r="J3" s="215"/>
      <c r="K3" s="215"/>
      <c r="L3" s="215"/>
      <c r="M3" s="215"/>
      <c r="N3" s="216"/>
      <c r="O3" s="12" t="s">
        <v>11</v>
      </c>
      <c r="P3" s="13" t="s">
        <v>10</v>
      </c>
      <c r="Q3" s="14" t="s">
        <v>13</v>
      </c>
      <c r="R3" s="1" t="s">
        <v>16</v>
      </c>
    </row>
    <row r="4" spans="1:36" ht="12.75" x14ac:dyDescent="0.2">
      <c r="A4" s="15" t="s">
        <v>21</v>
      </c>
      <c r="B4" s="16" t="s">
        <v>16</v>
      </c>
      <c r="C4" s="16"/>
      <c r="D4" s="17" t="s">
        <v>4</v>
      </c>
      <c r="E4" s="14"/>
      <c r="F4" s="18" t="s">
        <v>15</v>
      </c>
      <c r="G4" s="14"/>
      <c r="H4" s="97"/>
      <c r="I4" s="214" t="s">
        <v>30</v>
      </c>
      <c r="J4" s="215"/>
      <c r="K4" s="215"/>
      <c r="L4" s="215"/>
      <c r="M4" s="215"/>
      <c r="N4" s="216"/>
      <c r="O4" s="17"/>
      <c r="P4" s="14"/>
      <c r="Q4" s="15" t="s">
        <v>14</v>
      </c>
    </row>
    <row r="5" spans="1:36" x14ac:dyDescent="0.2">
      <c r="A5" s="36" t="s">
        <v>19</v>
      </c>
      <c r="B5" s="16" t="s">
        <v>18</v>
      </c>
      <c r="C5" s="16"/>
      <c r="D5" s="16" t="s">
        <v>5</v>
      </c>
      <c r="E5" s="15" t="s">
        <v>15</v>
      </c>
      <c r="F5" s="20" t="s">
        <v>8</v>
      </c>
      <c r="G5" s="15" t="s">
        <v>7</v>
      </c>
      <c r="H5" s="21" t="s">
        <v>107</v>
      </c>
      <c r="I5" s="48" t="s">
        <v>29</v>
      </c>
      <c r="J5" s="48"/>
      <c r="K5" s="12" t="s">
        <v>106</v>
      </c>
      <c r="L5" s="12" t="s">
        <v>42</v>
      </c>
      <c r="M5" s="12" t="s">
        <v>108</v>
      </c>
      <c r="N5" s="48" t="s">
        <v>6</v>
      </c>
      <c r="O5" s="16"/>
      <c r="P5" s="15"/>
      <c r="Q5" s="15" t="s">
        <v>5</v>
      </c>
    </row>
    <row r="6" spans="1:36" x14ac:dyDescent="0.2">
      <c r="A6" s="29" t="s">
        <v>22</v>
      </c>
      <c r="B6" s="14" t="s">
        <v>33</v>
      </c>
      <c r="C6" s="18" t="s">
        <v>32</v>
      </c>
      <c r="D6" s="14">
        <v>2</v>
      </c>
      <c r="E6" s="71">
        <v>2</v>
      </c>
      <c r="F6" s="26">
        <f t="shared" ref="F6:F34" si="0">E6/D6</f>
        <v>1</v>
      </c>
      <c r="G6" s="14">
        <f t="shared" ref="G6:G33" si="1">D6-E6</f>
        <v>0</v>
      </c>
      <c r="H6" s="70"/>
      <c r="I6" s="71"/>
      <c r="J6" s="71"/>
      <c r="K6" s="71"/>
      <c r="L6" s="71"/>
      <c r="M6" s="71"/>
      <c r="N6" s="28">
        <f t="shared" ref="N6:N33" si="2">SUM(H6:M6)</f>
        <v>0</v>
      </c>
      <c r="O6" s="90"/>
      <c r="P6" s="90"/>
      <c r="Q6" s="111">
        <v>1</v>
      </c>
    </row>
    <row r="7" spans="1:36" x14ac:dyDescent="0.2">
      <c r="A7" s="35" t="s">
        <v>16</v>
      </c>
      <c r="B7" s="36" t="s">
        <v>33</v>
      </c>
      <c r="C7" s="37" t="s">
        <v>31</v>
      </c>
      <c r="D7" s="38">
        <v>23</v>
      </c>
      <c r="E7" s="93">
        <v>20</v>
      </c>
      <c r="F7" s="40">
        <f t="shared" si="0"/>
        <v>0.86956521739130432</v>
      </c>
      <c r="G7" s="36">
        <f t="shared" si="1"/>
        <v>3</v>
      </c>
      <c r="H7" s="94"/>
      <c r="I7" s="93"/>
      <c r="J7" s="93"/>
      <c r="K7" s="93"/>
      <c r="L7" s="93"/>
      <c r="M7" s="93">
        <v>1</v>
      </c>
      <c r="N7" s="33">
        <f t="shared" si="2"/>
        <v>1</v>
      </c>
      <c r="O7" s="92"/>
      <c r="P7" s="95">
        <v>2</v>
      </c>
      <c r="Q7" s="113">
        <v>3</v>
      </c>
    </row>
    <row r="8" spans="1:36" x14ac:dyDescent="0.2">
      <c r="A8" s="29" t="s">
        <v>24</v>
      </c>
      <c r="B8" s="15" t="s">
        <v>72</v>
      </c>
      <c r="C8" s="7" t="s">
        <v>31</v>
      </c>
      <c r="D8" s="15">
        <v>2</v>
      </c>
      <c r="E8" s="74">
        <v>1</v>
      </c>
      <c r="F8" s="31">
        <f t="shared" si="0"/>
        <v>0.5</v>
      </c>
      <c r="G8" s="15">
        <f t="shared" si="1"/>
        <v>1</v>
      </c>
      <c r="H8" s="91"/>
      <c r="I8" s="74"/>
      <c r="J8" s="74"/>
      <c r="K8" s="74"/>
      <c r="L8" s="74"/>
      <c r="M8" s="74"/>
      <c r="N8" s="28">
        <f t="shared" si="2"/>
        <v>0</v>
      </c>
      <c r="O8" s="90"/>
      <c r="P8" s="92">
        <v>1</v>
      </c>
      <c r="Q8" s="112">
        <v>1</v>
      </c>
    </row>
    <row r="9" spans="1:36" x14ac:dyDescent="0.2">
      <c r="A9" s="29"/>
      <c r="B9" s="15" t="s">
        <v>73</v>
      </c>
      <c r="C9" s="7" t="s">
        <v>31</v>
      </c>
      <c r="D9" s="15">
        <v>2</v>
      </c>
      <c r="E9" s="74">
        <v>2</v>
      </c>
      <c r="F9" s="31">
        <f t="shared" si="0"/>
        <v>1</v>
      </c>
      <c r="G9" s="15">
        <f t="shared" si="1"/>
        <v>0</v>
      </c>
      <c r="H9" s="91"/>
      <c r="I9" s="74"/>
      <c r="J9" s="74"/>
      <c r="K9" s="74"/>
      <c r="L9" s="74"/>
      <c r="M9" s="74"/>
      <c r="N9" s="33">
        <f t="shared" si="2"/>
        <v>0</v>
      </c>
      <c r="O9" s="92"/>
      <c r="P9" s="92"/>
      <c r="Q9" s="112">
        <v>1</v>
      </c>
    </row>
    <row r="10" spans="1:36" x14ac:dyDescent="0.2">
      <c r="A10" s="29"/>
      <c r="B10" s="15" t="s">
        <v>34</v>
      </c>
      <c r="C10" s="7" t="s">
        <v>31</v>
      </c>
      <c r="D10" s="15">
        <v>48</v>
      </c>
      <c r="E10" s="74">
        <v>39</v>
      </c>
      <c r="F10" s="31">
        <f t="shared" si="0"/>
        <v>0.8125</v>
      </c>
      <c r="G10" s="15">
        <f t="shared" si="1"/>
        <v>9</v>
      </c>
      <c r="H10" s="91"/>
      <c r="I10" s="74"/>
      <c r="J10" s="74"/>
      <c r="K10" s="74">
        <v>2</v>
      </c>
      <c r="L10" s="74"/>
      <c r="M10" s="74">
        <v>1</v>
      </c>
      <c r="N10" s="33">
        <f t="shared" si="2"/>
        <v>3</v>
      </c>
      <c r="O10" s="92">
        <v>3</v>
      </c>
      <c r="P10" s="92">
        <v>2</v>
      </c>
      <c r="Q10" s="112">
        <v>3</v>
      </c>
    </row>
    <row r="11" spans="1:36" s="3" customFormat="1" x14ac:dyDescent="0.2">
      <c r="A11" s="29" t="s">
        <v>16</v>
      </c>
      <c r="B11" s="15" t="s">
        <v>34</v>
      </c>
      <c r="C11" s="7" t="s">
        <v>32</v>
      </c>
      <c r="D11" s="23">
        <v>23</v>
      </c>
      <c r="E11" s="74">
        <v>23</v>
      </c>
      <c r="F11" s="31">
        <f t="shared" si="0"/>
        <v>1</v>
      </c>
      <c r="G11" s="15">
        <f t="shared" si="1"/>
        <v>0</v>
      </c>
      <c r="H11" s="91"/>
      <c r="I11" s="74"/>
      <c r="J11" s="74"/>
      <c r="K11" s="74"/>
      <c r="L11" s="74"/>
      <c r="M11" s="74">
        <v>2</v>
      </c>
      <c r="N11" s="33">
        <f t="shared" si="2"/>
        <v>2</v>
      </c>
      <c r="O11" s="92">
        <v>2</v>
      </c>
      <c r="P11" s="92"/>
      <c r="Q11" s="112">
        <v>3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s="3" customFormat="1" x14ac:dyDescent="0.2">
      <c r="A12" s="45"/>
      <c r="B12" s="15" t="s">
        <v>74</v>
      </c>
      <c r="C12" s="7" t="s">
        <v>32</v>
      </c>
      <c r="D12" s="15">
        <v>1</v>
      </c>
      <c r="E12" s="74">
        <v>1</v>
      </c>
      <c r="F12" s="31">
        <f t="shared" si="0"/>
        <v>1</v>
      </c>
      <c r="G12" s="15">
        <f t="shared" si="1"/>
        <v>0</v>
      </c>
      <c r="H12" s="91"/>
      <c r="I12" s="74"/>
      <c r="J12" s="74"/>
      <c r="K12" s="74"/>
      <c r="L12" s="74"/>
      <c r="M12" s="74"/>
      <c r="N12" s="33">
        <f t="shared" si="2"/>
        <v>0</v>
      </c>
      <c r="O12" s="92"/>
      <c r="P12" s="92"/>
      <c r="Q12" s="112">
        <v>1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s="3" customFormat="1" x14ac:dyDescent="0.2">
      <c r="A13" s="45"/>
      <c r="B13" s="15" t="s">
        <v>74</v>
      </c>
      <c r="C13" s="115" t="s">
        <v>31</v>
      </c>
      <c r="D13" s="15">
        <v>2</v>
      </c>
      <c r="E13" s="74">
        <v>1</v>
      </c>
      <c r="F13" s="31">
        <f t="shared" si="0"/>
        <v>0.5</v>
      </c>
      <c r="G13" s="15">
        <f t="shared" si="1"/>
        <v>1</v>
      </c>
      <c r="H13" s="91"/>
      <c r="I13" s="74"/>
      <c r="J13" s="74"/>
      <c r="K13" s="74"/>
      <c r="L13" s="74"/>
      <c r="M13" s="74"/>
      <c r="N13" s="33">
        <f t="shared" si="2"/>
        <v>0</v>
      </c>
      <c r="O13" s="92"/>
      <c r="P13" s="92"/>
      <c r="Q13" s="112">
        <v>1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s="3" customFormat="1" x14ac:dyDescent="0.2">
      <c r="A14" s="45"/>
      <c r="B14" s="15" t="s">
        <v>75</v>
      </c>
      <c r="C14" s="115" t="s">
        <v>32</v>
      </c>
      <c r="D14" s="15">
        <v>1</v>
      </c>
      <c r="E14" s="74">
        <v>1</v>
      </c>
      <c r="F14" s="31">
        <f t="shared" si="0"/>
        <v>1</v>
      </c>
      <c r="G14" s="15">
        <f t="shared" si="1"/>
        <v>0</v>
      </c>
      <c r="H14" s="91"/>
      <c r="I14" s="74"/>
      <c r="J14" s="74"/>
      <c r="K14" s="74"/>
      <c r="L14" s="74"/>
      <c r="M14" s="74"/>
      <c r="N14" s="33">
        <f t="shared" si="2"/>
        <v>0</v>
      </c>
      <c r="O14" s="92"/>
      <c r="P14" s="92"/>
      <c r="Q14" s="112">
        <v>1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s="3" customFormat="1" x14ac:dyDescent="0.2">
      <c r="A15" s="45"/>
      <c r="B15" s="15" t="s">
        <v>75</v>
      </c>
      <c r="C15" s="7" t="s">
        <v>31</v>
      </c>
      <c r="D15" s="15">
        <v>8</v>
      </c>
      <c r="E15" s="74">
        <v>6</v>
      </c>
      <c r="F15" s="31">
        <f t="shared" si="0"/>
        <v>0.75</v>
      </c>
      <c r="G15" s="15">
        <f t="shared" si="1"/>
        <v>2</v>
      </c>
      <c r="H15" s="91"/>
      <c r="I15" s="74"/>
      <c r="J15" s="74"/>
      <c r="K15" s="74"/>
      <c r="L15" s="74"/>
      <c r="M15" s="74"/>
      <c r="N15" s="33">
        <f>SUM(H15:M15)</f>
        <v>0</v>
      </c>
      <c r="O15" s="92"/>
      <c r="P15" s="92"/>
      <c r="Q15" s="112">
        <v>1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s="3" customFormat="1" x14ac:dyDescent="0.2">
      <c r="A16" s="98"/>
      <c r="B16" s="36" t="s">
        <v>35</v>
      </c>
      <c r="C16" s="37" t="s">
        <v>31</v>
      </c>
      <c r="D16" s="36">
        <v>48</v>
      </c>
      <c r="E16" s="93">
        <v>36</v>
      </c>
      <c r="F16" s="40">
        <f t="shared" si="0"/>
        <v>0.75</v>
      </c>
      <c r="G16" s="36">
        <f t="shared" si="1"/>
        <v>12</v>
      </c>
      <c r="H16" s="94">
        <v>1</v>
      </c>
      <c r="I16" s="93">
        <v>2</v>
      </c>
      <c r="J16" s="93"/>
      <c r="K16" s="93"/>
      <c r="L16" s="93">
        <v>1</v>
      </c>
      <c r="M16" s="93">
        <v>3</v>
      </c>
      <c r="N16" s="42">
        <f t="shared" si="2"/>
        <v>7</v>
      </c>
      <c r="O16" s="95">
        <v>7</v>
      </c>
      <c r="P16" s="95">
        <v>3</v>
      </c>
      <c r="Q16" s="113">
        <v>1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s="3" customFormat="1" x14ac:dyDescent="0.2">
      <c r="A17" s="99" t="s">
        <v>23</v>
      </c>
      <c r="B17" s="14" t="s">
        <v>0</v>
      </c>
      <c r="C17" s="25" t="s">
        <v>32</v>
      </c>
      <c r="D17" s="17">
        <v>4</v>
      </c>
      <c r="E17" s="70">
        <v>4</v>
      </c>
      <c r="F17" s="26">
        <f t="shared" si="0"/>
        <v>1</v>
      </c>
      <c r="G17" s="18">
        <f t="shared" si="1"/>
        <v>0</v>
      </c>
      <c r="H17" s="70"/>
      <c r="I17" s="71"/>
      <c r="J17" s="71"/>
      <c r="K17" s="71"/>
      <c r="L17" s="71"/>
      <c r="M17" s="71"/>
      <c r="N17" s="28">
        <f t="shared" si="2"/>
        <v>0</v>
      </c>
      <c r="O17" s="90"/>
      <c r="P17" s="71"/>
      <c r="Q17" s="114">
        <v>1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2">
      <c r="A18" s="100" t="s">
        <v>16</v>
      </c>
      <c r="B18" s="15" t="s">
        <v>0</v>
      </c>
      <c r="C18" s="7" t="s">
        <v>31</v>
      </c>
      <c r="D18" s="16">
        <v>136</v>
      </c>
      <c r="E18" s="91" t="n">
        <v>113.0</v>
      </c>
      <c r="F18" s="31">
        <f t="shared" si="0"/>
        <v>0.81617647058823528</v>
      </c>
      <c r="G18" s="20">
        <f t="shared" si="1"/>
        <v>25</v>
      </c>
      <c r="H18" s="91" t="n">
        <v>9.0</v>
      </c>
      <c r="I18" s="74">
        <v>2</v>
      </c>
      <c r="J18" s="74"/>
      <c r="K18" s="74">
        <v>3</v>
      </c>
      <c r="L18" s="74">
        <v>1</v>
      </c>
      <c r="M18" s="74">
        <v>1</v>
      </c>
      <c r="N18" s="33">
        <f t="shared" si="2"/>
        <v>14</v>
      </c>
      <c r="O18" s="92">
        <v>12</v>
      </c>
      <c r="P18" s="74">
        <v>5</v>
      </c>
      <c r="Q18" s="112">
        <v>5</v>
      </c>
    </row>
    <row r="19" spans="1:36" x14ac:dyDescent="0.2">
      <c r="A19" s="100" t="s">
        <v>16</v>
      </c>
      <c r="B19" s="15" t="s">
        <v>76</v>
      </c>
      <c r="C19" s="7" t="s">
        <v>32</v>
      </c>
      <c r="D19" s="16">
        <v>2</v>
      </c>
      <c r="E19" s="91">
        <v>2</v>
      </c>
      <c r="F19" s="31">
        <f t="shared" si="0"/>
        <v>1</v>
      </c>
      <c r="G19" s="20">
        <f t="shared" si="1"/>
        <v>0</v>
      </c>
      <c r="H19" s="91"/>
      <c r="I19" s="74"/>
      <c r="J19" s="74"/>
      <c r="K19" s="74"/>
      <c r="L19" s="74"/>
      <c r="M19" s="74"/>
      <c r="N19" s="33">
        <f t="shared" si="2"/>
        <v>0</v>
      </c>
      <c r="O19" s="92"/>
      <c r="P19" s="74"/>
      <c r="Q19" s="112">
        <v>1</v>
      </c>
    </row>
    <row r="20" spans="1:36" x14ac:dyDescent="0.2">
      <c r="A20" s="100"/>
      <c r="B20" s="15" t="s">
        <v>76</v>
      </c>
      <c r="C20" s="7" t="s">
        <v>31</v>
      </c>
      <c r="D20" s="16">
        <v>4</v>
      </c>
      <c r="E20" s="91">
        <v>3</v>
      </c>
      <c r="F20" s="31">
        <f t="shared" si="0"/>
        <v>0.75</v>
      </c>
      <c r="G20" s="20">
        <f t="shared" si="1"/>
        <v>1</v>
      </c>
      <c r="H20" s="91"/>
      <c r="I20" s="74"/>
      <c r="J20" s="74"/>
      <c r="K20" s="74"/>
      <c r="L20" s="74"/>
      <c r="M20" s="74"/>
      <c r="N20" s="33">
        <f>SUM(H20:M20)</f>
        <v>0</v>
      </c>
      <c r="O20" s="92"/>
      <c r="P20" s="74">
        <v>1</v>
      </c>
      <c r="Q20" s="112">
        <v>1</v>
      </c>
    </row>
    <row r="21" spans="1:36" x14ac:dyDescent="0.2">
      <c r="A21" s="100"/>
      <c r="B21" s="15" t="s">
        <v>77</v>
      </c>
      <c r="C21" s="7" t="s">
        <v>31</v>
      </c>
      <c r="D21" s="16">
        <v>10</v>
      </c>
      <c r="E21" s="91">
        <v>5</v>
      </c>
      <c r="F21" s="31">
        <f t="shared" si="0"/>
        <v>0.5</v>
      </c>
      <c r="G21" s="20">
        <f t="shared" si="1"/>
        <v>5</v>
      </c>
      <c r="H21" s="91"/>
      <c r="I21" s="74"/>
      <c r="J21" s="74"/>
      <c r="K21" s="74"/>
      <c r="L21" s="74"/>
      <c r="M21" s="74"/>
      <c r="N21" s="33">
        <f t="shared" si="2"/>
        <v>0</v>
      </c>
      <c r="O21" s="92"/>
      <c r="P21" s="74">
        <v>1</v>
      </c>
      <c r="Q21" s="112">
        <v>1</v>
      </c>
    </row>
    <row r="22" spans="1:36" s="3" customFormat="1" x14ac:dyDescent="0.2">
      <c r="A22" s="24" t="s">
        <v>26</v>
      </c>
      <c r="B22" s="14" t="s">
        <v>1</v>
      </c>
      <c r="C22" s="25" t="s">
        <v>32</v>
      </c>
      <c r="D22" s="17">
        <v>24</v>
      </c>
      <c r="E22" s="90">
        <v>22</v>
      </c>
      <c r="F22" s="102">
        <f t="shared" si="0"/>
        <v>0.91666666666666663</v>
      </c>
      <c r="G22" s="18">
        <f t="shared" si="1"/>
        <v>2</v>
      </c>
      <c r="H22" s="70">
        <v>1</v>
      </c>
      <c r="I22" s="71"/>
      <c r="J22" s="71"/>
      <c r="K22" s="71"/>
      <c r="L22" s="71"/>
      <c r="M22" s="71">
        <v>1</v>
      </c>
      <c r="N22" s="28">
        <f t="shared" si="2"/>
        <v>2</v>
      </c>
      <c r="O22" s="90">
        <v>2</v>
      </c>
      <c r="P22" s="71">
        <v>2</v>
      </c>
      <c r="Q22" s="114">
        <v>1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s="3" customFormat="1" x14ac:dyDescent="0.2">
      <c r="A23" s="29" t="s">
        <v>16</v>
      </c>
      <c r="B23" s="15" t="s">
        <v>1</v>
      </c>
      <c r="C23" s="7" t="s">
        <v>31</v>
      </c>
      <c r="D23" s="16">
        <v>28</v>
      </c>
      <c r="E23" s="92">
        <v>18</v>
      </c>
      <c r="F23" s="103">
        <f t="shared" si="0"/>
        <v>0.6428571428571429</v>
      </c>
      <c r="G23" s="20">
        <f t="shared" si="1"/>
        <v>10</v>
      </c>
      <c r="H23" s="91"/>
      <c r="I23" s="74">
        <v>1</v>
      </c>
      <c r="J23" s="74"/>
      <c r="K23" s="74">
        <v>1</v>
      </c>
      <c r="L23" s="74"/>
      <c r="M23" s="74"/>
      <c r="N23" s="33">
        <f t="shared" si="2"/>
        <v>2</v>
      </c>
      <c r="O23" s="92">
        <v>2</v>
      </c>
      <c r="P23" s="74">
        <v>5</v>
      </c>
      <c r="Q23" s="112">
        <v>3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s="3" customFormat="1" x14ac:dyDescent="0.2">
      <c r="A24" s="29"/>
      <c r="B24" s="15" t="s">
        <v>78</v>
      </c>
      <c r="C24" s="7" t="s">
        <v>32</v>
      </c>
      <c r="D24" s="16">
        <v>10</v>
      </c>
      <c r="E24" s="92">
        <v>9</v>
      </c>
      <c r="F24" s="103">
        <f t="shared" si="0"/>
        <v>0.9</v>
      </c>
      <c r="G24" s="20">
        <f t="shared" si="1"/>
        <v>1</v>
      </c>
      <c r="H24" s="91"/>
      <c r="I24" s="74">
        <v>1</v>
      </c>
      <c r="J24" s="74"/>
      <c r="K24" s="74"/>
      <c r="L24" s="74"/>
      <c r="M24" s="74"/>
      <c r="N24" s="33">
        <f t="shared" si="2"/>
        <v>1</v>
      </c>
      <c r="O24" s="92">
        <v>1</v>
      </c>
      <c r="P24" s="74"/>
      <c r="Q24" s="112">
        <v>1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s="3" customFormat="1" x14ac:dyDescent="0.2">
      <c r="A25" s="29" t="s">
        <v>16</v>
      </c>
      <c r="B25" s="15" t="s">
        <v>78</v>
      </c>
      <c r="C25" s="7" t="s">
        <v>31</v>
      </c>
      <c r="D25" s="16">
        <v>10</v>
      </c>
      <c r="E25" s="92">
        <v>5</v>
      </c>
      <c r="F25" s="103">
        <f t="shared" si="0"/>
        <v>0.5</v>
      </c>
      <c r="G25" s="20">
        <f t="shared" si="1"/>
        <v>5</v>
      </c>
      <c r="H25" s="91"/>
      <c r="I25" s="74"/>
      <c r="J25" s="74"/>
      <c r="K25" s="74"/>
      <c r="L25" s="74"/>
      <c r="M25" s="74"/>
      <c r="N25" s="33">
        <f t="shared" si="2"/>
        <v>0</v>
      </c>
      <c r="O25" s="92"/>
      <c r="P25" s="74">
        <v>1</v>
      </c>
      <c r="Q25" s="112">
        <v>1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s="3" customFormat="1" x14ac:dyDescent="0.2">
      <c r="A26" s="29" t="s">
        <v>16</v>
      </c>
      <c r="B26" s="15" t="s">
        <v>2</v>
      </c>
      <c r="C26" s="7" t="s">
        <v>36</v>
      </c>
      <c r="D26" s="16">
        <v>1</v>
      </c>
      <c r="E26" s="92">
        <v>1</v>
      </c>
      <c r="F26" s="103">
        <f t="shared" si="0"/>
        <v>1</v>
      </c>
      <c r="G26" s="20">
        <f t="shared" si="1"/>
        <v>0</v>
      </c>
      <c r="H26" s="91">
        <v>1</v>
      </c>
      <c r="I26" s="74"/>
      <c r="J26" s="74"/>
      <c r="K26" s="74"/>
      <c r="L26" s="74"/>
      <c r="M26" s="74"/>
      <c r="N26" s="33">
        <f t="shared" si="2"/>
        <v>1</v>
      </c>
      <c r="O26" s="92"/>
      <c r="P26" s="74"/>
      <c r="Q26" s="112">
        <v>1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s="3" customFormat="1" x14ac:dyDescent="0.2">
      <c r="A27" s="29"/>
      <c r="B27" s="15" t="s">
        <v>2</v>
      </c>
      <c r="C27" s="7" t="s">
        <v>32</v>
      </c>
      <c r="D27" s="16">
        <v>20</v>
      </c>
      <c r="E27" s="92">
        <v>16</v>
      </c>
      <c r="F27" s="103">
        <f t="shared" si="0"/>
        <v>0.8</v>
      </c>
      <c r="G27" s="20">
        <f t="shared" si="1"/>
        <v>4</v>
      </c>
      <c r="H27" s="91"/>
      <c r="I27" s="74">
        <v>2</v>
      </c>
      <c r="J27" s="74"/>
      <c r="K27" s="74">
        <v>1</v>
      </c>
      <c r="L27" s="74"/>
      <c r="M27" s="74"/>
      <c r="N27" s="33">
        <f t="shared" si="2"/>
        <v>3</v>
      </c>
      <c r="O27" s="92">
        <v>2</v>
      </c>
      <c r="P27" s="74">
        <v>2</v>
      </c>
      <c r="Q27" s="112">
        <v>3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s="4" customFormat="1" x14ac:dyDescent="0.2">
      <c r="A28" s="101"/>
      <c r="B28" s="42" t="s">
        <v>2</v>
      </c>
      <c r="C28" s="50" t="s">
        <v>31</v>
      </c>
      <c r="D28" s="43">
        <v>74</v>
      </c>
      <c r="E28" s="95">
        <v>56</v>
      </c>
      <c r="F28" s="104">
        <f>E28/D28</f>
        <v>0.7567567567567568</v>
      </c>
      <c r="G28" s="65">
        <f>D28-E28</f>
        <v>18</v>
      </c>
      <c r="H28" s="94">
        <v>2</v>
      </c>
      <c r="I28" s="93">
        <v>1</v>
      </c>
      <c r="J28" s="93"/>
      <c r="K28" s="93">
        <v>1</v>
      </c>
      <c r="L28" s="93"/>
      <c r="M28" s="93"/>
      <c r="N28" s="33">
        <f>SUM(H28:M28)</f>
        <v>4</v>
      </c>
      <c r="O28" s="92">
        <v>4</v>
      </c>
      <c r="P28" s="93">
        <v>3</v>
      </c>
      <c r="Q28" s="113">
        <v>3</v>
      </c>
      <c r="R28" s="1"/>
      <c r="S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s="4" customFormat="1" x14ac:dyDescent="0.2">
      <c r="A29" s="100" t="s">
        <v>27</v>
      </c>
      <c r="B29" s="33" t="s">
        <v>25</v>
      </c>
      <c r="C29" s="46" t="s">
        <v>32</v>
      </c>
      <c r="D29" s="16">
        <v>17</v>
      </c>
      <c r="E29" s="92">
        <v>15</v>
      </c>
      <c r="F29" s="103">
        <f t="shared" si="0"/>
        <v>0.88235294117647056</v>
      </c>
      <c r="G29" s="20">
        <f t="shared" si="1"/>
        <v>2</v>
      </c>
      <c r="H29" s="91">
        <v>1</v>
      </c>
      <c r="I29" s="74">
        <v>1</v>
      </c>
      <c r="J29" s="74"/>
      <c r="K29" s="74">
        <v>1</v>
      </c>
      <c r="L29" s="74"/>
      <c r="M29" s="74"/>
      <c r="N29" s="28">
        <f t="shared" si="2"/>
        <v>3</v>
      </c>
      <c r="O29" s="90">
        <v>3</v>
      </c>
      <c r="P29" s="74">
        <v>2</v>
      </c>
      <c r="Q29" s="112">
        <v>2</v>
      </c>
      <c r="R29" s="1"/>
      <c r="S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s="4" customFormat="1" x14ac:dyDescent="0.2">
      <c r="A30" s="100"/>
      <c r="B30" s="33" t="s">
        <v>3</v>
      </c>
      <c r="C30" s="46" t="s">
        <v>36</v>
      </c>
      <c r="D30" s="16">
        <v>15</v>
      </c>
      <c r="E30" s="92">
        <v>15</v>
      </c>
      <c r="F30" s="103">
        <f t="shared" si="0"/>
        <v>1</v>
      </c>
      <c r="G30" s="20">
        <f t="shared" si="1"/>
        <v>0</v>
      </c>
      <c r="H30" s="91">
        <v>1</v>
      </c>
      <c r="I30" s="74"/>
      <c r="J30" s="74"/>
      <c r="K30" s="74">
        <v>1</v>
      </c>
      <c r="L30" s="74"/>
      <c r="M30" s="74"/>
      <c r="N30" s="33">
        <f t="shared" si="2"/>
        <v>2</v>
      </c>
      <c r="O30" s="92">
        <v>1</v>
      </c>
      <c r="P30" s="74">
        <v>1</v>
      </c>
      <c r="Q30" s="112">
        <v>1</v>
      </c>
      <c r="R30" s="1"/>
      <c r="S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s="4" customFormat="1" x14ac:dyDescent="0.2">
      <c r="A31" s="100"/>
      <c r="B31" s="33" t="s">
        <v>3</v>
      </c>
      <c r="C31" s="46" t="s">
        <v>32</v>
      </c>
      <c r="D31" s="16">
        <v>2</v>
      </c>
      <c r="E31" s="92">
        <v>2</v>
      </c>
      <c r="F31" s="103">
        <f t="shared" si="0"/>
        <v>1</v>
      </c>
      <c r="G31" s="20">
        <f t="shared" si="1"/>
        <v>0</v>
      </c>
      <c r="H31" s="91"/>
      <c r="I31" s="74"/>
      <c r="J31" s="74"/>
      <c r="K31" s="74"/>
      <c r="L31" s="74"/>
      <c r="M31" s="74"/>
      <c r="N31" s="33">
        <f t="shared" si="2"/>
        <v>0</v>
      </c>
      <c r="O31" s="92"/>
      <c r="P31" s="74"/>
      <c r="Q31" s="112">
        <v>1</v>
      </c>
      <c r="R31" s="1"/>
      <c r="S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s="4" customFormat="1" x14ac:dyDescent="0.2">
      <c r="A32" s="100"/>
      <c r="B32" s="33" t="s">
        <v>79</v>
      </c>
      <c r="C32" s="46" t="s">
        <v>80</v>
      </c>
      <c r="D32" s="16">
        <v>17</v>
      </c>
      <c r="E32" s="92">
        <v>17</v>
      </c>
      <c r="F32" s="103">
        <f t="shared" si="0"/>
        <v>1</v>
      </c>
      <c r="G32" s="20">
        <f t="shared" si="1"/>
        <v>0</v>
      </c>
      <c r="H32" s="91">
        <v>4</v>
      </c>
      <c r="I32" s="74"/>
      <c r="J32" s="74"/>
      <c r="K32" s="74"/>
      <c r="L32" s="74"/>
      <c r="M32" s="74"/>
      <c r="N32" s="33">
        <f t="shared" si="2"/>
        <v>4</v>
      </c>
      <c r="O32" s="92"/>
      <c r="P32" s="74"/>
      <c r="Q32" s="112">
        <v>1</v>
      </c>
      <c r="R32" s="1"/>
      <c r="S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s="4" customFormat="1" x14ac:dyDescent="0.2">
      <c r="A33" s="100"/>
      <c r="B33" s="33" t="s">
        <v>81</v>
      </c>
      <c r="C33" s="46" t="s">
        <v>80</v>
      </c>
      <c r="D33" s="16">
        <v>8</v>
      </c>
      <c r="E33" s="92">
        <v>8</v>
      </c>
      <c r="F33" s="103">
        <f t="shared" si="0"/>
        <v>1</v>
      </c>
      <c r="G33" s="20">
        <f t="shared" si="1"/>
        <v>0</v>
      </c>
      <c r="H33" s="91"/>
      <c r="I33" s="74"/>
      <c r="J33" s="74"/>
      <c r="K33" s="74"/>
      <c r="L33" s="74"/>
      <c r="M33" s="74"/>
      <c r="N33" s="33">
        <f t="shared" si="2"/>
        <v>0</v>
      </c>
      <c r="O33" s="92"/>
      <c r="P33" s="74"/>
      <c r="Q33" s="112">
        <v>1</v>
      </c>
      <c r="R33" s="1"/>
      <c r="S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s="5" customFormat="1" x14ac:dyDescent="0.2">
      <c r="A34" s="105" t="s">
        <v>6</v>
      </c>
      <c r="B34" s="47" t="s">
        <v>28</v>
      </c>
      <c r="C34" s="106"/>
      <c r="D34" s="47">
        <f>SUM(D6:D33)</f>
        <v>542</v>
      </c>
      <c r="E34" s="47">
        <f>SUM(E6:E33)</f>
        <v>441</v>
      </c>
      <c r="F34" s="69">
        <f t="shared" si="0"/>
        <v>0.81365313653136528</v>
      </c>
      <c r="G34" s="47">
        <f t="shared" ref="G34:Q34" si="3">SUM(G6:G33)</f>
        <v>101</v>
      </c>
      <c r="H34" s="47">
        <f t="shared" si="3"/>
        <v>18</v>
      </c>
      <c r="I34" s="47">
        <f t="shared" si="3"/>
        <v>10</v>
      </c>
      <c r="J34" s="47">
        <f t="shared" si="3"/>
        <v>0</v>
      </c>
      <c r="K34" s="47">
        <f t="shared" si="3"/>
        <v>10</v>
      </c>
      <c r="L34" s="47">
        <f t="shared" si="3"/>
        <v>2</v>
      </c>
      <c r="M34" s="47">
        <f t="shared" si="3"/>
        <v>9</v>
      </c>
      <c r="N34" s="47">
        <f t="shared" si="3"/>
        <v>49</v>
      </c>
      <c r="O34" s="47">
        <f t="shared" si="3"/>
        <v>39</v>
      </c>
      <c r="P34" s="47">
        <f t="shared" si="3"/>
        <v>31</v>
      </c>
      <c r="Q34" s="47">
        <f t="shared" si="3"/>
        <v>45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customFormat="1" ht="12.75" x14ac:dyDescent="0.2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</row>
    <row r="38" spans="1:36" x14ac:dyDescent="0.2">
      <c r="A38" s="236" t="s">
        <v>84</v>
      </c>
      <c r="B38" s="237"/>
      <c r="C38" s="238"/>
      <c r="D38" s="239" t="s">
        <v>9</v>
      </c>
      <c r="E38" s="240"/>
      <c r="F38" s="240"/>
      <c r="G38" s="241"/>
      <c r="H38" s="240"/>
      <c r="I38" s="240"/>
      <c r="J38" s="240"/>
      <c r="K38" s="240"/>
      <c r="L38" s="240"/>
      <c r="M38" s="240"/>
      <c r="N38" s="241"/>
      <c r="O38" s="122" t="s">
        <v>11</v>
      </c>
      <c r="P38" s="123" t="s">
        <v>10</v>
      </c>
      <c r="Q38" s="122" t="s">
        <v>13</v>
      </c>
    </row>
    <row r="39" spans="1:36" x14ac:dyDescent="0.2">
      <c r="A39" s="122" t="s">
        <v>21</v>
      </c>
      <c r="B39" s="124" t="s">
        <v>16</v>
      </c>
      <c r="C39" s="123"/>
      <c r="D39" s="123" t="s">
        <v>4</v>
      </c>
      <c r="E39" s="122"/>
      <c r="F39" s="125" t="s">
        <v>15</v>
      </c>
      <c r="G39" s="122"/>
      <c r="H39" s="199" t="s">
        <v>30</v>
      </c>
      <c r="I39" s="200"/>
      <c r="J39" s="200"/>
      <c r="K39" s="200"/>
      <c r="L39" s="200"/>
      <c r="M39" s="200"/>
      <c r="N39" s="201"/>
      <c r="O39" s="123"/>
      <c r="P39" s="122"/>
      <c r="Q39" s="122" t="s">
        <v>14</v>
      </c>
    </row>
    <row r="40" spans="1:36" x14ac:dyDescent="0.2">
      <c r="A40" s="126" t="s">
        <v>19</v>
      </c>
      <c r="B40" s="127" t="s">
        <v>18</v>
      </c>
      <c r="C40" s="128"/>
      <c r="D40" s="128" t="s">
        <v>5</v>
      </c>
      <c r="E40" s="126" t="s">
        <v>15</v>
      </c>
      <c r="F40" s="129" t="s">
        <v>8</v>
      </c>
      <c r="G40" s="126" t="s">
        <v>7</v>
      </c>
      <c r="H40" s="130" t="s">
        <v>29</v>
      </c>
      <c r="I40" s="149" t="s">
        <v>107</v>
      </c>
      <c r="J40" s="130"/>
      <c r="K40" s="130" t="s">
        <v>106</v>
      </c>
      <c r="L40" s="130" t="s">
        <v>42</v>
      </c>
      <c r="M40" s="130" t="s">
        <v>108</v>
      </c>
      <c r="N40" s="130" t="s">
        <v>6</v>
      </c>
      <c r="O40" s="128" t="s">
        <v>5</v>
      </c>
      <c r="P40" s="126" t="s">
        <v>5</v>
      </c>
      <c r="Q40" s="126" t="s">
        <v>5</v>
      </c>
    </row>
    <row r="41" spans="1:36" x14ac:dyDescent="0.2">
      <c r="A41" s="122" t="s">
        <v>71</v>
      </c>
      <c r="B41" s="122" t="s">
        <v>85</v>
      </c>
      <c r="C41" s="124" t="s">
        <v>86</v>
      </c>
      <c r="D41" s="122">
        <v>16</v>
      </c>
      <c r="E41" s="90">
        <v>16</v>
      </c>
      <c r="F41" s="131">
        <f>E41/D41</f>
        <v>1</v>
      </c>
      <c r="G41" s="122">
        <f t="shared" ref="G41:G53" si="4">D41-E41</f>
        <v>0</v>
      </c>
      <c r="H41" s="90"/>
      <c r="I41" s="71">
        <v>3</v>
      </c>
      <c r="J41" s="90"/>
      <c r="K41" s="90"/>
      <c r="L41" s="71"/>
      <c r="M41" s="70">
        <v>1</v>
      </c>
      <c r="N41" s="132">
        <f t="shared" ref="N41:N53" si="5">SUM(H41:M41)</f>
        <v>4</v>
      </c>
      <c r="O41" s="96">
        <v>1</v>
      </c>
      <c r="P41" s="71">
        <v>1</v>
      </c>
      <c r="Q41" s="122">
        <v>1</v>
      </c>
    </row>
    <row r="42" spans="1:36" x14ac:dyDescent="0.2">
      <c r="A42" s="133" t="s">
        <v>16</v>
      </c>
      <c r="B42" s="133" t="s">
        <v>87</v>
      </c>
      <c r="C42" s="6" t="s">
        <v>88</v>
      </c>
      <c r="D42" s="133">
        <v>2</v>
      </c>
      <c r="E42" s="92">
        <v>2</v>
      </c>
      <c r="F42" s="134">
        <f t="shared" ref="F42:F54" si="6">E42/D42</f>
        <v>1</v>
      </c>
      <c r="G42" s="133">
        <f t="shared" si="4"/>
        <v>0</v>
      </c>
      <c r="H42" s="92"/>
      <c r="I42" s="135"/>
      <c r="J42" s="92"/>
      <c r="K42" s="92"/>
      <c r="L42" s="135"/>
      <c r="M42" s="91"/>
      <c r="N42" s="136">
        <f t="shared" si="5"/>
        <v>0</v>
      </c>
      <c r="O42" s="109"/>
      <c r="P42" s="135"/>
      <c r="Q42" s="133">
        <v>1</v>
      </c>
    </row>
    <row r="43" spans="1:36" x14ac:dyDescent="0.2">
      <c r="A43" s="137"/>
      <c r="B43" s="133" t="s">
        <v>25</v>
      </c>
      <c r="C43" s="6" t="s">
        <v>86</v>
      </c>
      <c r="D43" s="133">
        <v>2</v>
      </c>
      <c r="E43" s="92">
        <v>2</v>
      </c>
      <c r="F43" s="134">
        <f t="shared" si="6"/>
        <v>1</v>
      </c>
      <c r="G43" s="133">
        <f t="shared" si="4"/>
        <v>0</v>
      </c>
      <c r="H43" s="92"/>
      <c r="I43" s="135">
        <v>2</v>
      </c>
      <c r="J43" s="92"/>
      <c r="K43" s="92"/>
      <c r="L43" s="135"/>
      <c r="M43" s="91"/>
      <c r="N43" s="136">
        <f t="shared" si="5"/>
        <v>2</v>
      </c>
      <c r="O43" s="109"/>
      <c r="P43" s="135"/>
      <c r="Q43" s="133">
        <v>1</v>
      </c>
    </row>
    <row r="44" spans="1:36" x14ac:dyDescent="0.2">
      <c r="A44" s="138" t="s">
        <v>16</v>
      </c>
      <c r="B44" s="133" t="s">
        <v>89</v>
      </c>
      <c r="C44" s="6" t="s">
        <v>86</v>
      </c>
      <c r="D44" s="133">
        <v>1</v>
      </c>
      <c r="E44" s="135">
        <v>1</v>
      </c>
      <c r="F44" s="134">
        <f t="shared" si="6"/>
        <v>1</v>
      </c>
      <c r="G44" s="133">
        <f t="shared" si="4"/>
        <v>0</v>
      </c>
      <c r="H44" s="92"/>
      <c r="I44" s="135"/>
      <c r="J44" s="92"/>
      <c r="K44" s="92"/>
      <c r="L44" s="135"/>
      <c r="M44" s="91"/>
      <c r="N44" s="136">
        <f t="shared" si="5"/>
        <v>0</v>
      </c>
      <c r="O44" s="109"/>
      <c r="P44" s="135"/>
      <c r="Q44" s="133">
        <v>1</v>
      </c>
    </row>
    <row r="45" spans="1:36" x14ac:dyDescent="0.2">
      <c r="A45" s="138" t="s">
        <v>16</v>
      </c>
      <c r="B45" s="133" t="s">
        <v>3</v>
      </c>
      <c r="C45" s="6" t="s">
        <v>86</v>
      </c>
      <c r="D45" s="133">
        <v>49</v>
      </c>
      <c r="E45" s="135">
        <v>49</v>
      </c>
      <c r="F45" s="134">
        <f t="shared" si="6"/>
        <v>1</v>
      </c>
      <c r="G45" s="133">
        <f t="shared" si="4"/>
        <v>0</v>
      </c>
      <c r="H45" s="92">
        <v>1</v>
      </c>
      <c r="I45" s="135">
        <v>4</v>
      </c>
      <c r="J45" s="92"/>
      <c r="K45" s="92">
        <v>1</v>
      </c>
      <c r="L45" s="135"/>
      <c r="M45" s="91"/>
      <c r="N45" s="136">
        <f t="shared" si="5"/>
        <v>6</v>
      </c>
      <c r="O45" s="109">
        <v>1</v>
      </c>
      <c r="P45" s="135"/>
      <c r="Q45" s="139">
        <v>1</v>
      </c>
    </row>
    <row r="46" spans="1:36" x14ac:dyDescent="0.2">
      <c r="A46" s="138"/>
      <c r="B46" s="133" t="s">
        <v>3</v>
      </c>
      <c r="C46" s="6" t="s">
        <v>88</v>
      </c>
      <c r="D46" s="133">
        <v>1</v>
      </c>
      <c r="E46" s="135">
        <v>1</v>
      </c>
      <c r="F46" s="134">
        <f t="shared" si="6"/>
        <v>1</v>
      </c>
      <c r="G46" s="133">
        <f t="shared" si="4"/>
        <v>0</v>
      </c>
      <c r="H46" s="92"/>
      <c r="I46" s="135"/>
      <c r="J46" s="92"/>
      <c r="K46" s="92"/>
      <c r="L46" s="135"/>
      <c r="M46" s="91"/>
      <c r="N46" s="136">
        <f t="shared" si="5"/>
        <v>0</v>
      </c>
      <c r="O46" s="109"/>
      <c r="P46" s="135"/>
      <c r="Q46" s="139">
        <v>1</v>
      </c>
    </row>
    <row r="47" spans="1:36" x14ac:dyDescent="0.2">
      <c r="A47" s="138" t="s">
        <v>16</v>
      </c>
      <c r="B47" s="133" t="s">
        <v>90</v>
      </c>
      <c r="C47" s="6" t="s">
        <v>86</v>
      </c>
      <c r="D47" s="133">
        <v>1</v>
      </c>
      <c r="E47" s="135">
        <v>1</v>
      </c>
      <c r="F47" s="134">
        <f t="shared" si="6"/>
        <v>1</v>
      </c>
      <c r="G47" s="133">
        <f t="shared" si="4"/>
        <v>0</v>
      </c>
      <c r="H47" s="92"/>
      <c r="I47" s="135"/>
      <c r="J47" s="92"/>
      <c r="K47" s="92"/>
      <c r="L47" s="135"/>
      <c r="M47" s="91"/>
      <c r="N47" s="136">
        <f t="shared" si="5"/>
        <v>0</v>
      </c>
      <c r="O47" s="109"/>
      <c r="P47" s="135"/>
      <c r="Q47" s="133">
        <v>1</v>
      </c>
    </row>
    <row r="48" spans="1:36" x14ac:dyDescent="0.2">
      <c r="A48" s="138"/>
      <c r="B48" s="133" t="s">
        <v>91</v>
      </c>
      <c r="C48" s="6" t="s">
        <v>86</v>
      </c>
      <c r="D48" s="133">
        <v>11</v>
      </c>
      <c r="E48" s="135">
        <v>11</v>
      </c>
      <c r="F48" s="134">
        <f t="shared" si="6"/>
        <v>1</v>
      </c>
      <c r="G48" s="133">
        <f t="shared" si="4"/>
        <v>0</v>
      </c>
      <c r="H48" s="92"/>
      <c r="I48" s="135"/>
      <c r="J48" s="92"/>
      <c r="K48" s="92">
        <v>2</v>
      </c>
      <c r="L48" s="135"/>
      <c r="M48" s="91"/>
      <c r="N48" s="136">
        <f t="shared" si="5"/>
        <v>2</v>
      </c>
      <c r="O48" s="109">
        <v>1</v>
      </c>
      <c r="P48" s="135">
        <v>1</v>
      </c>
      <c r="Q48" s="133">
        <v>1</v>
      </c>
    </row>
    <row r="49" spans="1:17" x14ac:dyDescent="0.2">
      <c r="A49" s="140"/>
      <c r="B49" s="133" t="s">
        <v>92</v>
      </c>
      <c r="C49" s="6" t="s">
        <v>86</v>
      </c>
      <c r="D49" s="133">
        <v>17</v>
      </c>
      <c r="E49" s="135">
        <v>17</v>
      </c>
      <c r="F49" s="134">
        <f t="shared" si="6"/>
        <v>1</v>
      </c>
      <c r="G49" s="133">
        <f t="shared" si="4"/>
        <v>0</v>
      </c>
      <c r="H49" s="92"/>
      <c r="I49" s="135">
        <v>4</v>
      </c>
      <c r="J49" s="92"/>
      <c r="K49" s="92"/>
      <c r="L49" s="135"/>
      <c r="M49" s="91"/>
      <c r="N49" s="136">
        <f t="shared" si="5"/>
        <v>4</v>
      </c>
      <c r="O49" s="109"/>
      <c r="P49" s="135"/>
      <c r="Q49" s="133">
        <v>1</v>
      </c>
    </row>
    <row r="50" spans="1:17" x14ac:dyDescent="0.2">
      <c r="A50" s="138" t="s">
        <v>16</v>
      </c>
      <c r="B50" s="133" t="s">
        <v>93</v>
      </c>
      <c r="C50" s="6" t="s">
        <v>86</v>
      </c>
      <c r="D50" s="133">
        <v>4</v>
      </c>
      <c r="E50" s="135">
        <v>4</v>
      </c>
      <c r="F50" s="134">
        <f t="shared" si="6"/>
        <v>1</v>
      </c>
      <c r="G50" s="133">
        <f t="shared" si="4"/>
        <v>0</v>
      </c>
      <c r="H50" s="92"/>
      <c r="I50" s="135"/>
      <c r="J50" s="92"/>
      <c r="K50" s="92"/>
      <c r="L50" s="135"/>
      <c r="M50" s="91"/>
      <c r="N50" s="136">
        <f t="shared" si="5"/>
        <v>0</v>
      </c>
      <c r="O50" s="109"/>
      <c r="P50" s="135"/>
      <c r="Q50" s="133">
        <v>1</v>
      </c>
    </row>
    <row r="51" spans="1:17" x14ac:dyDescent="0.2">
      <c r="A51" s="138"/>
      <c r="B51" s="133" t="s">
        <v>94</v>
      </c>
      <c r="C51" s="6" t="s">
        <v>86</v>
      </c>
      <c r="D51" s="133">
        <v>1</v>
      </c>
      <c r="E51" s="135">
        <v>1</v>
      </c>
      <c r="F51" s="134">
        <f t="shared" si="6"/>
        <v>1</v>
      </c>
      <c r="G51" s="133">
        <f t="shared" si="4"/>
        <v>0</v>
      </c>
      <c r="H51" s="92"/>
      <c r="I51" s="135"/>
      <c r="J51" s="92"/>
      <c r="K51" s="92"/>
      <c r="L51" s="135"/>
      <c r="M51" s="91"/>
      <c r="N51" s="136">
        <f t="shared" si="5"/>
        <v>0</v>
      </c>
      <c r="O51" s="109"/>
      <c r="P51" s="141"/>
      <c r="Q51" s="133">
        <v>1</v>
      </c>
    </row>
    <row r="52" spans="1:17" x14ac:dyDescent="0.2">
      <c r="A52" s="138"/>
      <c r="B52" s="133" t="s">
        <v>95</v>
      </c>
      <c r="C52" s="6" t="s">
        <v>86</v>
      </c>
      <c r="D52" s="133">
        <v>1</v>
      </c>
      <c r="E52" s="135">
        <v>1</v>
      </c>
      <c r="F52" s="134">
        <f t="shared" si="6"/>
        <v>1</v>
      </c>
      <c r="G52" s="133">
        <f t="shared" si="4"/>
        <v>0</v>
      </c>
      <c r="H52" s="92"/>
      <c r="I52" s="135"/>
      <c r="J52" s="92"/>
      <c r="K52" s="92"/>
      <c r="L52" s="135"/>
      <c r="M52" s="91"/>
      <c r="N52" s="136">
        <f t="shared" si="5"/>
        <v>0</v>
      </c>
      <c r="O52" s="109"/>
      <c r="P52" s="135"/>
      <c r="Q52" s="139">
        <v>1</v>
      </c>
    </row>
    <row r="53" spans="1:17" x14ac:dyDescent="0.2">
      <c r="A53" s="142" t="s">
        <v>16</v>
      </c>
      <c r="B53" s="126" t="s">
        <v>96</v>
      </c>
      <c r="C53" s="127" t="s">
        <v>86</v>
      </c>
      <c r="D53" s="126">
        <v>20</v>
      </c>
      <c r="E53" s="93">
        <v>20</v>
      </c>
      <c r="F53" s="143">
        <f t="shared" si="6"/>
        <v>1</v>
      </c>
      <c r="G53" s="126">
        <f t="shared" si="4"/>
        <v>0</v>
      </c>
      <c r="H53" s="95"/>
      <c r="I53" s="93"/>
      <c r="J53" s="95"/>
      <c r="K53" s="95"/>
      <c r="L53" s="93"/>
      <c r="M53" s="94"/>
      <c r="N53" s="144">
        <f t="shared" si="5"/>
        <v>0</v>
      </c>
      <c r="O53" s="110"/>
      <c r="P53" s="93"/>
      <c r="Q53" s="126">
        <v>1</v>
      </c>
    </row>
    <row r="54" spans="1:17" x14ac:dyDescent="0.2">
      <c r="A54" s="145" t="s">
        <v>6</v>
      </c>
      <c r="B54" s="146" t="s">
        <v>28</v>
      </c>
      <c r="C54" s="146"/>
      <c r="D54" s="146">
        <f>SUM(D41:D53)</f>
        <v>126</v>
      </c>
      <c r="E54" s="146">
        <f>SUM(E41:E53)</f>
        <v>126</v>
      </c>
      <c r="F54" s="147">
        <f t="shared" si="6"/>
        <v>1</v>
      </c>
      <c r="G54" s="146">
        <f t="shared" ref="G54:Q54" si="7">SUM(G41:G53)</f>
        <v>0</v>
      </c>
      <c r="H54" s="146">
        <f t="shared" si="7"/>
        <v>1</v>
      </c>
      <c r="I54" s="187">
        <f t="shared" si="7"/>
        <v>13</v>
      </c>
      <c r="J54" s="146"/>
      <c r="K54" s="146">
        <f t="shared" si="7"/>
        <v>3</v>
      </c>
      <c r="L54" s="146">
        <f t="shared" si="7"/>
        <v>0</v>
      </c>
      <c r="M54" s="148">
        <f t="shared" si="7"/>
        <v>1</v>
      </c>
      <c r="N54" s="148">
        <f t="shared" si="7"/>
        <v>18</v>
      </c>
      <c r="O54" s="148">
        <f t="shared" si="7"/>
        <v>3</v>
      </c>
      <c r="P54" s="148">
        <f t="shared" si="7"/>
        <v>2</v>
      </c>
      <c r="Q54" s="148">
        <f t="shared" si="7"/>
        <v>13</v>
      </c>
    </row>
  </sheetData>
  <sheetProtection algorithmName="SHA-512" hashValue="dpaL4LzHB7A3+UjJSHn0nPSd8hWCkIcHcsWPQsSKASvcsco03N0Im10gTVFhr57gXn18s6JJxpPCciz3W3xInQ==" saltValue="xHh3teunABy453e2is9qGQ==" spinCount="100000" sheet="1" objects="1" scenarios="1"/>
  <mergeCells count="11">
    <mergeCell ref="A1:B1"/>
    <mergeCell ref="D1:G1"/>
    <mergeCell ref="H1:J1"/>
    <mergeCell ref="D3:G3"/>
    <mergeCell ref="H3:N3"/>
    <mergeCell ref="A3:C3"/>
    <mergeCell ref="H39:N39"/>
    <mergeCell ref="A38:C38"/>
    <mergeCell ref="D38:G38"/>
    <mergeCell ref="H38:N38"/>
    <mergeCell ref="I4:N4"/>
  </mergeCells>
  <phoneticPr fontId="0" type="noConversion"/>
  <pageMargins left="0.25" right="0.25" top="0.75" bottom="0.75" header="0.3" footer="0.3"/>
  <pageSetup orientation="landscape" r:id="rId1"/>
  <headerFooter alignWithMargins="0"/>
  <rowBreaks count="1" manualBreakCount="1">
    <brk id="34" max="17" man="1"/>
  </rowBreaks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77E79B860A74D96ED3F8BC14485C9" ma:contentTypeVersion="11" ma:contentTypeDescription="Create a new document." ma:contentTypeScope="" ma:versionID="20f172a70c1136731dc22700ab4512bf">
  <xsd:schema xmlns:xsd="http://www.w3.org/2001/XMLSchema" xmlns:xs="http://www.w3.org/2001/XMLSchema" xmlns:p="http://schemas.microsoft.com/office/2006/metadata/properties" xmlns:ns2="90cba283-e54c-4469-9306-55d5110c2d5c" xmlns:ns3="20df8da2-6c45-432a-a8fa-ddacce4a8bf7" targetNamespace="http://schemas.microsoft.com/office/2006/metadata/properties" ma:root="true" ma:fieldsID="2adcd0c3e0718bb29fc45332aa402833" ns2:_="" ns3:_="">
    <xsd:import namespace="90cba283-e54c-4469-9306-55d5110c2d5c"/>
    <xsd:import namespace="20df8da2-6c45-432a-a8fa-ddacce4a8b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cba283-e54c-4469-9306-55d5110c2d5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df8da2-6c45-432a-a8fa-ddacce4a8b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8BF092-7F18-4FAD-AE06-FB6C4F62B2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6527103-E0EE-42DC-AF71-EF98CFB83C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cba283-e54c-4469-9306-55d5110c2d5c"/>
    <ds:schemaRef ds:uri="20df8da2-6c45-432a-a8fa-ddacce4a8b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9F7D627-4C75-47CE-B7C2-4D964692FBC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Input Carryover Tab</vt:lpstr>
      <vt:lpstr>YTD Demand Summary</vt:lpstr>
      <vt:lpstr>Input Tab</vt:lpstr>
      <vt:lpstr>'Input Carryover Tab'!Print_Area</vt:lpstr>
      <vt:lpstr>'Input Tab'!Print_Area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2004-10-14T00:50:58Z</dcterms:created>
  <dc:creator>user</dc:creator>
  <cp:lastModifiedBy>STORPUYALLUP1-W10</cp:lastModifiedBy>
  <cp:lastPrinted>2020-06-09T19:49:11Z</cp:lastPrinted>
  <dcterms:modified xsi:type="dcterms:W3CDTF">2021-12-04T01:33:40Z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0x010100A5177E79B860A74D96ED3F8BC14485C9</vt:lpwstr>
  </property>
</Properties>
</file>