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.2" sheetId="1" r:id="rId4"/>
    <sheet state="visible" name="2.3" sheetId="2" r:id="rId5"/>
    <sheet state="visible" name="2.4" sheetId="3" r:id="rId6"/>
    <sheet state="visible" name="2.5" sheetId="4" r:id="rId7"/>
  </sheets>
  <definedNames/>
  <calcPr/>
</workbook>
</file>

<file path=xl/sharedStrings.xml><?xml version="1.0" encoding="utf-8"?>
<sst xmlns="http://schemas.openxmlformats.org/spreadsheetml/2006/main" count="68" uniqueCount="41">
  <si>
    <t>C_0</t>
  </si>
  <si>
    <t>нФ</t>
  </si>
  <si>
    <t>L</t>
  </si>
  <si>
    <t>Гн</t>
  </si>
  <si>
    <t>C, нФ</t>
  </si>
  <si>
    <t>C+C_0</t>
  </si>
  <si>
    <t>Т_эксп, мкс</t>
  </si>
  <si>
    <t>T_теор, мкс</t>
  </si>
  <si>
    <t>n</t>
  </si>
  <si>
    <t xml:space="preserve"> Гн</t>
  </si>
  <si>
    <t>R_cr</t>
  </si>
  <si>
    <t>C</t>
  </si>
  <si>
    <t>Ф</t>
  </si>
  <si>
    <t>&lt;- проверь &lt;- норм</t>
  </si>
  <si>
    <t>R_L</t>
  </si>
  <si>
    <t>R_sum</t>
  </si>
  <si>
    <t>R</t>
  </si>
  <si>
    <t>θ</t>
  </si>
  <si>
    <t>U_m</t>
  </si>
  <si>
    <t>U_m+n</t>
  </si>
  <si>
    <t>Q_теор</t>
  </si>
  <si>
    <t>Q</t>
  </si>
  <si>
    <t>Q_max</t>
  </si>
  <si>
    <t>Q_min</t>
  </si>
  <si>
    <t>θ^2</t>
  </si>
  <si>
    <t>R_sum ^2</t>
  </si>
  <si>
    <t>1/R_sum^2</t>
  </si>
  <si>
    <t>1/θ^2</t>
  </si>
  <si>
    <t>Q_max_фаз_пл</t>
  </si>
  <si>
    <t>Q_min_фаз_пл</t>
  </si>
  <si>
    <t>&lt;- проверь</t>
  </si>
  <si>
    <t>ν, кГц</t>
  </si>
  <si>
    <t>2U_c_res, В</t>
  </si>
  <si>
    <t>Δφ</t>
  </si>
  <si>
    <t>Δx, мс</t>
  </si>
  <si>
    <t>w</t>
  </si>
  <si>
    <t>U/U_0</t>
  </si>
  <si>
    <t>ν/ν_0</t>
  </si>
  <si>
    <t>U_0</t>
  </si>
  <si>
    <t>ν_0, кГц</t>
  </si>
  <si>
    <t>0.4U_c_res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</si>
</sst>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0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10.0"/>
      <color rgb="FF202124"/>
      <name val="&quot;Google Sans&quot;"/>
    </font>
    <font>
      <sz val="11.0"/>
      <color rgb="FF1F1F1F"/>
      <name val="&quot;Google Sans&quot;"/>
    </font>
    <font>
      <sz val="10.0"/>
      <color rgb="FF1F1F1F"/>
      <name val="&quot;Google Sans&quot;"/>
    </font>
    <font>
      <sz val="9.0"/>
      <color rgb="FF7E3794"/>
      <name val="&quot;Google Sans Mono&quot;"/>
    </font>
    <font>
      <sz val="9.0"/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horizontal="right" readingOrder="0"/>
    </xf>
    <xf borderId="0" fillId="2" fontId="2" numFmtId="0" xfId="0" applyFill="1" applyFont="1"/>
    <xf borderId="0" fillId="2" fontId="1" numFmtId="0" xfId="0" applyAlignment="1" applyFont="1">
      <alignment readingOrder="0"/>
    </xf>
    <xf borderId="0" fillId="0" fontId="1" numFmtId="2" xfId="0" applyFont="1" applyNumberFormat="1"/>
    <xf borderId="0" fillId="0" fontId="1" numFmtId="165" xfId="0" applyFont="1" applyNumberFormat="1"/>
    <xf borderId="0" fillId="0" fontId="1" numFmtId="2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4" fontId="3" numFmtId="0" xfId="0" applyAlignment="1" applyFill="1" applyFont="1">
      <alignment horizontal="left" readingOrder="0"/>
    </xf>
    <xf borderId="0" fillId="3" fontId="1" numFmtId="0" xfId="0" applyFont="1"/>
    <xf borderId="0" fillId="2" fontId="1" numFmtId="0" xfId="0" applyFont="1"/>
    <xf borderId="0" fillId="4" fontId="4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6" numFmtId="0" xfId="0" applyFont="1"/>
    <xf borderId="0" fillId="4" fontId="0" numFmtId="0" xfId="0" applyAlignment="1" applyFont="1">
      <alignment horizontal="right"/>
    </xf>
    <xf borderId="0" fillId="4" fontId="7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T_теор, мкс адносна Т_эксп, мкс</a:t>
            </a:r>
          </a:p>
        </c:rich>
      </c:tx>
      <c:overlay val="0"/>
    </c:title>
    <c:plotArea>
      <c:layout>
        <c:manualLayout>
          <c:xMode val="edge"/>
          <c:yMode val="edge"/>
          <c:x val="0.14096549479166667"/>
          <c:y val="0.16846361185983827"/>
          <c:w val="0.8094389080332196"/>
          <c:h val="0.652156334231805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'2.2'!$C$6:$I$6</c:f>
            </c:numRef>
          </c:xVal>
          <c:yVal>
            <c:numRef>
              <c:f>'2.2'!$C$7:$I$7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690981"/>
        <c:axId val="2144785014"/>
      </c:scatterChart>
      <c:valAx>
        <c:axId val="1360690981"/>
        <c:scaling>
          <c:orientation val="minMax"/>
          <c:max val="2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Т_теор,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785014"/>
      </c:valAx>
      <c:valAx>
        <c:axId val="2144785014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T_эксп, мкс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6909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'2.3'!$C$19:$H$19</c:f>
            </c:numRef>
          </c:xVal>
          <c:yVal>
            <c:numRef>
              <c:f>'2.3'!$C$20:$H$20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006133"/>
        <c:axId val="2042283399"/>
      </c:scatterChart>
      <c:valAx>
        <c:axId val="18320061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1/R^2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283399"/>
      </c:valAx>
      <c:valAx>
        <c:axId val="2042283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1/θ^2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006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U/U0(v/v0) R=400ом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'2.5'!$B$7:$O$7</c:f>
            </c:numRef>
          </c:xVal>
          <c:yVal>
            <c:numRef>
              <c:f>'2.5'!$B$6:$O$6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07940"/>
        <c:axId val="1757958297"/>
      </c:scatterChart>
      <c:valAx>
        <c:axId val="2677079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7958297"/>
      </c:valAx>
      <c:valAx>
        <c:axId val="1757958297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707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U/U0(v/v0) R=2000ом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'2.5'!$B$21:$K$21</c:f>
            </c:numRef>
          </c:xVal>
          <c:yVal>
            <c:numRef>
              <c:f>'2.5'!$B$20:$K$20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656515"/>
        <c:axId val="1085864277"/>
      </c:scatterChart>
      <c:valAx>
        <c:axId val="3466565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864277"/>
      </c:valAx>
      <c:valAx>
        <c:axId val="1085864277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656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'2.5'!$A$3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'2.5'!$B$5:$AC$5</c:f>
            </c:numRef>
          </c:xVal>
          <c:yVal>
            <c:numRef>
              <c:f>'2.5'!$B$3:$AC$3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892151"/>
        <c:axId val="1366529500"/>
      </c:scatterChart>
      <c:valAx>
        <c:axId val="5848921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цикл частота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529500"/>
      </c:valAx>
      <c:valAx>
        <c:axId val="1366529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разность фаз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892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352425</xdr:colOff>
      <xdr:row>10</xdr:row>
      <xdr:rowOff>66675</xdr:rowOff>
    </xdr:from>
    <xdr:ext cx="5715000" cy="3533775"/>
    <xdr:graphicFrame>
      <xdr:nvGraphicFramePr>
        <xdr:cNvPr id="1" name="Chart 1" title="Дыя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371475</xdr:colOff>
      <xdr:row>12</xdr:row>
      <xdr:rowOff>38100</xdr:rowOff>
    </xdr:from>
    <xdr:ext cx="5715000" cy="3533775"/>
    <xdr:graphicFrame>
      <xdr:nvGraphicFramePr>
        <xdr:cNvPr id="2" name="Chart 2" title="Дыя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552450</xdr:colOff>
      <xdr:row>14</xdr:row>
      <xdr:rowOff>114300</xdr:rowOff>
    </xdr:from>
    <xdr:ext cx="5715000" cy="3533775"/>
    <xdr:graphicFrame>
      <xdr:nvGraphicFramePr>
        <xdr:cNvPr id="3" name="Chart 3" title="Дыя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495300</xdr:colOff>
      <xdr:row>32</xdr:row>
      <xdr:rowOff>171450</xdr:rowOff>
    </xdr:from>
    <xdr:ext cx="5715000" cy="3533775"/>
    <xdr:graphicFrame>
      <xdr:nvGraphicFramePr>
        <xdr:cNvPr id="4" name="Chart 4" title="Дыя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438150</xdr:colOff>
      <xdr:row>28</xdr:row>
      <xdr:rowOff>57150</xdr:rowOff>
    </xdr:from>
    <xdr:ext cx="7124700" cy="40290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f>1.07</f>
        <v>1.07</v>
      </c>
      <c r="C1" s="1" t="s">
        <v>1</v>
      </c>
    </row>
    <row r="2">
      <c r="A2" s="1" t="s">
        <v>2</v>
      </c>
      <c r="B2" s="1">
        <v>0.1</v>
      </c>
      <c r="C2" s="1" t="s">
        <v>3</v>
      </c>
    </row>
    <row r="4">
      <c r="A4" s="1" t="s">
        <v>4</v>
      </c>
      <c r="B4" s="1">
        <v>0.0</v>
      </c>
      <c r="C4" s="1">
        <v>1.0</v>
      </c>
      <c r="D4" s="1">
        <v>2.0</v>
      </c>
      <c r="E4" s="1">
        <v>4.0</v>
      </c>
      <c r="F4" s="1">
        <v>5.0</v>
      </c>
      <c r="G4" s="1">
        <v>6.0</v>
      </c>
      <c r="H4" s="1">
        <v>7.0</v>
      </c>
      <c r="I4" s="1">
        <v>9.0</v>
      </c>
    </row>
    <row r="5">
      <c r="A5" s="1" t="s">
        <v>5</v>
      </c>
      <c r="B5" s="2">
        <f t="shared" ref="B5:I5" si="1">B4+$B$1</f>
        <v>1.07</v>
      </c>
      <c r="C5" s="2">
        <f t="shared" si="1"/>
        <v>2.07</v>
      </c>
      <c r="D5" s="2">
        <f t="shared" si="1"/>
        <v>3.07</v>
      </c>
      <c r="E5" s="2">
        <f t="shared" si="1"/>
        <v>5.07</v>
      </c>
      <c r="F5" s="2">
        <f t="shared" si="1"/>
        <v>6.07</v>
      </c>
      <c r="G5" s="2">
        <f t="shared" si="1"/>
        <v>7.07</v>
      </c>
      <c r="H5" s="2">
        <f t="shared" si="1"/>
        <v>8.07</v>
      </c>
      <c r="I5" s="2">
        <f t="shared" si="1"/>
        <v>10.07</v>
      </c>
    </row>
    <row r="6">
      <c r="A6" s="1" t="s">
        <v>6</v>
      </c>
      <c r="B6" s="1">
        <v>40.0</v>
      </c>
      <c r="C6" s="1">
        <v>92.0</v>
      </c>
      <c r="D6" s="1">
        <v>110.0</v>
      </c>
      <c r="E6" s="1">
        <v>140.0</v>
      </c>
      <c r="F6" s="1">
        <v>155.0</v>
      </c>
      <c r="G6" s="1">
        <v>170.0</v>
      </c>
      <c r="H6" s="1">
        <v>180.0</v>
      </c>
      <c r="I6" s="1">
        <v>200.0</v>
      </c>
    </row>
    <row r="7">
      <c r="A7" s="1" t="s">
        <v>7</v>
      </c>
      <c r="B7" s="3">
        <f t="shared" ref="B7:I7" si="2">2*PI()*SQRT($B$2*B5*10^(-9))*10^6</f>
        <v>64.99377419</v>
      </c>
      <c r="C7" s="3">
        <f t="shared" si="2"/>
        <v>90.39929449</v>
      </c>
      <c r="D7" s="3">
        <f t="shared" si="2"/>
        <v>110.0903002</v>
      </c>
      <c r="E7" s="3">
        <f t="shared" si="2"/>
        <v>141.4763504</v>
      </c>
      <c r="F7" s="3">
        <f t="shared" si="2"/>
        <v>154.8011611</v>
      </c>
      <c r="G7" s="3">
        <f t="shared" si="2"/>
        <v>167.0665773</v>
      </c>
      <c r="H7" s="3">
        <f t="shared" si="2"/>
        <v>178.4911286</v>
      </c>
      <c r="I7" s="3">
        <f t="shared" si="2"/>
        <v>199.3859737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</v>
      </c>
      <c r="C1" s="4" t="s">
        <v>2</v>
      </c>
      <c r="D1" s="2">
        <f>100*10^(-3)</f>
        <v>0.1</v>
      </c>
      <c r="E1" s="1" t="s">
        <v>9</v>
      </c>
    </row>
    <row r="2">
      <c r="A2" s="1" t="s">
        <v>10</v>
      </c>
      <c r="B2" s="1">
        <v>8165.0</v>
      </c>
      <c r="C2" s="4" t="s">
        <v>11</v>
      </c>
      <c r="D2" s="5">
        <f>6*10^(-9)</f>
        <v>0.000000006</v>
      </c>
      <c r="E2" s="1" t="s">
        <v>12</v>
      </c>
      <c r="F2" s="6" t="s">
        <v>13</v>
      </c>
    </row>
    <row r="3">
      <c r="A3" s="1" t="s">
        <v>14</v>
      </c>
      <c r="B3" s="1">
        <v>0.0</v>
      </c>
    </row>
    <row r="4">
      <c r="A4" s="1" t="s">
        <v>15</v>
      </c>
      <c r="B4" s="2">
        <f t="shared" ref="B4:H4" si="1">$B$3+B5</f>
        <v>400</v>
      </c>
      <c r="C4" s="2">
        <f t="shared" si="1"/>
        <v>800</v>
      </c>
      <c r="D4" s="2">
        <f t="shared" si="1"/>
        <v>1000</v>
      </c>
      <c r="E4" s="2">
        <f t="shared" si="1"/>
        <v>1200</v>
      </c>
      <c r="F4" s="2">
        <f t="shared" si="1"/>
        <v>1400</v>
      </c>
      <c r="G4" s="2">
        <f t="shared" si="1"/>
        <v>1600</v>
      </c>
      <c r="H4" s="2">
        <f t="shared" si="1"/>
        <v>1800</v>
      </c>
    </row>
    <row r="5">
      <c r="A5" s="1" t="s">
        <v>16</v>
      </c>
      <c r="B5" s="1">
        <v>400.0</v>
      </c>
      <c r="C5" s="1">
        <v>800.0</v>
      </c>
      <c r="D5" s="1">
        <v>1000.0</v>
      </c>
      <c r="E5" s="1">
        <v>1200.0</v>
      </c>
      <c r="F5" s="1">
        <v>1400.0</v>
      </c>
      <c r="G5" s="1">
        <v>1600.0</v>
      </c>
      <c r="H5" s="1">
        <v>1800.0</v>
      </c>
    </row>
    <row r="6">
      <c r="A6" s="1" t="s">
        <v>17</v>
      </c>
      <c r="B6" s="2">
        <f t="shared" ref="B6:H6" si="2">ln(B7/B8)/B9</f>
        <v>0.4282381894</v>
      </c>
      <c r="C6" s="2">
        <f t="shared" si="2"/>
        <v>0.8482246447</v>
      </c>
      <c r="D6" s="2">
        <f t="shared" si="2"/>
        <v>1.020850607</v>
      </c>
      <c r="E6" s="2">
        <f t="shared" si="2"/>
        <v>1.179871753</v>
      </c>
      <c r="F6" s="2">
        <f t="shared" si="2"/>
        <v>1.329175266</v>
      </c>
      <c r="G6" s="2">
        <f t="shared" si="2"/>
        <v>1.64717824</v>
      </c>
      <c r="H6" s="2">
        <f t="shared" si="2"/>
        <v>1.93747128</v>
      </c>
    </row>
    <row r="7">
      <c r="A7" s="1" t="s">
        <v>18</v>
      </c>
      <c r="B7" s="1">
        <v>3.18</v>
      </c>
      <c r="C7" s="1">
        <v>2.4</v>
      </c>
      <c r="D7" s="1">
        <v>2.08</v>
      </c>
      <c r="E7" s="1">
        <v>1.8</v>
      </c>
      <c r="F7" s="1">
        <v>1.57</v>
      </c>
      <c r="G7" s="1">
        <v>1.35</v>
      </c>
      <c r="H7" s="1">
        <v>1.18</v>
      </c>
    </row>
    <row r="8">
      <c r="A8" s="1" t="s">
        <v>19</v>
      </c>
      <c r="B8" s="1">
        <v>0.88</v>
      </c>
      <c r="C8" s="1">
        <v>0.44</v>
      </c>
      <c r="D8" s="1">
        <v>0.27</v>
      </c>
      <c r="E8" s="1">
        <v>0.17</v>
      </c>
      <c r="F8" s="1">
        <v>0.11</v>
      </c>
      <c r="G8" s="1">
        <v>0.26</v>
      </c>
      <c r="H8" s="1">
        <v>0.17</v>
      </c>
    </row>
    <row r="9">
      <c r="A9" s="1" t="s">
        <v>8</v>
      </c>
      <c r="B9" s="1">
        <v>3.0</v>
      </c>
      <c r="C9" s="1">
        <v>2.0</v>
      </c>
      <c r="D9" s="1">
        <v>2.0</v>
      </c>
      <c r="E9" s="1">
        <v>2.0</v>
      </c>
      <c r="F9" s="1">
        <v>2.0</v>
      </c>
      <c r="G9" s="1">
        <v>1.0</v>
      </c>
      <c r="H9" s="1">
        <v>1.0</v>
      </c>
    </row>
    <row r="10">
      <c r="A10" s="1" t="s">
        <v>20</v>
      </c>
      <c r="B10" s="2">
        <f t="shared" ref="B10:H10" si="3">sqrt($D$1/$D$2)/B5</f>
        <v>10.20620726</v>
      </c>
      <c r="C10" s="2">
        <f t="shared" si="3"/>
        <v>5.103103631</v>
      </c>
      <c r="D10" s="2">
        <f t="shared" si="3"/>
        <v>4.082482905</v>
      </c>
      <c r="E10" s="2">
        <f t="shared" si="3"/>
        <v>3.402069087</v>
      </c>
      <c r="F10" s="2">
        <f t="shared" si="3"/>
        <v>2.916059218</v>
      </c>
      <c r="G10" s="2">
        <f t="shared" si="3"/>
        <v>2.551551815</v>
      </c>
      <c r="H10" s="2">
        <f t="shared" si="3"/>
        <v>2.268046058</v>
      </c>
    </row>
    <row r="11">
      <c r="A11" s="1" t="s">
        <v>21</v>
      </c>
      <c r="B11" s="2">
        <f t="shared" ref="B11:H11" si="4">PI()/B6</f>
        <v>7.336087091</v>
      </c>
      <c r="C11" s="2">
        <f t="shared" si="4"/>
        <v>3.703727159</v>
      </c>
      <c r="D11" s="2">
        <f t="shared" si="4"/>
        <v>3.077426445</v>
      </c>
      <c r="E11" s="2">
        <f t="shared" si="4"/>
        <v>2.662656042</v>
      </c>
      <c r="F11" s="2">
        <f t="shared" si="4"/>
        <v>2.363565388</v>
      </c>
      <c r="G11" s="2">
        <f t="shared" si="4"/>
        <v>1.907257258</v>
      </c>
      <c r="H11" s="2">
        <f t="shared" si="4"/>
        <v>1.621491211</v>
      </c>
    </row>
    <row r="13">
      <c r="A13" s="1" t="s">
        <v>22</v>
      </c>
      <c r="B13" s="2">
        <f>PI()/min(B6:H6)</f>
        <v>7.336087091</v>
      </c>
    </row>
    <row r="14">
      <c r="A14" s="1" t="s">
        <v>23</v>
      </c>
      <c r="B14" s="2">
        <f>PI()/max(B6:H6)</f>
        <v>1.621491211</v>
      </c>
    </row>
    <row r="17">
      <c r="A17" s="1" t="s">
        <v>24</v>
      </c>
      <c r="B17" s="7">
        <f t="shared" ref="B17:H17" si="5">B6*B6</f>
        <v>0.1833879469</v>
      </c>
      <c r="C17" s="7">
        <f t="shared" si="5"/>
        <v>0.7194850479</v>
      </c>
      <c r="D17" s="7">
        <f t="shared" si="5"/>
        <v>1.042135962</v>
      </c>
      <c r="E17" s="7">
        <f t="shared" si="5"/>
        <v>1.392097355</v>
      </c>
      <c r="F17" s="7">
        <f t="shared" si="5"/>
        <v>1.766706888</v>
      </c>
      <c r="G17" s="7">
        <f t="shared" si="5"/>
        <v>2.713196156</v>
      </c>
      <c r="H17" s="7">
        <f t="shared" si="5"/>
        <v>3.753794962</v>
      </c>
    </row>
    <row r="18">
      <c r="A18" s="1" t="s">
        <v>25</v>
      </c>
      <c r="B18" s="2">
        <f t="shared" ref="B18:H18" si="6">B4*B4</f>
        <v>160000</v>
      </c>
      <c r="C18" s="2">
        <f t="shared" si="6"/>
        <v>640000</v>
      </c>
      <c r="D18" s="2">
        <f t="shared" si="6"/>
        <v>1000000</v>
      </c>
      <c r="E18" s="2">
        <f t="shared" si="6"/>
        <v>1440000</v>
      </c>
      <c r="F18" s="2">
        <f t="shared" si="6"/>
        <v>1960000</v>
      </c>
      <c r="G18" s="2">
        <f t="shared" si="6"/>
        <v>2560000</v>
      </c>
      <c r="H18" s="2">
        <f t="shared" si="6"/>
        <v>3240000</v>
      </c>
    </row>
    <row r="19">
      <c r="A19" s="1" t="s">
        <v>26</v>
      </c>
      <c r="B19" s="8">
        <f t="shared" ref="B19:H19" si="7">1/B18</f>
        <v>0.00000625</v>
      </c>
      <c r="C19" s="2">
        <f t="shared" si="7"/>
        <v>0.0000015625</v>
      </c>
      <c r="D19" s="2">
        <f t="shared" si="7"/>
        <v>0.000001</v>
      </c>
      <c r="E19" s="2">
        <f t="shared" si="7"/>
        <v>0.0000006944444444</v>
      </c>
      <c r="F19" s="2">
        <f t="shared" si="7"/>
        <v>0.0000005102040816</v>
      </c>
      <c r="G19" s="2">
        <f t="shared" si="7"/>
        <v>0.000000390625</v>
      </c>
      <c r="H19" s="2">
        <f t="shared" si="7"/>
        <v>0.0000003086419753</v>
      </c>
    </row>
    <row r="20">
      <c r="A20" s="1" t="s">
        <v>27</v>
      </c>
      <c r="B20" s="9">
        <f t="shared" ref="B20:H20" si="8">1/B17</f>
        <v>5.452921072</v>
      </c>
      <c r="C20" s="9">
        <f t="shared" si="8"/>
        <v>1.389882949</v>
      </c>
      <c r="D20" s="9">
        <f t="shared" si="8"/>
        <v>0.9595676926</v>
      </c>
      <c r="E20" s="9">
        <f t="shared" si="8"/>
        <v>0.7183405649</v>
      </c>
      <c r="F20" s="9">
        <f t="shared" si="8"/>
        <v>0.5660248491</v>
      </c>
      <c r="G20" s="9">
        <f t="shared" si="8"/>
        <v>0.3685690022</v>
      </c>
      <c r="H20" s="9">
        <f t="shared" si="8"/>
        <v>0.2663970755</v>
      </c>
    </row>
    <row r="23">
      <c r="A23" s="1" t="s">
        <v>10</v>
      </c>
      <c r="B23" s="2">
        <f>2*Pi()*SQRT(873887)</f>
        <v>5873.642475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  <c r="B1" s="1">
        <v>400.0</v>
      </c>
      <c r="C1" s="1">
        <v>600.0</v>
      </c>
      <c r="D1" s="1">
        <v>800.0</v>
      </c>
      <c r="E1" s="1">
        <v>1000.0</v>
      </c>
      <c r="F1" s="1">
        <v>1200.0</v>
      </c>
      <c r="G1" s="1">
        <v>1400.0</v>
      </c>
      <c r="H1" s="1">
        <v>1600.0</v>
      </c>
      <c r="I1" s="1">
        <v>1800.0</v>
      </c>
    </row>
    <row r="2">
      <c r="A2" s="1" t="s">
        <v>8</v>
      </c>
      <c r="B2" s="1">
        <v>3.0</v>
      </c>
      <c r="C2" s="1">
        <v>3.0</v>
      </c>
      <c r="D2" s="1">
        <v>3.0</v>
      </c>
      <c r="E2" s="1">
        <v>2.0</v>
      </c>
      <c r="F2" s="1">
        <v>2.0</v>
      </c>
      <c r="G2" s="1">
        <v>2.0</v>
      </c>
      <c r="H2" s="1">
        <v>1.0</v>
      </c>
      <c r="I2" s="1">
        <v>1.0</v>
      </c>
    </row>
    <row r="3">
      <c r="A3" s="1" t="s">
        <v>18</v>
      </c>
      <c r="B3" s="1">
        <v>5.6</v>
      </c>
      <c r="C3" s="1">
        <v>4.9</v>
      </c>
      <c r="D3" s="1">
        <v>3.4</v>
      </c>
      <c r="E3" s="1">
        <v>3.8</v>
      </c>
      <c r="F3" s="1">
        <v>3.4</v>
      </c>
      <c r="G3" s="1">
        <v>3.0</v>
      </c>
      <c r="H3" s="1">
        <v>2.7</v>
      </c>
      <c r="I3" s="1">
        <v>2.4</v>
      </c>
    </row>
    <row r="4">
      <c r="A4" s="1" t="s">
        <v>19</v>
      </c>
      <c r="B4" s="1">
        <v>1.8</v>
      </c>
      <c r="C4" s="1">
        <v>1.0</v>
      </c>
      <c r="D4" s="1">
        <v>0.7</v>
      </c>
      <c r="E4" s="1">
        <v>0.6</v>
      </c>
      <c r="F4" s="1">
        <v>0.4</v>
      </c>
      <c r="G4" s="1">
        <v>0.2</v>
      </c>
      <c r="H4" s="1">
        <v>0.6</v>
      </c>
      <c r="I4" s="1">
        <v>0.4</v>
      </c>
    </row>
    <row r="6">
      <c r="A6" s="1" t="s">
        <v>17</v>
      </c>
      <c r="B6" s="2">
        <f t="shared" ref="B6:I6" si="1">ln(B3/B4)/B2</f>
        <v>0.3783266443</v>
      </c>
      <c r="C6" s="2">
        <f t="shared" si="1"/>
        <v>0.5297450684</v>
      </c>
      <c r="D6" s="2">
        <f t="shared" si="1"/>
        <v>0.5268167919</v>
      </c>
      <c r="E6" s="2">
        <f t="shared" si="1"/>
        <v>0.9229133452</v>
      </c>
      <c r="F6" s="2">
        <f t="shared" si="1"/>
        <v>1.070033082</v>
      </c>
      <c r="G6" s="2">
        <f t="shared" si="1"/>
        <v>1.354025101</v>
      </c>
      <c r="H6" s="2">
        <f t="shared" si="1"/>
        <v>1.504077397</v>
      </c>
      <c r="I6" s="2">
        <f t="shared" si="1"/>
        <v>1.791759469</v>
      </c>
    </row>
    <row r="7">
      <c r="A7" s="1" t="s">
        <v>20</v>
      </c>
      <c r="B7" s="2">
        <f t="shared" ref="B7:I7" si="2">sqrt($B$15/$B$16)/B1</f>
        <v>10.20620726</v>
      </c>
      <c r="C7" s="2">
        <f t="shared" si="2"/>
        <v>6.804138174</v>
      </c>
      <c r="D7" s="2">
        <f t="shared" si="2"/>
        <v>5.103103631</v>
      </c>
      <c r="E7" s="2">
        <f t="shared" si="2"/>
        <v>4.082482905</v>
      </c>
      <c r="F7" s="2">
        <f t="shared" si="2"/>
        <v>3.402069087</v>
      </c>
      <c r="G7" s="2">
        <f t="shared" si="2"/>
        <v>2.916059218</v>
      </c>
      <c r="H7" s="2">
        <f t="shared" si="2"/>
        <v>2.551551815</v>
      </c>
      <c r="I7" s="2">
        <f t="shared" si="2"/>
        <v>2.268046058</v>
      </c>
    </row>
    <row r="8">
      <c r="A8" s="1" t="s">
        <v>21</v>
      </c>
      <c r="B8" s="2">
        <f t="shared" ref="B8:I8" si="3">PI()/B6</f>
        <v>8.303915944</v>
      </c>
      <c r="C8" s="2">
        <f t="shared" si="3"/>
        <v>5.930385842</v>
      </c>
      <c r="D8" s="2">
        <f t="shared" si="3"/>
        <v>5.963349502</v>
      </c>
      <c r="E8" s="2">
        <f t="shared" si="3"/>
        <v>3.403995261</v>
      </c>
      <c r="F8" s="2">
        <f t="shared" si="3"/>
        <v>2.935977127</v>
      </c>
      <c r="G8" s="2">
        <f t="shared" si="3"/>
        <v>2.320187899</v>
      </c>
      <c r="H8" s="2">
        <f t="shared" si="3"/>
        <v>2.088717416</v>
      </c>
      <c r="I8" s="2">
        <f t="shared" si="3"/>
        <v>1.753356244</v>
      </c>
    </row>
    <row r="9">
      <c r="A9" s="1" t="s">
        <v>28</v>
      </c>
      <c r="B9" s="2">
        <f>max(B8:I8)</f>
        <v>8.303915944</v>
      </c>
    </row>
    <row r="10">
      <c r="A10" s="1" t="s">
        <v>29</v>
      </c>
      <c r="B10" s="2">
        <f>min(B8:I8)</f>
        <v>1.753356244</v>
      </c>
    </row>
    <row r="15">
      <c r="A15" s="4" t="s">
        <v>2</v>
      </c>
      <c r="B15" s="2">
        <f>100*10^(-3)</f>
        <v>0.1</v>
      </c>
      <c r="C15" s="1" t="s">
        <v>9</v>
      </c>
    </row>
    <row r="16">
      <c r="A16" s="4" t="s">
        <v>11</v>
      </c>
      <c r="B16" s="5">
        <f>6*10^(-9)</f>
        <v>0.000000006</v>
      </c>
      <c r="C16" s="1" t="s">
        <v>12</v>
      </c>
      <c r="D16" s="6" t="s">
        <v>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31</v>
      </c>
      <c r="B1" s="10">
        <v>6.0</v>
      </c>
      <c r="C1" s="1">
        <v>5.3</v>
      </c>
      <c r="D1" s="1">
        <v>5.4</v>
      </c>
      <c r="E1" s="1">
        <v>5.5</v>
      </c>
      <c r="F1" s="1">
        <v>5.6</v>
      </c>
      <c r="G1" s="1">
        <v>5.7</v>
      </c>
      <c r="H1" s="1">
        <v>5.8</v>
      </c>
      <c r="I1" s="1">
        <v>5.9</v>
      </c>
      <c r="J1" s="1">
        <v>6.1</v>
      </c>
      <c r="K1" s="1">
        <v>6.2</v>
      </c>
      <c r="L1" s="1">
        <v>6.3</v>
      </c>
      <c r="M1" s="1">
        <v>6.4</v>
      </c>
      <c r="N1" s="1">
        <v>6.5</v>
      </c>
      <c r="O1" s="1">
        <v>6.6</v>
      </c>
    </row>
    <row r="2">
      <c r="A2" s="1" t="s">
        <v>32</v>
      </c>
      <c r="B2" s="10">
        <v>17.0</v>
      </c>
      <c r="C2" s="1">
        <v>7.0</v>
      </c>
      <c r="D2" s="1">
        <v>7.9</v>
      </c>
      <c r="E2" s="1">
        <v>9.0</v>
      </c>
      <c r="F2" s="1">
        <v>10.7</v>
      </c>
      <c r="G2" s="1">
        <v>12.5</v>
      </c>
      <c r="H2" s="1">
        <v>14.5</v>
      </c>
      <c r="I2" s="1">
        <v>16.1</v>
      </c>
      <c r="J2" s="1">
        <v>16.1</v>
      </c>
      <c r="K2" s="1">
        <v>15.0</v>
      </c>
      <c r="L2" s="1">
        <v>13.6</v>
      </c>
      <c r="M2" s="1">
        <v>12.2</v>
      </c>
      <c r="N2" s="1">
        <v>10.9</v>
      </c>
      <c r="O2" s="1">
        <v>10.0</v>
      </c>
    </row>
    <row r="3">
      <c r="A3" s="11" t="s">
        <v>33</v>
      </c>
      <c r="B3" s="12">
        <f t="shared" ref="B3:O3" si="1">2*PI()*B1*B4*(10^(-3))</f>
        <v>1.402406961</v>
      </c>
      <c r="C3" s="12">
        <f t="shared" si="1"/>
        <v>2.517546689</v>
      </c>
      <c r="D3" s="12">
        <f t="shared" si="1"/>
        <v>2.470045808</v>
      </c>
      <c r="E3" s="12">
        <f t="shared" si="1"/>
        <v>2.37755732</v>
      </c>
      <c r="F3" s="12">
        <f t="shared" si="1"/>
        <v>2.265967949</v>
      </c>
      <c r="G3" s="12">
        <f t="shared" si="1"/>
        <v>2.091546725</v>
      </c>
      <c r="H3" s="12">
        <f t="shared" si="1"/>
        <v>1.909585679</v>
      </c>
      <c r="I3" s="12">
        <f t="shared" si="1"/>
        <v>1.66077154</v>
      </c>
      <c r="J3" s="12">
        <f t="shared" si="1"/>
        <v>1.134491939</v>
      </c>
      <c r="K3" s="12">
        <f t="shared" si="1"/>
        <v>0.9505202733</v>
      </c>
      <c r="L3" s="12">
        <f t="shared" si="1"/>
        <v>0.7441804678</v>
      </c>
      <c r="M3" s="12">
        <f t="shared" si="1"/>
        <v>0.6273132211</v>
      </c>
      <c r="N3" s="12">
        <f t="shared" si="1"/>
        <v>0.5390972994</v>
      </c>
      <c r="O3" s="12">
        <f t="shared" si="1"/>
        <v>0.4146902303</v>
      </c>
      <c r="P3" s="13">
        <f t="shared" ref="P3:AC3" si="2">B3 + 2*(-B3+PI()/2)</f>
        <v>1.739185693</v>
      </c>
      <c r="Q3" s="13">
        <f t="shared" si="2"/>
        <v>0.6240459647</v>
      </c>
      <c r="R3" s="13">
        <f t="shared" si="2"/>
        <v>0.6715468456</v>
      </c>
      <c r="S3" s="13">
        <f t="shared" si="2"/>
        <v>0.7640353334</v>
      </c>
      <c r="T3" s="13">
        <f t="shared" si="2"/>
        <v>0.8756247044</v>
      </c>
      <c r="U3" s="13">
        <f t="shared" si="2"/>
        <v>1.050045929</v>
      </c>
      <c r="V3" s="13">
        <f t="shared" si="2"/>
        <v>1.232006975</v>
      </c>
      <c r="W3" s="13">
        <f t="shared" si="2"/>
        <v>1.480821113</v>
      </c>
      <c r="X3" s="13">
        <f t="shared" si="2"/>
        <v>2.007100715</v>
      </c>
      <c r="Y3" s="13">
        <f t="shared" si="2"/>
        <v>2.19107238</v>
      </c>
      <c r="Z3" s="13">
        <f t="shared" si="2"/>
        <v>2.397412186</v>
      </c>
      <c r="AA3" s="13">
        <f t="shared" si="2"/>
        <v>2.514279433</v>
      </c>
      <c r="AB3" s="13">
        <f t="shared" si="2"/>
        <v>2.602495354</v>
      </c>
      <c r="AC3" s="13">
        <f t="shared" si="2"/>
        <v>2.726902423</v>
      </c>
    </row>
    <row r="4">
      <c r="A4" s="14" t="s">
        <v>34</v>
      </c>
      <c r="B4" s="10">
        <v>37.2</v>
      </c>
      <c r="C4" s="1">
        <v>75.6</v>
      </c>
      <c r="D4" s="1">
        <v>72.8</v>
      </c>
      <c r="E4" s="1">
        <v>68.8</v>
      </c>
      <c r="F4" s="1">
        <v>64.4</v>
      </c>
      <c r="G4" s="1">
        <v>58.4</v>
      </c>
      <c r="H4" s="1">
        <v>52.4</v>
      </c>
      <c r="I4" s="1">
        <v>44.8</v>
      </c>
      <c r="J4" s="1">
        <v>29.6</v>
      </c>
      <c r="K4" s="1">
        <v>24.4</v>
      </c>
      <c r="L4" s="1">
        <v>18.8</v>
      </c>
      <c r="M4" s="1">
        <v>15.6</v>
      </c>
      <c r="N4" s="1">
        <v>13.2</v>
      </c>
      <c r="O4" s="1">
        <v>10.0</v>
      </c>
    </row>
    <row r="5">
      <c r="A5" s="1" t="s">
        <v>35</v>
      </c>
      <c r="B5" s="2">
        <f t="shared" ref="B5:O5" si="3">2*PI()*B1</f>
        <v>37.69911184</v>
      </c>
      <c r="C5" s="2">
        <f t="shared" si="3"/>
        <v>33.30088213</v>
      </c>
      <c r="D5" s="2">
        <f t="shared" si="3"/>
        <v>33.92920066</v>
      </c>
      <c r="E5" s="2">
        <f t="shared" si="3"/>
        <v>34.55751919</v>
      </c>
      <c r="F5" s="2">
        <f t="shared" si="3"/>
        <v>35.18583772</v>
      </c>
      <c r="G5" s="2">
        <f t="shared" si="3"/>
        <v>35.81415625</v>
      </c>
      <c r="H5" s="2">
        <f t="shared" si="3"/>
        <v>36.44247478</v>
      </c>
      <c r="I5" s="2">
        <f t="shared" si="3"/>
        <v>37.07079331</v>
      </c>
      <c r="J5" s="2">
        <f t="shared" si="3"/>
        <v>38.32743037</v>
      </c>
      <c r="K5" s="2">
        <f t="shared" si="3"/>
        <v>38.9557489</v>
      </c>
      <c r="L5" s="2">
        <f t="shared" si="3"/>
        <v>39.58406744</v>
      </c>
      <c r="M5" s="2">
        <f t="shared" si="3"/>
        <v>40.21238597</v>
      </c>
      <c r="N5" s="2">
        <f t="shared" si="3"/>
        <v>40.8407045</v>
      </c>
      <c r="O5" s="2">
        <f t="shared" si="3"/>
        <v>41.46902303</v>
      </c>
      <c r="P5" s="13">
        <v>37.69911184307752</v>
      </c>
      <c r="Q5" s="13">
        <v>33.3008821280518</v>
      </c>
      <c r="R5" s="13">
        <v>33.929200658769766</v>
      </c>
      <c r="S5" s="13">
        <v>34.55751918948772</v>
      </c>
      <c r="T5" s="13">
        <v>35.18583772020568</v>
      </c>
      <c r="U5" s="13">
        <v>35.814156250923645</v>
      </c>
      <c r="V5" s="13">
        <v>36.4424747816416</v>
      </c>
      <c r="W5" s="13">
        <v>37.07079331235956</v>
      </c>
      <c r="X5" s="13">
        <v>38.32743037379547</v>
      </c>
      <c r="Y5" s="13">
        <v>38.955748904513435</v>
      </c>
      <c r="Z5" s="13">
        <v>39.58406743523139</v>
      </c>
      <c r="AA5" s="13">
        <v>40.21238596594935</v>
      </c>
      <c r="AB5" s="13">
        <v>40.840704496667314</v>
      </c>
      <c r="AC5" s="13">
        <v>41.46902302738527</v>
      </c>
    </row>
    <row r="6">
      <c r="A6" s="1" t="s">
        <v>36</v>
      </c>
      <c r="B6" s="2">
        <f t="shared" ref="B6:O6" si="4">(B2/2)/$B$8</f>
        <v>1</v>
      </c>
      <c r="C6" s="2">
        <f t="shared" si="4"/>
        <v>0.4117647059</v>
      </c>
      <c r="D6" s="2">
        <f t="shared" si="4"/>
        <v>0.4647058824</v>
      </c>
      <c r="E6" s="2">
        <f t="shared" si="4"/>
        <v>0.5294117647</v>
      </c>
      <c r="F6" s="2">
        <f t="shared" si="4"/>
        <v>0.6294117647</v>
      </c>
      <c r="G6" s="2">
        <f t="shared" si="4"/>
        <v>0.7352941176</v>
      </c>
      <c r="H6" s="2">
        <f t="shared" si="4"/>
        <v>0.8529411765</v>
      </c>
      <c r="I6" s="2">
        <f t="shared" si="4"/>
        <v>0.9470588235</v>
      </c>
      <c r="J6" s="2">
        <f t="shared" si="4"/>
        <v>0.9470588235</v>
      </c>
      <c r="K6" s="2">
        <f t="shared" si="4"/>
        <v>0.8823529412</v>
      </c>
      <c r="L6" s="2">
        <f t="shared" si="4"/>
        <v>0.8</v>
      </c>
      <c r="M6" s="2">
        <f t="shared" si="4"/>
        <v>0.7176470588</v>
      </c>
      <c r="N6" s="2">
        <f t="shared" si="4"/>
        <v>0.6411764706</v>
      </c>
      <c r="O6" s="2">
        <f t="shared" si="4"/>
        <v>0.5882352941</v>
      </c>
    </row>
    <row r="7">
      <c r="A7" s="15" t="s">
        <v>37</v>
      </c>
      <c r="B7" s="2">
        <f t="shared" ref="B7:O7" si="5">B1/$B$9</f>
        <v>1</v>
      </c>
      <c r="C7" s="2">
        <f t="shared" si="5"/>
        <v>0.8833333333</v>
      </c>
      <c r="D7" s="2">
        <f t="shared" si="5"/>
        <v>0.9</v>
      </c>
      <c r="E7" s="2">
        <f t="shared" si="5"/>
        <v>0.9166666667</v>
      </c>
      <c r="F7" s="2">
        <f t="shared" si="5"/>
        <v>0.9333333333</v>
      </c>
      <c r="G7" s="2">
        <f t="shared" si="5"/>
        <v>0.95</v>
      </c>
      <c r="H7" s="2">
        <f t="shared" si="5"/>
        <v>0.9666666667</v>
      </c>
      <c r="I7" s="2">
        <f t="shared" si="5"/>
        <v>0.9833333333</v>
      </c>
      <c r="J7" s="2">
        <f t="shared" si="5"/>
        <v>1.016666667</v>
      </c>
      <c r="K7" s="2">
        <f t="shared" si="5"/>
        <v>1.033333333</v>
      </c>
      <c r="L7" s="2">
        <f t="shared" si="5"/>
        <v>1.05</v>
      </c>
      <c r="M7" s="2">
        <f t="shared" si="5"/>
        <v>1.066666667</v>
      </c>
      <c r="N7" s="2">
        <f t="shared" si="5"/>
        <v>1.083333333</v>
      </c>
      <c r="O7" s="2">
        <f t="shared" si="5"/>
        <v>1.1</v>
      </c>
    </row>
    <row r="8">
      <c r="A8" s="1" t="s">
        <v>38</v>
      </c>
      <c r="B8" s="2">
        <f>B2/2</f>
        <v>8.5</v>
      </c>
    </row>
    <row r="9">
      <c r="A9" s="14" t="s">
        <v>39</v>
      </c>
      <c r="B9" s="2">
        <f>B1</f>
        <v>6</v>
      </c>
    </row>
    <row r="10">
      <c r="A10" s="1" t="s">
        <v>16</v>
      </c>
      <c r="B10" s="1">
        <v>400.0</v>
      </c>
      <c r="M10" s="2" t="s">
        <v>38</v>
      </c>
      <c r="N10" s="2">
        <f>B15/2</f>
        <v>2.16</v>
      </c>
    </row>
    <row r="11">
      <c r="M11" s="2" t="s">
        <v>39</v>
      </c>
      <c r="N11" s="2">
        <f>B14</f>
        <v>6.4</v>
      </c>
    </row>
    <row r="12">
      <c r="M12" s="1" t="s">
        <v>16</v>
      </c>
      <c r="N12" s="1">
        <v>2000.0</v>
      </c>
    </row>
    <row r="14">
      <c r="A14" s="1" t="s">
        <v>31</v>
      </c>
      <c r="B14" s="10">
        <v>6.4</v>
      </c>
      <c r="C14" s="1">
        <v>4.0</v>
      </c>
      <c r="D14" s="1">
        <v>4.5</v>
      </c>
      <c r="E14" s="1">
        <v>5.0</v>
      </c>
      <c r="F14" s="1">
        <v>5.5</v>
      </c>
      <c r="G14" s="1">
        <v>6.0</v>
      </c>
      <c r="H14" s="1">
        <v>7.0</v>
      </c>
      <c r="I14" s="1">
        <v>7.5</v>
      </c>
      <c r="J14" s="1">
        <v>8.0</v>
      </c>
      <c r="K14" s="1">
        <v>8.5</v>
      </c>
    </row>
    <row r="15">
      <c r="A15" s="1" t="s">
        <v>32</v>
      </c>
      <c r="B15" s="10">
        <v>4.32</v>
      </c>
      <c r="C15" s="1">
        <v>1.78</v>
      </c>
      <c r="D15" s="1">
        <v>2.32</v>
      </c>
      <c r="E15" s="1">
        <v>3.06</v>
      </c>
      <c r="F15" s="1">
        <v>3.8</v>
      </c>
      <c r="G15" s="1">
        <v>4.24</v>
      </c>
      <c r="H15" s="1">
        <v>4.2</v>
      </c>
      <c r="I15" s="1">
        <v>3.96</v>
      </c>
      <c r="J15" s="1">
        <v>3.7</v>
      </c>
      <c r="K15" s="1">
        <v>3.48</v>
      </c>
    </row>
    <row r="16">
      <c r="A16" s="1" t="s">
        <v>40</v>
      </c>
      <c r="B16" s="10">
        <v>0.86</v>
      </c>
    </row>
    <row r="17">
      <c r="A17" s="11" t="s">
        <v>33</v>
      </c>
      <c r="B17" s="16">
        <f t="shared" ref="B17:K17" si="6">2*PI()*B14*B18</f>
        <v>932.9273544</v>
      </c>
      <c r="C17" s="16">
        <f t="shared" si="6"/>
        <v>1910.088333</v>
      </c>
      <c r="D17" s="16">
        <f t="shared" si="6"/>
        <v>1753.008701</v>
      </c>
      <c r="E17" s="16">
        <f t="shared" si="6"/>
        <v>1633.62818</v>
      </c>
      <c r="F17" s="16">
        <f t="shared" si="6"/>
        <v>1347.743248</v>
      </c>
      <c r="G17" s="16">
        <f t="shared" si="6"/>
        <v>1055.575132</v>
      </c>
      <c r="H17" s="16">
        <f t="shared" si="6"/>
        <v>615.7521601</v>
      </c>
      <c r="I17" s="16">
        <f t="shared" si="6"/>
        <v>452.3893421</v>
      </c>
      <c r="J17" s="16">
        <f t="shared" si="6"/>
        <v>422.2300526</v>
      </c>
      <c r="K17" s="16">
        <f t="shared" si="6"/>
        <v>277.7167906</v>
      </c>
    </row>
    <row r="18">
      <c r="A18" s="14" t="s">
        <v>34</v>
      </c>
      <c r="B18" s="10">
        <v>23.2</v>
      </c>
      <c r="C18" s="1">
        <v>76.0</v>
      </c>
      <c r="D18" s="1">
        <v>62.0</v>
      </c>
      <c r="E18" s="1">
        <v>52.0</v>
      </c>
      <c r="F18" s="1">
        <v>39.0</v>
      </c>
      <c r="G18" s="1">
        <v>28.0</v>
      </c>
      <c r="H18" s="1">
        <v>14.0</v>
      </c>
      <c r="I18" s="1">
        <v>9.6</v>
      </c>
      <c r="J18" s="1">
        <v>8.4</v>
      </c>
      <c r="K18" s="1">
        <v>5.2</v>
      </c>
    </row>
    <row r="19">
      <c r="A19" s="1" t="s">
        <v>35</v>
      </c>
      <c r="B19" s="2">
        <f t="shared" ref="B19:K19" si="7">2*PI()*B14</f>
        <v>40.21238597</v>
      </c>
      <c r="C19" s="2">
        <f t="shared" si="7"/>
        <v>25.13274123</v>
      </c>
      <c r="D19" s="2">
        <f t="shared" si="7"/>
        <v>28.27433388</v>
      </c>
      <c r="E19" s="2">
        <f t="shared" si="7"/>
        <v>31.41592654</v>
      </c>
      <c r="F19" s="2">
        <f t="shared" si="7"/>
        <v>34.55751919</v>
      </c>
      <c r="G19" s="2">
        <f t="shared" si="7"/>
        <v>37.69911184</v>
      </c>
      <c r="H19" s="2">
        <f t="shared" si="7"/>
        <v>43.98229715</v>
      </c>
      <c r="I19" s="2">
        <f t="shared" si="7"/>
        <v>47.1238898</v>
      </c>
      <c r="J19" s="2">
        <f t="shared" si="7"/>
        <v>50.26548246</v>
      </c>
      <c r="K19" s="2">
        <f t="shared" si="7"/>
        <v>53.40707511</v>
      </c>
    </row>
    <row r="20">
      <c r="A20" s="1" t="s">
        <v>36</v>
      </c>
      <c r="B20" s="2">
        <f t="shared" ref="B20:K20" si="8">(B15/2)/$B$22</f>
        <v>1</v>
      </c>
      <c r="C20" s="2">
        <f t="shared" si="8"/>
        <v>0.412037037</v>
      </c>
      <c r="D20" s="2">
        <f t="shared" si="8"/>
        <v>0.537037037</v>
      </c>
      <c r="E20" s="2">
        <f t="shared" si="8"/>
        <v>0.7083333333</v>
      </c>
      <c r="F20" s="2">
        <f t="shared" si="8"/>
        <v>0.8796296296</v>
      </c>
      <c r="G20" s="2">
        <f t="shared" si="8"/>
        <v>0.9814814815</v>
      </c>
      <c r="H20" s="2">
        <f t="shared" si="8"/>
        <v>0.9722222222</v>
      </c>
      <c r="I20" s="2">
        <f t="shared" si="8"/>
        <v>0.9166666667</v>
      </c>
      <c r="J20" s="2">
        <f t="shared" si="8"/>
        <v>0.8564814815</v>
      </c>
      <c r="K20" s="2">
        <f t="shared" si="8"/>
        <v>0.8055555556</v>
      </c>
    </row>
    <row r="21">
      <c r="A21" s="15" t="s">
        <v>37</v>
      </c>
      <c r="B21" s="17">
        <f t="shared" ref="B21:K21" si="9">B14/$B$23</f>
        <v>1</v>
      </c>
      <c r="C21" s="18">
        <f t="shared" si="9"/>
        <v>0.625</v>
      </c>
      <c r="D21" s="18">
        <f t="shared" si="9"/>
        <v>0.703125</v>
      </c>
      <c r="E21" s="18">
        <f t="shared" si="9"/>
        <v>0.78125</v>
      </c>
      <c r="F21" s="18">
        <f t="shared" si="9"/>
        <v>0.859375</v>
      </c>
      <c r="G21" s="18">
        <f t="shared" si="9"/>
        <v>0.9375</v>
      </c>
      <c r="H21" s="18">
        <f t="shared" si="9"/>
        <v>1.09375</v>
      </c>
      <c r="I21" s="18">
        <f t="shared" si="9"/>
        <v>1.171875</v>
      </c>
      <c r="J21" s="18">
        <f t="shared" si="9"/>
        <v>1.25</v>
      </c>
      <c r="K21" s="18">
        <f t="shared" si="9"/>
        <v>1.328125</v>
      </c>
    </row>
    <row r="22">
      <c r="A22" s="1" t="s">
        <v>38</v>
      </c>
      <c r="B22" s="2">
        <f>4.32/2</f>
        <v>2.16</v>
      </c>
    </row>
    <row r="23">
      <c r="A23" s="14" t="s">
        <v>39</v>
      </c>
      <c r="B23" s="2">
        <f>6.4</f>
        <v>6.4</v>
      </c>
    </row>
  </sheetData>
  <drawing r:id="rId1"/>
</worksheet>
</file>