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william\Desktop\final project\"/>
    </mc:Choice>
  </mc:AlternateContent>
  <xr:revisionPtr revIDLastSave="0" documentId="13_ncr:1_{6A023AEF-622F-45E6-BB0A-6C30FA4160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  <sheet name="teams abbv" sheetId="4" r:id="rId2"/>
    <sheet name="2020TEAM" sheetId="2" r:id="rId3"/>
    <sheet name="2020OPPO" sheetId="3" r:id="rId4"/>
    <sheet name="2021TEAM" sheetId="5" r:id="rId5"/>
    <sheet name="2021OPP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91" i="1" l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M91" i="1"/>
  <c r="L92" i="1" l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91" i="1"/>
  <c r="R24" i="1" l="1"/>
  <c r="U22" i="1"/>
  <c r="T21" i="1"/>
  <c r="U20" i="1"/>
  <c r="U18" i="1"/>
  <c r="P17" i="1"/>
  <c r="U14" i="1"/>
  <c r="U10" i="1"/>
  <c r="U9" i="1"/>
  <c r="U8" i="1"/>
  <c r="U6" i="1"/>
  <c r="S5" i="1"/>
  <c r="U4" i="1"/>
  <c r="M2" i="1"/>
  <c r="U3" i="1"/>
  <c r="U5" i="1"/>
  <c r="U7" i="1"/>
  <c r="U11" i="1"/>
  <c r="U12" i="1"/>
  <c r="U15" i="1"/>
  <c r="U16" i="1"/>
  <c r="U19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R3" i="1"/>
  <c r="R6" i="1"/>
  <c r="R7" i="1"/>
  <c r="R10" i="1"/>
  <c r="R11" i="1"/>
  <c r="R14" i="1"/>
  <c r="R15" i="1"/>
  <c r="R18" i="1"/>
  <c r="R19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O3" i="1"/>
  <c r="O5" i="1"/>
  <c r="O7" i="1"/>
  <c r="O8" i="1"/>
  <c r="O11" i="1"/>
  <c r="O12" i="1"/>
  <c r="O15" i="1"/>
  <c r="O16" i="1"/>
  <c r="O19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E1" i="1"/>
  <c r="P3" i="1"/>
  <c r="Q3" i="1"/>
  <c r="S3" i="1"/>
  <c r="T3" i="1"/>
  <c r="V3" i="1"/>
  <c r="W3" i="1"/>
  <c r="X3" i="1"/>
  <c r="Y3" i="1"/>
  <c r="Z3" i="1"/>
  <c r="AA3" i="1"/>
  <c r="AB3" i="1"/>
  <c r="AC3" i="1"/>
  <c r="AD3" i="1"/>
  <c r="Q4" i="1"/>
  <c r="S4" i="1"/>
  <c r="T4" i="1"/>
  <c r="W4" i="1"/>
  <c r="X4" i="1"/>
  <c r="Y4" i="1"/>
  <c r="AA4" i="1"/>
  <c r="AB4" i="1"/>
  <c r="AC4" i="1"/>
  <c r="V5" i="1"/>
  <c r="AA5" i="1"/>
  <c r="P6" i="1"/>
  <c r="Q6" i="1"/>
  <c r="T6" i="1"/>
  <c r="V6" i="1"/>
  <c r="W6" i="1"/>
  <c r="Y6" i="1"/>
  <c r="Z6" i="1"/>
  <c r="AA6" i="1"/>
  <c r="AC6" i="1"/>
  <c r="AD6" i="1"/>
  <c r="P7" i="1"/>
  <c r="Q7" i="1"/>
  <c r="S7" i="1"/>
  <c r="T7" i="1"/>
  <c r="V7" i="1"/>
  <c r="W7" i="1"/>
  <c r="X7" i="1"/>
  <c r="Y7" i="1"/>
  <c r="Z7" i="1"/>
  <c r="AA7" i="1"/>
  <c r="AB7" i="1"/>
  <c r="AC7" i="1"/>
  <c r="AD7" i="1"/>
  <c r="Q8" i="1"/>
  <c r="S8" i="1"/>
  <c r="T8" i="1"/>
  <c r="W8" i="1"/>
  <c r="X8" i="1"/>
  <c r="Y8" i="1"/>
  <c r="AA8" i="1"/>
  <c r="AB8" i="1"/>
  <c r="AC8" i="1"/>
  <c r="Q9" i="1"/>
  <c r="X9" i="1"/>
  <c r="AD9" i="1"/>
  <c r="P10" i="1"/>
  <c r="Q10" i="1"/>
  <c r="T10" i="1"/>
  <c r="V10" i="1"/>
  <c r="W10" i="1"/>
  <c r="Y10" i="1"/>
  <c r="Z10" i="1"/>
  <c r="AA10" i="1"/>
  <c r="AC10" i="1"/>
  <c r="AD10" i="1"/>
  <c r="P11" i="1"/>
  <c r="Q11" i="1"/>
  <c r="S11" i="1"/>
  <c r="T11" i="1"/>
  <c r="V11" i="1"/>
  <c r="W11" i="1"/>
  <c r="X11" i="1"/>
  <c r="Y11" i="1"/>
  <c r="Z11" i="1"/>
  <c r="AA11" i="1"/>
  <c r="AB11" i="1"/>
  <c r="AC11" i="1"/>
  <c r="AD11" i="1"/>
  <c r="Q12" i="1"/>
  <c r="S12" i="1"/>
  <c r="T12" i="1"/>
  <c r="W12" i="1"/>
  <c r="X12" i="1"/>
  <c r="Y12" i="1"/>
  <c r="AA12" i="1"/>
  <c r="AB12" i="1"/>
  <c r="AC12" i="1"/>
  <c r="V13" i="1"/>
  <c r="AA13" i="1"/>
  <c r="P14" i="1"/>
  <c r="Q14" i="1"/>
  <c r="T14" i="1"/>
  <c r="V14" i="1"/>
  <c r="W14" i="1"/>
  <c r="Y14" i="1"/>
  <c r="Z14" i="1"/>
  <c r="AA14" i="1"/>
  <c r="AC14" i="1"/>
  <c r="AD14" i="1"/>
  <c r="P15" i="1"/>
  <c r="Q15" i="1"/>
  <c r="S15" i="1"/>
  <c r="T15" i="1"/>
  <c r="V15" i="1"/>
  <c r="W15" i="1"/>
  <c r="X15" i="1"/>
  <c r="Y15" i="1"/>
  <c r="Z15" i="1"/>
  <c r="AA15" i="1"/>
  <c r="AB15" i="1"/>
  <c r="AC15" i="1"/>
  <c r="AD15" i="1"/>
  <c r="Q16" i="1"/>
  <c r="S16" i="1"/>
  <c r="T16" i="1"/>
  <c r="W16" i="1"/>
  <c r="X16" i="1"/>
  <c r="Y16" i="1"/>
  <c r="AA16" i="1"/>
  <c r="AB16" i="1"/>
  <c r="AC16" i="1"/>
  <c r="Q17" i="1"/>
  <c r="X17" i="1"/>
  <c r="AD17" i="1"/>
  <c r="P18" i="1"/>
  <c r="Q18" i="1"/>
  <c r="T18" i="1"/>
  <c r="V18" i="1"/>
  <c r="W18" i="1"/>
  <c r="Y18" i="1"/>
  <c r="Z18" i="1"/>
  <c r="AA18" i="1"/>
  <c r="AC18" i="1"/>
  <c r="AD18" i="1"/>
  <c r="P19" i="1"/>
  <c r="Q19" i="1"/>
  <c r="S19" i="1"/>
  <c r="T19" i="1"/>
  <c r="V19" i="1"/>
  <c r="W19" i="1"/>
  <c r="X19" i="1"/>
  <c r="Y19" i="1"/>
  <c r="Z19" i="1"/>
  <c r="AA19" i="1"/>
  <c r="AB19" i="1"/>
  <c r="AC19" i="1"/>
  <c r="AD19" i="1"/>
  <c r="Q20" i="1"/>
  <c r="S20" i="1"/>
  <c r="T20" i="1"/>
  <c r="W20" i="1"/>
  <c r="X20" i="1"/>
  <c r="Y20" i="1"/>
  <c r="AA20" i="1"/>
  <c r="AB20" i="1"/>
  <c r="AC20" i="1"/>
  <c r="P21" i="1"/>
  <c r="Q21" i="1"/>
  <c r="S21" i="1"/>
  <c r="V21" i="1"/>
  <c r="W21" i="1"/>
  <c r="X21" i="1"/>
  <c r="Z21" i="1"/>
  <c r="AA21" i="1"/>
  <c r="AB21" i="1"/>
  <c r="AD21" i="1"/>
  <c r="P22" i="1"/>
  <c r="Q22" i="1"/>
  <c r="T22" i="1"/>
  <c r="V22" i="1"/>
  <c r="W22" i="1"/>
  <c r="Y22" i="1"/>
  <c r="Z22" i="1"/>
  <c r="AA22" i="1"/>
  <c r="AC22" i="1"/>
  <c r="AD22" i="1"/>
  <c r="P23" i="1"/>
  <c r="Q23" i="1"/>
  <c r="S23" i="1"/>
  <c r="T23" i="1"/>
  <c r="V23" i="1"/>
  <c r="W23" i="1"/>
  <c r="X23" i="1"/>
  <c r="Y23" i="1"/>
  <c r="Z23" i="1"/>
  <c r="AA23" i="1"/>
  <c r="AB23" i="1"/>
  <c r="AC23" i="1"/>
  <c r="AD23" i="1"/>
  <c r="Q24" i="1"/>
  <c r="S24" i="1"/>
  <c r="T24" i="1"/>
  <c r="W24" i="1"/>
  <c r="X24" i="1"/>
  <c r="Y24" i="1"/>
  <c r="AA24" i="1"/>
  <c r="AB24" i="1"/>
  <c r="AC24" i="1"/>
  <c r="P25" i="1"/>
  <c r="Q25" i="1"/>
  <c r="S25" i="1"/>
  <c r="T25" i="1"/>
  <c r="V25" i="1"/>
  <c r="W25" i="1"/>
  <c r="X25" i="1"/>
  <c r="Y25" i="1"/>
  <c r="Z25" i="1"/>
  <c r="AA25" i="1"/>
  <c r="AB25" i="1"/>
  <c r="AC25" i="1"/>
  <c r="AD25" i="1"/>
  <c r="P26" i="1"/>
  <c r="Q26" i="1"/>
  <c r="S26" i="1"/>
  <c r="T26" i="1"/>
  <c r="V26" i="1"/>
  <c r="W26" i="1"/>
  <c r="X26" i="1"/>
  <c r="Y26" i="1"/>
  <c r="Z26" i="1"/>
  <c r="AA26" i="1"/>
  <c r="AB26" i="1"/>
  <c r="AC26" i="1"/>
  <c r="AD26" i="1"/>
  <c r="P27" i="1"/>
  <c r="Q27" i="1"/>
  <c r="S27" i="1"/>
  <c r="T27" i="1"/>
  <c r="V27" i="1"/>
  <c r="W27" i="1"/>
  <c r="X27" i="1"/>
  <c r="Y27" i="1"/>
  <c r="Z27" i="1"/>
  <c r="AA27" i="1"/>
  <c r="AB27" i="1"/>
  <c r="AC27" i="1"/>
  <c r="AD27" i="1"/>
  <c r="P28" i="1"/>
  <c r="Q28" i="1"/>
  <c r="S28" i="1"/>
  <c r="T28" i="1"/>
  <c r="V28" i="1"/>
  <c r="W28" i="1"/>
  <c r="X28" i="1"/>
  <c r="Y28" i="1"/>
  <c r="Z28" i="1"/>
  <c r="AA28" i="1"/>
  <c r="AB28" i="1"/>
  <c r="AC28" i="1"/>
  <c r="AD28" i="1"/>
  <c r="P29" i="1"/>
  <c r="Q29" i="1"/>
  <c r="S29" i="1"/>
  <c r="T29" i="1"/>
  <c r="V29" i="1"/>
  <c r="W29" i="1"/>
  <c r="X29" i="1"/>
  <c r="Y29" i="1"/>
  <c r="Z29" i="1"/>
  <c r="AA29" i="1"/>
  <c r="AB29" i="1"/>
  <c r="AC29" i="1"/>
  <c r="AD29" i="1"/>
  <c r="P30" i="1"/>
  <c r="Q30" i="1"/>
  <c r="S30" i="1"/>
  <c r="T30" i="1"/>
  <c r="V30" i="1"/>
  <c r="W30" i="1"/>
  <c r="X30" i="1"/>
  <c r="Y30" i="1"/>
  <c r="Z30" i="1"/>
  <c r="AA30" i="1"/>
  <c r="AB30" i="1"/>
  <c r="AC30" i="1"/>
  <c r="AD30" i="1"/>
  <c r="P31" i="1"/>
  <c r="Q31" i="1"/>
  <c r="S31" i="1"/>
  <c r="T31" i="1"/>
  <c r="V31" i="1"/>
  <c r="W31" i="1"/>
  <c r="X31" i="1"/>
  <c r="Y31" i="1"/>
  <c r="Z31" i="1"/>
  <c r="AA31" i="1"/>
  <c r="AB31" i="1"/>
  <c r="AC31" i="1"/>
  <c r="AD31" i="1"/>
  <c r="P32" i="1"/>
  <c r="Q32" i="1"/>
  <c r="S32" i="1"/>
  <c r="T32" i="1"/>
  <c r="V32" i="1"/>
  <c r="W32" i="1"/>
  <c r="X32" i="1"/>
  <c r="Y32" i="1"/>
  <c r="Z32" i="1"/>
  <c r="AA32" i="1"/>
  <c r="AB32" i="1"/>
  <c r="AC32" i="1"/>
  <c r="AD32" i="1"/>
  <c r="P33" i="1"/>
  <c r="Q33" i="1"/>
  <c r="S33" i="1"/>
  <c r="T33" i="1"/>
  <c r="V33" i="1"/>
  <c r="W33" i="1"/>
  <c r="X33" i="1"/>
  <c r="Y33" i="1"/>
  <c r="Z33" i="1"/>
  <c r="AA33" i="1"/>
  <c r="AB33" i="1"/>
  <c r="AC33" i="1"/>
  <c r="AD33" i="1"/>
  <c r="P34" i="1"/>
  <c r="Q34" i="1"/>
  <c r="S34" i="1"/>
  <c r="T34" i="1"/>
  <c r="V34" i="1"/>
  <c r="W34" i="1"/>
  <c r="X34" i="1"/>
  <c r="Y34" i="1"/>
  <c r="Z34" i="1"/>
  <c r="AA34" i="1"/>
  <c r="AB34" i="1"/>
  <c r="AC34" i="1"/>
  <c r="AD34" i="1"/>
  <c r="P35" i="1"/>
  <c r="Q35" i="1"/>
  <c r="S35" i="1"/>
  <c r="T35" i="1"/>
  <c r="V35" i="1"/>
  <c r="W35" i="1"/>
  <c r="X35" i="1"/>
  <c r="Y35" i="1"/>
  <c r="Z35" i="1"/>
  <c r="AA35" i="1"/>
  <c r="AB35" i="1"/>
  <c r="AC35" i="1"/>
  <c r="AD35" i="1"/>
  <c r="P36" i="1"/>
  <c r="Q36" i="1"/>
  <c r="S36" i="1"/>
  <c r="T36" i="1"/>
  <c r="V36" i="1"/>
  <c r="W36" i="1"/>
  <c r="X36" i="1"/>
  <c r="Y36" i="1"/>
  <c r="Z36" i="1"/>
  <c r="AA36" i="1"/>
  <c r="AB36" i="1"/>
  <c r="AC36" i="1"/>
  <c r="AD36" i="1"/>
  <c r="P37" i="1"/>
  <c r="Q37" i="1"/>
  <c r="S37" i="1"/>
  <c r="T37" i="1"/>
  <c r="V37" i="1"/>
  <c r="W37" i="1"/>
  <c r="X37" i="1"/>
  <c r="Y37" i="1"/>
  <c r="Z37" i="1"/>
  <c r="AA37" i="1"/>
  <c r="AB37" i="1"/>
  <c r="AC37" i="1"/>
  <c r="AD37" i="1"/>
  <c r="P38" i="1"/>
  <c r="Q38" i="1"/>
  <c r="S38" i="1"/>
  <c r="T38" i="1"/>
  <c r="V38" i="1"/>
  <c r="W38" i="1"/>
  <c r="X38" i="1"/>
  <c r="Y38" i="1"/>
  <c r="Z38" i="1"/>
  <c r="AA38" i="1"/>
  <c r="AB38" i="1"/>
  <c r="AC38" i="1"/>
  <c r="AD38" i="1"/>
  <c r="P39" i="1"/>
  <c r="Q39" i="1"/>
  <c r="S39" i="1"/>
  <c r="T39" i="1"/>
  <c r="V39" i="1"/>
  <c r="W39" i="1"/>
  <c r="X39" i="1"/>
  <c r="Y39" i="1"/>
  <c r="Z39" i="1"/>
  <c r="AA39" i="1"/>
  <c r="AB39" i="1"/>
  <c r="AC39" i="1"/>
  <c r="AD39" i="1"/>
  <c r="P40" i="1"/>
  <c r="Q40" i="1"/>
  <c r="S40" i="1"/>
  <c r="T40" i="1"/>
  <c r="V40" i="1"/>
  <c r="W40" i="1"/>
  <c r="X40" i="1"/>
  <c r="Y40" i="1"/>
  <c r="Z40" i="1"/>
  <c r="AA40" i="1"/>
  <c r="AB40" i="1"/>
  <c r="AC40" i="1"/>
  <c r="AD40" i="1"/>
  <c r="P41" i="1"/>
  <c r="Q41" i="1"/>
  <c r="S41" i="1"/>
  <c r="T41" i="1"/>
  <c r="V41" i="1"/>
  <c r="W41" i="1"/>
  <c r="X41" i="1"/>
  <c r="Y41" i="1"/>
  <c r="Z41" i="1"/>
  <c r="AA41" i="1"/>
  <c r="AB41" i="1"/>
  <c r="AC41" i="1"/>
  <c r="AD41" i="1"/>
  <c r="P42" i="1"/>
  <c r="Q42" i="1"/>
  <c r="S42" i="1"/>
  <c r="T42" i="1"/>
  <c r="V42" i="1"/>
  <c r="W42" i="1"/>
  <c r="X42" i="1"/>
  <c r="Y42" i="1"/>
  <c r="Z42" i="1"/>
  <c r="AA42" i="1"/>
  <c r="AB42" i="1"/>
  <c r="AC42" i="1"/>
  <c r="AD42" i="1"/>
  <c r="P43" i="1"/>
  <c r="Q43" i="1"/>
  <c r="S43" i="1"/>
  <c r="T43" i="1"/>
  <c r="V43" i="1"/>
  <c r="W43" i="1"/>
  <c r="X43" i="1"/>
  <c r="Y43" i="1"/>
  <c r="Z43" i="1"/>
  <c r="AA43" i="1"/>
  <c r="AB43" i="1"/>
  <c r="AC43" i="1"/>
  <c r="AD43" i="1"/>
  <c r="P44" i="1"/>
  <c r="Q44" i="1"/>
  <c r="S44" i="1"/>
  <c r="T44" i="1"/>
  <c r="V44" i="1"/>
  <c r="W44" i="1"/>
  <c r="X44" i="1"/>
  <c r="Y44" i="1"/>
  <c r="Z44" i="1"/>
  <c r="AA44" i="1"/>
  <c r="AB44" i="1"/>
  <c r="AC44" i="1"/>
  <c r="AD44" i="1"/>
  <c r="P45" i="1"/>
  <c r="Q45" i="1"/>
  <c r="S45" i="1"/>
  <c r="T45" i="1"/>
  <c r="V45" i="1"/>
  <c r="W45" i="1"/>
  <c r="X45" i="1"/>
  <c r="Y45" i="1"/>
  <c r="Z45" i="1"/>
  <c r="AA45" i="1"/>
  <c r="AB45" i="1"/>
  <c r="AC45" i="1"/>
  <c r="AD45" i="1"/>
  <c r="P46" i="1"/>
  <c r="Q46" i="1"/>
  <c r="S46" i="1"/>
  <c r="T46" i="1"/>
  <c r="V46" i="1"/>
  <c r="W46" i="1"/>
  <c r="X46" i="1"/>
  <c r="Y46" i="1"/>
  <c r="Z46" i="1"/>
  <c r="AA46" i="1"/>
  <c r="AB46" i="1"/>
  <c r="AC46" i="1"/>
  <c r="AD46" i="1"/>
  <c r="P47" i="1"/>
  <c r="Q47" i="1"/>
  <c r="S47" i="1"/>
  <c r="T47" i="1"/>
  <c r="V47" i="1"/>
  <c r="W47" i="1"/>
  <c r="X47" i="1"/>
  <c r="Y47" i="1"/>
  <c r="Z47" i="1"/>
  <c r="AA47" i="1"/>
  <c r="AB47" i="1"/>
  <c r="AC47" i="1"/>
  <c r="AD47" i="1"/>
  <c r="P48" i="1"/>
  <c r="Q48" i="1"/>
  <c r="S48" i="1"/>
  <c r="T48" i="1"/>
  <c r="V48" i="1"/>
  <c r="W48" i="1"/>
  <c r="X48" i="1"/>
  <c r="Y48" i="1"/>
  <c r="Z48" i="1"/>
  <c r="AA48" i="1"/>
  <c r="AB48" i="1"/>
  <c r="AC48" i="1"/>
  <c r="AD48" i="1"/>
  <c r="P49" i="1"/>
  <c r="Q49" i="1"/>
  <c r="S49" i="1"/>
  <c r="T49" i="1"/>
  <c r="V49" i="1"/>
  <c r="W49" i="1"/>
  <c r="X49" i="1"/>
  <c r="Y49" i="1"/>
  <c r="Z49" i="1"/>
  <c r="AA49" i="1"/>
  <c r="AB49" i="1"/>
  <c r="AC49" i="1"/>
  <c r="AD49" i="1"/>
  <c r="P50" i="1"/>
  <c r="Q50" i="1"/>
  <c r="S50" i="1"/>
  <c r="T50" i="1"/>
  <c r="V50" i="1"/>
  <c r="W50" i="1"/>
  <c r="X50" i="1"/>
  <c r="Y50" i="1"/>
  <c r="Z50" i="1"/>
  <c r="AA50" i="1"/>
  <c r="AB50" i="1"/>
  <c r="AC50" i="1"/>
  <c r="AD50" i="1"/>
  <c r="P51" i="1"/>
  <c r="Q51" i="1"/>
  <c r="S51" i="1"/>
  <c r="T51" i="1"/>
  <c r="V51" i="1"/>
  <c r="W51" i="1"/>
  <c r="X51" i="1"/>
  <c r="Y51" i="1"/>
  <c r="Z51" i="1"/>
  <c r="AA51" i="1"/>
  <c r="AB51" i="1"/>
  <c r="AC51" i="1"/>
  <c r="AD51" i="1"/>
  <c r="P52" i="1"/>
  <c r="Q52" i="1"/>
  <c r="S52" i="1"/>
  <c r="T52" i="1"/>
  <c r="V52" i="1"/>
  <c r="W52" i="1"/>
  <c r="X52" i="1"/>
  <c r="Y52" i="1"/>
  <c r="Z52" i="1"/>
  <c r="AA52" i="1"/>
  <c r="AB52" i="1"/>
  <c r="AC52" i="1"/>
  <c r="AD52" i="1"/>
  <c r="P53" i="1"/>
  <c r="Q53" i="1"/>
  <c r="S53" i="1"/>
  <c r="T53" i="1"/>
  <c r="V53" i="1"/>
  <c r="W53" i="1"/>
  <c r="X53" i="1"/>
  <c r="Y53" i="1"/>
  <c r="Z53" i="1"/>
  <c r="AA53" i="1"/>
  <c r="AB53" i="1"/>
  <c r="AC53" i="1"/>
  <c r="AD53" i="1"/>
  <c r="P54" i="1"/>
  <c r="Q54" i="1"/>
  <c r="S54" i="1"/>
  <c r="T54" i="1"/>
  <c r="V54" i="1"/>
  <c r="W54" i="1"/>
  <c r="X54" i="1"/>
  <c r="Y54" i="1"/>
  <c r="Z54" i="1"/>
  <c r="AA54" i="1"/>
  <c r="AB54" i="1"/>
  <c r="AC54" i="1"/>
  <c r="AD54" i="1"/>
  <c r="P55" i="1"/>
  <c r="Q55" i="1"/>
  <c r="S55" i="1"/>
  <c r="T55" i="1"/>
  <c r="V55" i="1"/>
  <c r="W55" i="1"/>
  <c r="X55" i="1"/>
  <c r="Y55" i="1"/>
  <c r="Z55" i="1"/>
  <c r="AA55" i="1"/>
  <c r="AB55" i="1"/>
  <c r="AC55" i="1"/>
  <c r="AD55" i="1"/>
  <c r="P56" i="1"/>
  <c r="Q56" i="1"/>
  <c r="S56" i="1"/>
  <c r="T56" i="1"/>
  <c r="V56" i="1"/>
  <c r="W56" i="1"/>
  <c r="X56" i="1"/>
  <c r="Y56" i="1"/>
  <c r="Z56" i="1"/>
  <c r="AA56" i="1"/>
  <c r="AB56" i="1"/>
  <c r="AC56" i="1"/>
  <c r="AD56" i="1"/>
  <c r="P57" i="1"/>
  <c r="Q57" i="1"/>
  <c r="S57" i="1"/>
  <c r="T57" i="1"/>
  <c r="V57" i="1"/>
  <c r="W57" i="1"/>
  <c r="X57" i="1"/>
  <c r="Y57" i="1"/>
  <c r="Z57" i="1"/>
  <c r="AA57" i="1"/>
  <c r="AB57" i="1"/>
  <c r="AC57" i="1"/>
  <c r="AD57" i="1"/>
  <c r="P58" i="1"/>
  <c r="Q58" i="1"/>
  <c r="S58" i="1"/>
  <c r="T58" i="1"/>
  <c r="V58" i="1"/>
  <c r="W58" i="1"/>
  <c r="X58" i="1"/>
  <c r="Y58" i="1"/>
  <c r="Z58" i="1"/>
  <c r="AA58" i="1"/>
  <c r="AB58" i="1"/>
  <c r="AC58" i="1"/>
  <c r="AD58" i="1"/>
  <c r="P59" i="1"/>
  <c r="Q59" i="1"/>
  <c r="S59" i="1"/>
  <c r="T59" i="1"/>
  <c r="V59" i="1"/>
  <c r="W59" i="1"/>
  <c r="X59" i="1"/>
  <c r="Y59" i="1"/>
  <c r="Z59" i="1"/>
  <c r="AA59" i="1"/>
  <c r="AB59" i="1"/>
  <c r="AC59" i="1"/>
  <c r="AD59" i="1"/>
  <c r="P60" i="1"/>
  <c r="Q60" i="1"/>
  <c r="S60" i="1"/>
  <c r="T60" i="1"/>
  <c r="V60" i="1"/>
  <c r="W60" i="1"/>
  <c r="X60" i="1"/>
  <c r="Y60" i="1"/>
  <c r="Z60" i="1"/>
  <c r="AA60" i="1"/>
  <c r="AB60" i="1"/>
  <c r="AC60" i="1"/>
  <c r="AD60" i="1"/>
  <c r="P61" i="1"/>
  <c r="Q61" i="1"/>
  <c r="S61" i="1"/>
  <c r="T61" i="1"/>
  <c r="V61" i="1"/>
  <c r="W61" i="1"/>
  <c r="X61" i="1"/>
  <c r="Y61" i="1"/>
  <c r="Z61" i="1"/>
  <c r="AA61" i="1"/>
  <c r="AB61" i="1"/>
  <c r="AC61" i="1"/>
  <c r="AD61" i="1"/>
  <c r="P62" i="1"/>
  <c r="Q62" i="1"/>
  <c r="S62" i="1"/>
  <c r="T62" i="1"/>
  <c r="V62" i="1"/>
  <c r="W62" i="1"/>
  <c r="X62" i="1"/>
  <c r="Y62" i="1"/>
  <c r="Z62" i="1"/>
  <c r="AA62" i="1"/>
  <c r="AB62" i="1"/>
  <c r="AC62" i="1"/>
  <c r="AD62" i="1"/>
  <c r="P63" i="1"/>
  <c r="Q63" i="1"/>
  <c r="S63" i="1"/>
  <c r="T63" i="1"/>
  <c r="V63" i="1"/>
  <c r="W63" i="1"/>
  <c r="X63" i="1"/>
  <c r="Y63" i="1"/>
  <c r="Z63" i="1"/>
  <c r="AA63" i="1"/>
  <c r="AB63" i="1"/>
  <c r="AC63" i="1"/>
  <c r="AD63" i="1"/>
  <c r="P64" i="1"/>
  <c r="Q64" i="1"/>
  <c r="S64" i="1"/>
  <c r="T64" i="1"/>
  <c r="V64" i="1"/>
  <c r="W64" i="1"/>
  <c r="X64" i="1"/>
  <c r="Y64" i="1"/>
  <c r="Z64" i="1"/>
  <c r="AA64" i="1"/>
  <c r="AB64" i="1"/>
  <c r="AC64" i="1"/>
  <c r="AD64" i="1"/>
  <c r="P65" i="1"/>
  <c r="Q65" i="1"/>
  <c r="S65" i="1"/>
  <c r="T65" i="1"/>
  <c r="V65" i="1"/>
  <c r="W65" i="1"/>
  <c r="X65" i="1"/>
  <c r="Y65" i="1"/>
  <c r="Z65" i="1"/>
  <c r="AA65" i="1"/>
  <c r="AB65" i="1"/>
  <c r="AC65" i="1"/>
  <c r="AD65" i="1"/>
  <c r="P66" i="1"/>
  <c r="Q66" i="1"/>
  <c r="S66" i="1"/>
  <c r="T66" i="1"/>
  <c r="V66" i="1"/>
  <c r="W66" i="1"/>
  <c r="X66" i="1"/>
  <c r="Y66" i="1"/>
  <c r="Z66" i="1"/>
  <c r="AA66" i="1"/>
  <c r="AB66" i="1"/>
  <c r="AC66" i="1"/>
  <c r="AD66" i="1"/>
  <c r="P67" i="1"/>
  <c r="Q67" i="1"/>
  <c r="S67" i="1"/>
  <c r="T67" i="1"/>
  <c r="V67" i="1"/>
  <c r="W67" i="1"/>
  <c r="X67" i="1"/>
  <c r="Y67" i="1"/>
  <c r="Z67" i="1"/>
  <c r="AA67" i="1"/>
  <c r="AB67" i="1"/>
  <c r="AC67" i="1"/>
  <c r="AD67" i="1"/>
  <c r="P68" i="1"/>
  <c r="Q68" i="1"/>
  <c r="S68" i="1"/>
  <c r="T68" i="1"/>
  <c r="V68" i="1"/>
  <c r="W68" i="1"/>
  <c r="X68" i="1"/>
  <c r="Y68" i="1"/>
  <c r="Z68" i="1"/>
  <c r="AA68" i="1"/>
  <c r="AB68" i="1"/>
  <c r="AC68" i="1"/>
  <c r="AD68" i="1"/>
  <c r="P69" i="1"/>
  <c r="Q69" i="1"/>
  <c r="S69" i="1"/>
  <c r="T69" i="1"/>
  <c r="V69" i="1"/>
  <c r="W69" i="1"/>
  <c r="X69" i="1"/>
  <c r="Y69" i="1"/>
  <c r="Z69" i="1"/>
  <c r="AA69" i="1"/>
  <c r="AB69" i="1"/>
  <c r="AC69" i="1"/>
  <c r="AD69" i="1"/>
  <c r="P70" i="1"/>
  <c r="Q70" i="1"/>
  <c r="S70" i="1"/>
  <c r="T70" i="1"/>
  <c r="V70" i="1"/>
  <c r="W70" i="1"/>
  <c r="X70" i="1"/>
  <c r="Y70" i="1"/>
  <c r="Z70" i="1"/>
  <c r="AA70" i="1"/>
  <c r="AB70" i="1"/>
  <c r="AC70" i="1"/>
  <c r="AD70" i="1"/>
  <c r="P71" i="1"/>
  <c r="Q71" i="1"/>
  <c r="S71" i="1"/>
  <c r="T71" i="1"/>
  <c r="V71" i="1"/>
  <c r="W71" i="1"/>
  <c r="X71" i="1"/>
  <c r="Y71" i="1"/>
  <c r="Z71" i="1"/>
  <c r="AA71" i="1"/>
  <c r="AB71" i="1"/>
  <c r="AC71" i="1"/>
  <c r="AD71" i="1"/>
  <c r="P72" i="1"/>
  <c r="Q72" i="1"/>
  <c r="S72" i="1"/>
  <c r="T72" i="1"/>
  <c r="V72" i="1"/>
  <c r="W72" i="1"/>
  <c r="X72" i="1"/>
  <c r="Y72" i="1"/>
  <c r="Z72" i="1"/>
  <c r="AA72" i="1"/>
  <c r="AB72" i="1"/>
  <c r="AC72" i="1"/>
  <c r="AD72" i="1"/>
  <c r="P73" i="1"/>
  <c r="Q73" i="1"/>
  <c r="S73" i="1"/>
  <c r="T73" i="1"/>
  <c r="V73" i="1"/>
  <c r="W73" i="1"/>
  <c r="X73" i="1"/>
  <c r="Y73" i="1"/>
  <c r="Z73" i="1"/>
  <c r="AA73" i="1"/>
  <c r="AB73" i="1"/>
  <c r="AC73" i="1"/>
  <c r="AD73" i="1"/>
  <c r="P74" i="1"/>
  <c r="Q74" i="1"/>
  <c r="S74" i="1"/>
  <c r="T74" i="1"/>
  <c r="V74" i="1"/>
  <c r="W74" i="1"/>
  <c r="X74" i="1"/>
  <c r="Y74" i="1"/>
  <c r="Z74" i="1"/>
  <c r="AA74" i="1"/>
  <c r="AB74" i="1"/>
  <c r="AC74" i="1"/>
  <c r="AD74" i="1"/>
  <c r="P75" i="1"/>
  <c r="Q75" i="1"/>
  <c r="S75" i="1"/>
  <c r="T75" i="1"/>
  <c r="V75" i="1"/>
  <c r="W75" i="1"/>
  <c r="X75" i="1"/>
  <c r="Y75" i="1"/>
  <c r="Z75" i="1"/>
  <c r="AA75" i="1"/>
  <c r="AB75" i="1"/>
  <c r="AC75" i="1"/>
  <c r="AD75" i="1"/>
  <c r="P76" i="1"/>
  <c r="Q76" i="1"/>
  <c r="S76" i="1"/>
  <c r="T76" i="1"/>
  <c r="V76" i="1"/>
  <c r="W76" i="1"/>
  <c r="X76" i="1"/>
  <c r="Y76" i="1"/>
  <c r="Z76" i="1"/>
  <c r="AA76" i="1"/>
  <c r="AB76" i="1"/>
  <c r="AC76" i="1"/>
  <c r="AD76" i="1"/>
  <c r="P77" i="1"/>
  <c r="Q77" i="1"/>
  <c r="S77" i="1"/>
  <c r="T77" i="1"/>
  <c r="V77" i="1"/>
  <c r="W77" i="1"/>
  <c r="X77" i="1"/>
  <c r="Y77" i="1"/>
  <c r="Z77" i="1"/>
  <c r="AA77" i="1"/>
  <c r="AB77" i="1"/>
  <c r="AC77" i="1"/>
  <c r="AD77" i="1"/>
  <c r="P78" i="1"/>
  <c r="Q78" i="1"/>
  <c r="S78" i="1"/>
  <c r="T78" i="1"/>
  <c r="V78" i="1"/>
  <c r="W78" i="1"/>
  <c r="X78" i="1"/>
  <c r="Y78" i="1"/>
  <c r="Z78" i="1"/>
  <c r="AA78" i="1"/>
  <c r="AB78" i="1"/>
  <c r="AC78" i="1"/>
  <c r="AD78" i="1"/>
  <c r="P79" i="1"/>
  <c r="Q79" i="1"/>
  <c r="S79" i="1"/>
  <c r="T79" i="1"/>
  <c r="V79" i="1"/>
  <c r="W79" i="1"/>
  <c r="X79" i="1"/>
  <c r="Y79" i="1"/>
  <c r="Z79" i="1"/>
  <c r="AA79" i="1"/>
  <c r="AB79" i="1"/>
  <c r="AC79" i="1"/>
  <c r="AD79" i="1"/>
  <c r="P80" i="1"/>
  <c r="Q80" i="1"/>
  <c r="S80" i="1"/>
  <c r="T80" i="1"/>
  <c r="V80" i="1"/>
  <c r="W80" i="1"/>
  <c r="X80" i="1"/>
  <c r="Y80" i="1"/>
  <c r="Z80" i="1"/>
  <c r="AA80" i="1"/>
  <c r="AB80" i="1"/>
  <c r="AC80" i="1"/>
  <c r="AD80" i="1"/>
  <c r="P81" i="1"/>
  <c r="Q81" i="1"/>
  <c r="S81" i="1"/>
  <c r="T81" i="1"/>
  <c r="V81" i="1"/>
  <c r="W81" i="1"/>
  <c r="X81" i="1"/>
  <c r="Y81" i="1"/>
  <c r="Z81" i="1"/>
  <c r="AA81" i="1"/>
  <c r="AB81" i="1"/>
  <c r="AC81" i="1"/>
  <c r="AD81" i="1"/>
  <c r="P82" i="1"/>
  <c r="Q82" i="1"/>
  <c r="S82" i="1"/>
  <c r="T82" i="1"/>
  <c r="V82" i="1"/>
  <c r="W82" i="1"/>
  <c r="X82" i="1"/>
  <c r="Y82" i="1"/>
  <c r="Z82" i="1"/>
  <c r="AA82" i="1"/>
  <c r="AB82" i="1"/>
  <c r="AC82" i="1"/>
  <c r="AD82" i="1"/>
  <c r="P83" i="1"/>
  <c r="Q83" i="1"/>
  <c r="S83" i="1"/>
  <c r="T83" i="1"/>
  <c r="V83" i="1"/>
  <c r="W83" i="1"/>
  <c r="X83" i="1"/>
  <c r="Y83" i="1"/>
  <c r="Z83" i="1"/>
  <c r="AA83" i="1"/>
  <c r="AB83" i="1"/>
  <c r="AC83" i="1"/>
  <c r="AD83" i="1"/>
  <c r="P84" i="1"/>
  <c r="Q84" i="1"/>
  <c r="S84" i="1"/>
  <c r="T84" i="1"/>
  <c r="V84" i="1"/>
  <c r="W84" i="1"/>
  <c r="X84" i="1"/>
  <c r="Y84" i="1"/>
  <c r="Z84" i="1"/>
  <c r="AA84" i="1"/>
  <c r="AB84" i="1"/>
  <c r="AC84" i="1"/>
  <c r="AD84" i="1"/>
  <c r="N3" i="1"/>
  <c r="N4" i="1"/>
  <c r="N5" i="1"/>
  <c r="N7" i="1"/>
  <c r="N8" i="1"/>
  <c r="N9" i="1"/>
  <c r="N11" i="1"/>
  <c r="N12" i="1"/>
  <c r="N15" i="1"/>
  <c r="N16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AD2" i="1"/>
  <c r="AB2" i="1"/>
  <c r="AA2" i="1"/>
  <c r="Z2" i="1"/>
  <c r="X2" i="1"/>
  <c r="W2" i="1"/>
  <c r="V2" i="1"/>
  <c r="T2" i="1"/>
  <c r="S2" i="1"/>
  <c r="R2" i="1"/>
  <c r="P2" i="1"/>
  <c r="O2" i="1"/>
  <c r="N2" i="1"/>
  <c r="M3" i="1"/>
  <c r="M4" i="1"/>
  <c r="M6" i="1"/>
  <c r="M7" i="1"/>
  <c r="M8" i="1"/>
  <c r="M10" i="1"/>
  <c r="M11" i="1"/>
  <c r="M12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BZ2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T13" i="1" l="1"/>
  <c r="Y13" i="1"/>
  <c r="AC13" i="1"/>
  <c r="R13" i="1"/>
  <c r="M17" i="1"/>
  <c r="M5" i="1"/>
  <c r="AB17" i="1"/>
  <c r="W17" i="1"/>
  <c r="Z13" i="1"/>
  <c r="S13" i="1"/>
  <c r="AB9" i="1"/>
  <c r="W9" i="1"/>
  <c r="P9" i="1"/>
  <c r="Z5" i="1"/>
  <c r="O20" i="1"/>
  <c r="O9" i="1"/>
  <c r="O4" i="1"/>
  <c r="T5" i="1"/>
  <c r="Y5" i="1"/>
  <c r="AC5" i="1"/>
  <c r="R5" i="1"/>
  <c r="T9" i="1"/>
  <c r="Y9" i="1"/>
  <c r="AC9" i="1"/>
  <c r="R9" i="1"/>
  <c r="T17" i="1"/>
  <c r="Y17" i="1"/>
  <c r="AC17" i="1"/>
  <c r="R17" i="1"/>
  <c r="M13" i="1"/>
  <c r="M9" i="1"/>
  <c r="N13" i="1"/>
  <c r="N17" i="1"/>
  <c r="AA17" i="1"/>
  <c r="V17" i="1"/>
  <c r="AD13" i="1"/>
  <c r="X13" i="1"/>
  <c r="Q13" i="1"/>
  <c r="AA9" i="1"/>
  <c r="V9" i="1"/>
  <c r="AD5" i="1"/>
  <c r="X5" i="1"/>
  <c r="Q5" i="1"/>
  <c r="O13" i="1"/>
  <c r="U13" i="1"/>
  <c r="Z17" i="1"/>
  <c r="S17" i="1"/>
  <c r="AB13" i="1"/>
  <c r="W13" i="1"/>
  <c r="P13" i="1"/>
  <c r="Z9" i="1"/>
  <c r="S9" i="1"/>
  <c r="AB5" i="1"/>
  <c r="W5" i="1"/>
  <c r="P5" i="1"/>
  <c r="O17" i="1"/>
  <c r="U17" i="1"/>
  <c r="R4" i="1"/>
  <c r="P4" i="1"/>
  <c r="V4" i="1"/>
  <c r="Z4" i="1"/>
  <c r="AD4" i="1"/>
  <c r="R8" i="1"/>
  <c r="P8" i="1"/>
  <c r="V8" i="1"/>
  <c r="Z8" i="1"/>
  <c r="AD8" i="1"/>
  <c r="R12" i="1"/>
  <c r="P12" i="1"/>
  <c r="V12" i="1"/>
  <c r="Z12" i="1"/>
  <c r="AD12" i="1"/>
  <c r="R16" i="1"/>
  <c r="P16" i="1"/>
  <c r="V16" i="1"/>
  <c r="Z16" i="1"/>
  <c r="AD16" i="1"/>
  <c r="R20" i="1"/>
  <c r="P20" i="1"/>
  <c r="V20" i="1"/>
  <c r="Z20" i="1"/>
  <c r="AD20" i="1"/>
  <c r="R21" i="1"/>
  <c r="Q2" i="1"/>
  <c r="U2" i="1"/>
  <c r="Y2" i="1"/>
  <c r="AC2" i="1"/>
  <c r="N22" i="1"/>
  <c r="N18" i="1"/>
  <c r="N14" i="1"/>
  <c r="N10" i="1"/>
  <c r="N6" i="1"/>
  <c r="AD24" i="1"/>
  <c r="Z24" i="1"/>
  <c r="V24" i="1"/>
  <c r="P24" i="1"/>
  <c r="AB22" i="1"/>
  <c r="X22" i="1"/>
  <c r="S22" i="1"/>
  <c r="AC21" i="1"/>
  <c r="Y21" i="1"/>
  <c r="AB18" i="1"/>
  <c r="X18" i="1"/>
  <c r="S18" i="1"/>
  <c r="AB14" i="1"/>
  <c r="X14" i="1"/>
  <c r="S14" i="1"/>
  <c r="AB10" i="1"/>
  <c r="X10" i="1"/>
  <c r="S10" i="1"/>
  <c r="AB6" i="1"/>
  <c r="X6" i="1"/>
  <c r="S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<sst xmlns="http://schemas.openxmlformats.org/spreadsheetml/2006/main" count="2049" uniqueCount="145">
  <si>
    <t>Playoffs</t>
  </si>
  <si>
    <t>(2019-20)</t>
  </si>
  <si>
    <t>NBA</t>
  </si>
  <si>
    <t>Orlando Magic</t>
  </si>
  <si>
    <t>ORL</t>
  </si>
  <si>
    <t>Milwaukee Bucks</t>
  </si>
  <si>
    <t>MIL</t>
  </si>
  <si>
    <t>Miami Heat</t>
  </si>
  <si>
    <t>MIA</t>
  </si>
  <si>
    <t>Indiana Pacers</t>
  </si>
  <si>
    <t>IND</t>
  </si>
  <si>
    <t>Portland Trail Blazers</t>
  </si>
  <si>
    <t>POR</t>
  </si>
  <si>
    <t>Los Angeles Lakers</t>
  </si>
  <si>
    <t>LAL</t>
  </si>
  <si>
    <t>Utah Jazz</t>
  </si>
  <si>
    <t>UTA</t>
  </si>
  <si>
    <t>Denver Nuggets</t>
  </si>
  <si>
    <t>DEN</t>
  </si>
  <si>
    <t>Dallas Mavericks</t>
  </si>
  <si>
    <t>DAL</t>
  </si>
  <si>
    <t>Los Angeles Clippers</t>
  </si>
  <si>
    <t>LAC</t>
  </si>
  <si>
    <t>Toronto Raptors</t>
  </si>
  <si>
    <t>TOR</t>
  </si>
  <si>
    <t>Brooklyn Nets</t>
  </si>
  <si>
    <t>BRO</t>
  </si>
  <si>
    <t>Boston Celtics</t>
  </si>
  <si>
    <t>BOS</t>
  </si>
  <si>
    <t>Philadelphia 76ers</t>
  </si>
  <si>
    <t>PHI</t>
  </si>
  <si>
    <t>Houston Rockets</t>
  </si>
  <si>
    <t>HOU</t>
  </si>
  <si>
    <t>Oklahoma City Thunder</t>
  </si>
  <si>
    <t>OCT</t>
  </si>
  <si>
    <t>Finals</t>
  </si>
  <si>
    <t>Type</t>
  </si>
  <si>
    <t>Season</t>
  </si>
  <si>
    <t>League</t>
  </si>
  <si>
    <t>Franchise</t>
  </si>
  <si>
    <t>Team</t>
  </si>
  <si>
    <t>Score</t>
  </si>
  <si>
    <t>Mar.</t>
  </si>
  <si>
    <t>Regular Season</t>
  </si>
  <si>
    <t>Team Stats</t>
  </si>
  <si>
    <t>Atlanta Hawks</t>
  </si>
  <si>
    <t>ATL</t>
  </si>
  <si>
    <t>---</t>
  </si>
  <si>
    <t>Charlotte Hornets</t>
  </si>
  <si>
    <t>CHA</t>
  </si>
  <si>
    <t>Chicago Bulls</t>
  </si>
  <si>
    <t>CHI</t>
  </si>
  <si>
    <t>Cleveland Cavaliers</t>
  </si>
  <si>
    <t>CLE</t>
  </si>
  <si>
    <t>Detroit Pistons</t>
  </si>
  <si>
    <t>DET</t>
  </si>
  <si>
    <t>Golden State Warriors</t>
  </si>
  <si>
    <t>GSW</t>
  </si>
  <si>
    <t>Champion</t>
  </si>
  <si>
    <t>Memphis Grizzlies</t>
  </si>
  <si>
    <t>MEM</t>
  </si>
  <si>
    <t>Minnesota Timberwolves</t>
  </si>
  <si>
    <t>MIN</t>
  </si>
  <si>
    <t>New Orleans Pelicans</t>
  </si>
  <si>
    <t>NOP</t>
  </si>
  <si>
    <t>New York Knicks</t>
  </si>
  <si>
    <t>NYK</t>
  </si>
  <si>
    <t>Phoenix Suns</t>
  </si>
  <si>
    <t>PHO</t>
  </si>
  <si>
    <t>Sacramento Kings</t>
  </si>
  <si>
    <t>SAC</t>
  </si>
  <si>
    <t>San Antonio Spurs</t>
  </si>
  <si>
    <t>SAS</t>
  </si>
  <si>
    <t>Washington Wizards</t>
  </si>
  <si>
    <t>WAS</t>
  </si>
  <si>
    <t>Opponent Stats</t>
  </si>
  <si>
    <t>NBA/ABA/ABL/NBL - Team/Opponent Season Statistics
(regular season)</t>
  </si>
  <si>
    <t>FGM</t>
  </si>
  <si>
    <t>3FGM</t>
  </si>
  <si>
    <t>FTM</t>
  </si>
  <si>
    <t>OFF</t>
  </si>
  <si>
    <t>AST</t>
  </si>
  <si>
    <t>TO</t>
  </si>
  <si>
    <t>FGA</t>
  </si>
  <si>
    <t>3FGA</t>
  </si>
  <si>
    <t>FTA</t>
  </si>
  <si>
    <t>DEF</t>
  </si>
  <si>
    <t>STL</t>
  </si>
  <si>
    <t>PF</t>
  </si>
  <si>
    <t>FG%</t>
  </si>
  <si>
    <t>3FG%</t>
  </si>
  <si>
    <t>FT%</t>
  </si>
  <si>
    <t>REB</t>
  </si>
  <si>
    <t>BLK</t>
  </si>
  <si>
    <t>PTS</t>
  </si>
  <si>
    <t>Team/Opponent</t>
  </si>
  <si>
    <t>H Betting Line</t>
  </si>
  <si>
    <t>Teams</t>
  </si>
  <si>
    <t>ABBV</t>
  </si>
  <si>
    <t xml:space="preserve"> </t>
  </si>
  <si>
    <t>Provided by &lt;a href="https://www.sports-reference.com/sharing.html?utm_source=direct&amp;utm_medium=Share&amp;utm_campaign=ShareTool"&gt;Basketball-Reference.com&lt;/a&gt;: &lt;a href="https://www.basketball-reference.com/playoffs/NBA_2021_games.html?sr&amp;utm_source=direct&amp;utm_medium=Share&amp;utm_campaign=ShareTool#schedule"&gt;View Original Table&lt;/a&gt;&lt;br&gt;Generated 6/26/2021.</t>
  </si>
  <si>
    <t>Sat May 22 2021</t>
  </si>
  <si>
    <t>Sun May 23 2021</t>
  </si>
  <si>
    <t>Mon May 24 2021</t>
  </si>
  <si>
    <t>Tue May 25 2021</t>
  </si>
  <si>
    <t>Wed May 26 2021</t>
  </si>
  <si>
    <t>Thu May 27 2021</t>
  </si>
  <si>
    <t>Fri May 28 2021</t>
  </si>
  <si>
    <t>Sat May 29 2021</t>
  </si>
  <si>
    <t>Sun May 30 2021</t>
  </si>
  <si>
    <t>Mon May 31 2021</t>
  </si>
  <si>
    <t>Tue Jun 1 2021</t>
  </si>
  <si>
    <t>Wed Jun 2 2021</t>
  </si>
  <si>
    <t>Thu Jun 3 2021</t>
  </si>
  <si>
    <t>Fri Jun 4 2021</t>
  </si>
  <si>
    <t>Sat Jun 5 2021</t>
  </si>
  <si>
    <t>Sun Jun 6 2021</t>
  </si>
  <si>
    <t>Mon Jun 7 2021</t>
  </si>
  <si>
    <t>Tue Jun 8 2021</t>
  </si>
  <si>
    <t>Wed Jun 9 2021</t>
  </si>
  <si>
    <t>Thu Jun 10 2021</t>
  </si>
  <si>
    <t>Fri Jun 11 2021</t>
  </si>
  <si>
    <t>Sat Jun 12 2021</t>
  </si>
  <si>
    <t>Sun Jun 13 2021</t>
  </si>
  <si>
    <t>Mon Jun 14 2021</t>
  </si>
  <si>
    <t>Tue Jun 15 2021</t>
  </si>
  <si>
    <t>Wed Jun 16 2021</t>
  </si>
  <si>
    <t>Thu Jun 17 2021</t>
  </si>
  <si>
    <t>Fri Jun 18 2021</t>
  </si>
  <si>
    <t>Sat Jun 19 2021</t>
  </si>
  <si>
    <t>Sun Jun 20 2021</t>
  </si>
  <si>
    <t>Tue Jun 22 2021</t>
  </si>
  <si>
    <t>Wed Jun 23 2021</t>
  </si>
  <si>
    <t>Thu Jun 24 2021</t>
  </si>
  <si>
    <t>Fri Jun 25 2021</t>
  </si>
  <si>
    <t>Sat Jun 26 2021</t>
  </si>
  <si>
    <t>Sun Jun 27 2021</t>
  </si>
  <si>
    <t>Mon Jun 28 2021</t>
  </si>
  <si>
    <t>Tue Jun 29 2021</t>
  </si>
  <si>
    <t>Wed Jun 30 2021</t>
  </si>
  <si>
    <t>Thu Jul 1 2021</t>
  </si>
  <si>
    <t>Fri Jul 2 2021</t>
  </si>
  <si>
    <t>Sat Jul 3 2021</t>
  </si>
  <si>
    <t>Mon Jul 5 2021</t>
  </si>
  <si>
    <t>(2020-21)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</si>
</sst>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;\-0"/>
    <numFmt numFmtId="165" formatCode="#,##0.0"/>
    <numFmt numFmtId="166" formatCode="0.0"/>
    <numFmt numFmtId="167" formatCode="0.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b/>
      <sz val="10"/>
      <color theme="0"/>
      <name val="Calibri"/>
      <family val="2"/>
      <charset val="238"/>
      <scheme val="minor"/>
    </font>
    <font>
      <b/>
      <sz val="10"/>
      <color indexed="9"/>
      <name val="Calibri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宋体"/>
      <charset val="134"/>
    </font>
    <font>
      <b/>
      <sz val="13"/>
      <color indexed="53"/>
      <name val="Calibri"/>
      <family val="2"/>
      <charset val="238"/>
    </font>
    <font>
      <sz val="10"/>
      <color indexed="8"/>
      <name val="Calibri"/>
      <family val="2"/>
    </font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Calibri"/>
      <family val="2"/>
      <charset val="238"/>
    </font>
    <font>
      <b/>
      <sz val="10"/>
      <color rgb="FFFFC000"/>
      <name val="Calibri"/>
      <family val="2"/>
      <charset val="238"/>
      <scheme val="minor"/>
    </font>
    <font>
      <b/>
      <sz val="13"/>
      <color theme="0"/>
      <name val="Calibri"/>
      <family val="2"/>
      <charset val="238"/>
    </font>
    <font>
      <b/>
      <sz val="10"/>
      <color rgb="FFFF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/>
      </left>
      <right/>
      <top style="thick">
        <color indexed="64"/>
      </top>
      <bottom/>
      <diagonal/>
    </border>
    <border>
      <left/>
      <right style="thin">
        <color theme="0"/>
      </right>
      <top style="thick">
        <color indexed="64"/>
      </top>
      <bottom/>
      <diagonal/>
    </border>
  </borders>
  <cellStyleXfs count="29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0" fontId="8" fillId="0" borderId="0"/>
    <xf numFmtId="0" fontId="15" fillId="0" borderId="0"/>
    <xf numFmtId="0" fontId="7" fillId="0" borderId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5" fillId="0" borderId="0"/>
    <xf numFmtId="0" fontId="10" fillId="0" borderId="0"/>
  </cellStyleXfs>
  <cellXfs count="102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5" borderId="0" xfId="2" applyFont="1" applyFill="1" applyAlignment="1">
      <alignment horizontal="center" vertical="center"/>
    </xf>
    <xf numFmtId="1" fontId="6" fillId="5" borderId="0" xfId="2" applyNumberFormat="1" applyFont="1" applyFill="1" applyAlignment="1">
      <alignment horizontal="center" vertical="center"/>
    </xf>
    <xf numFmtId="1" fontId="6" fillId="5" borderId="3" xfId="2" applyNumberFormat="1" applyFont="1" applyFill="1" applyBorder="1" applyAlignment="1">
      <alignment horizontal="center" vertical="center"/>
    </xf>
    <xf numFmtId="0" fontId="6" fillId="5" borderId="4" xfId="2" applyFont="1" applyFill="1" applyBorder="1" applyAlignment="1">
      <alignment horizontal="center" vertical="center"/>
    </xf>
    <xf numFmtId="0" fontId="7" fillId="6" borderId="0" xfId="5" applyFont="1" applyFill="1"/>
    <xf numFmtId="0" fontId="16" fillId="3" borderId="0" xfId="5" applyFont="1" applyFill="1" applyAlignment="1">
      <alignment horizontal="center"/>
    </xf>
    <xf numFmtId="0" fontId="2" fillId="0" borderId="0" xfId="4" applyNumberFormat="1" applyFont="1" applyAlignment="1">
      <alignment horizontal="center"/>
    </xf>
    <xf numFmtId="0" fontId="2" fillId="0" borderId="0" xfId="4" applyNumberFormat="1" applyFont="1" applyFill="1" applyAlignment="1">
      <alignment horizontal="left"/>
    </xf>
    <xf numFmtId="0" fontId="2" fillId="0" borderId="6" xfId="5" applyFont="1" applyFill="1" applyBorder="1" applyAlignment="1">
      <alignment horizontal="center"/>
    </xf>
    <xf numFmtId="9" fontId="14" fillId="0" borderId="2" xfId="7" applyFont="1" applyFill="1" applyBorder="1" applyAlignment="1">
      <alignment horizontal="right"/>
    </xf>
    <xf numFmtId="14" fontId="2" fillId="0" borderId="0" xfId="5" applyNumberFormat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right"/>
    </xf>
    <xf numFmtId="165" fontId="2" fillId="0" borderId="2" xfId="5" quotePrefix="1" applyNumberFormat="1" applyFont="1" applyFill="1" applyBorder="1" applyAlignment="1">
      <alignment horizontal="right"/>
    </xf>
    <xf numFmtId="165" fontId="2" fillId="0" borderId="0" xfId="4" quotePrefix="1" applyNumberFormat="1" applyFont="1" applyFill="1" applyBorder="1" applyAlignment="1">
      <alignment horizontal="right"/>
    </xf>
    <xf numFmtId="165" fontId="2" fillId="0" borderId="0" xfId="5" quotePrefix="1" applyNumberFormat="1" applyFont="1" applyFill="1" applyBorder="1" applyAlignment="1">
      <alignment horizontal="right"/>
    </xf>
    <xf numFmtId="165" fontId="2" fillId="0" borderId="2" xfId="4" quotePrefix="1" applyNumberFormat="1" applyFont="1" applyFill="1" applyBorder="1" applyAlignment="1">
      <alignment horizontal="right"/>
    </xf>
    <xf numFmtId="0" fontId="2" fillId="0" borderId="0" xfId="4" applyNumberFormat="1" applyFont="1" applyFill="1" applyAlignment="1">
      <alignment horizontal="center"/>
    </xf>
    <xf numFmtId="165" fontId="2" fillId="0" borderId="1" xfId="4" quotePrefix="1" applyNumberFormat="1" applyFont="1" applyFill="1" applyBorder="1" applyAlignment="1">
      <alignment horizontal="right"/>
    </xf>
    <xf numFmtId="165" fontId="2" fillId="0" borderId="1" xfId="5" quotePrefix="1" applyNumberFormat="1" applyFont="1" applyFill="1" applyBorder="1" applyAlignment="1">
      <alignment horizontal="right"/>
    </xf>
    <xf numFmtId="165" fontId="2" fillId="0" borderId="1" xfId="5" applyNumberFormat="1" applyFont="1" applyFill="1" applyBorder="1" applyAlignment="1">
      <alignment horizontal="right"/>
    </xf>
    <xf numFmtId="0" fontId="7" fillId="6" borderId="0" xfId="5" applyFont="1" applyFill="1"/>
    <xf numFmtId="3" fontId="17" fillId="6" borderId="10" xfId="5" applyNumberFormat="1" applyFont="1" applyFill="1" applyBorder="1" applyAlignment="1">
      <alignment horizontal="left" vertical="center" wrapText="1"/>
    </xf>
    <xf numFmtId="3" fontId="17" fillId="6" borderId="3" xfId="5" applyNumberFormat="1" applyFont="1" applyFill="1" applyBorder="1" applyAlignment="1">
      <alignment horizontal="left" vertical="center" wrapText="1"/>
    </xf>
    <xf numFmtId="1" fontId="6" fillId="5" borderId="0" xfId="2" applyNumberFormat="1" applyFont="1" applyFill="1" applyAlignment="1">
      <alignment horizontal="center" vertical="center"/>
    </xf>
    <xf numFmtId="0" fontId="5" fillId="6" borderId="0" xfId="5" applyFont="1" applyFill="1" applyBorder="1" applyAlignment="1">
      <alignment horizontal="center"/>
    </xf>
    <xf numFmtId="0" fontId="18" fillId="6" borderId="3" xfId="5" applyFont="1" applyFill="1" applyBorder="1" applyAlignment="1">
      <alignment horizontal="center"/>
    </xf>
    <xf numFmtId="0" fontId="18" fillId="6" borderId="0" xfId="5" applyFont="1" applyFill="1" applyBorder="1" applyAlignment="1">
      <alignment horizontal="center"/>
    </xf>
    <xf numFmtId="0" fontId="18" fillId="6" borderId="4" xfId="5" applyFont="1" applyFill="1" applyBorder="1" applyAlignment="1">
      <alignment horizontal="center"/>
    </xf>
    <xf numFmtId="0" fontId="18" fillId="6" borderId="6" xfId="5" applyFont="1" applyFill="1" applyBorder="1" applyAlignment="1">
      <alignment horizontal="center"/>
    </xf>
    <xf numFmtId="0" fontId="5" fillId="6" borderId="3" xfId="5" applyFont="1" applyFill="1" applyBorder="1" applyAlignment="1">
      <alignment horizontal="center"/>
    </xf>
    <xf numFmtId="0" fontId="5" fillId="6" borderId="4" xfId="5" applyFont="1" applyFill="1" applyBorder="1" applyAlignment="1">
      <alignment horizontal="center"/>
    </xf>
    <xf numFmtId="0" fontId="5" fillId="6" borderId="6" xfId="5" applyFont="1" applyFill="1" applyBorder="1" applyAlignment="1">
      <alignment horizontal="center"/>
    </xf>
    <xf numFmtId="0" fontId="16" fillId="3" borderId="0" xfId="5" applyFont="1" applyFill="1" applyAlignment="1">
      <alignment horizontal="center"/>
    </xf>
    <xf numFmtId="0" fontId="2" fillId="0" borderId="0" xfId="4" applyNumberFormat="1" applyFont="1" applyAlignment="1">
      <alignment horizontal="center"/>
    </xf>
    <xf numFmtId="0" fontId="2" fillId="0" borderId="0" xfId="4" applyNumberFormat="1" applyFont="1" applyFill="1" applyAlignment="1">
      <alignment horizontal="left"/>
    </xf>
    <xf numFmtId="0" fontId="2" fillId="0" borderId="6" xfId="5" applyFont="1" applyFill="1" applyBorder="1" applyAlignment="1">
      <alignment horizontal="center"/>
    </xf>
    <xf numFmtId="9" fontId="14" fillId="0" borderId="2" xfId="7" applyFont="1" applyFill="1" applyBorder="1" applyAlignment="1">
      <alignment horizontal="right"/>
    </xf>
    <xf numFmtId="14" fontId="2" fillId="0" borderId="0" xfId="5" applyNumberFormat="1" applyFont="1" applyFill="1" applyBorder="1" applyAlignment="1">
      <alignment horizontal="center"/>
    </xf>
    <xf numFmtId="165" fontId="2" fillId="0" borderId="0" xfId="5" applyNumberFormat="1" applyFont="1" applyFill="1" applyBorder="1" applyAlignment="1">
      <alignment horizontal="right"/>
    </xf>
    <xf numFmtId="165" fontId="2" fillId="0" borderId="2" xfId="5" quotePrefix="1" applyNumberFormat="1" applyFont="1" applyFill="1" applyBorder="1" applyAlignment="1">
      <alignment horizontal="right"/>
    </xf>
    <xf numFmtId="165" fontId="2" fillId="0" borderId="0" xfId="4" quotePrefix="1" applyNumberFormat="1" applyFont="1" applyFill="1" applyBorder="1" applyAlignment="1">
      <alignment horizontal="right"/>
    </xf>
    <xf numFmtId="165" fontId="2" fillId="0" borderId="0" xfId="5" quotePrefix="1" applyNumberFormat="1" applyFont="1" applyFill="1" applyBorder="1" applyAlignment="1">
      <alignment horizontal="right"/>
    </xf>
    <xf numFmtId="165" fontId="2" fillId="0" borderId="2" xfId="4" quotePrefix="1" applyNumberFormat="1" applyFont="1" applyFill="1" applyBorder="1" applyAlignment="1">
      <alignment horizontal="right"/>
    </xf>
    <xf numFmtId="0" fontId="2" fillId="0" borderId="0" xfId="4" applyNumberFormat="1" applyFont="1" applyFill="1" applyAlignment="1">
      <alignment horizontal="center"/>
    </xf>
    <xf numFmtId="165" fontId="2" fillId="0" borderId="1" xfId="4" quotePrefix="1" applyNumberFormat="1" applyFont="1" applyFill="1" applyBorder="1" applyAlignment="1">
      <alignment horizontal="right"/>
    </xf>
    <xf numFmtId="165" fontId="2" fillId="0" borderId="1" xfId="5" quotePrefix="1" applyNumberFormat="1" applyFont="1" applyFill="1" applyBorder="1" applyAlignment="1">
      <alignment horizontal="right"/>
    </xf>
    <xf numFmtId="165" fontId="2" fillId="0" borderId="1" xfId="5" applyNumberFormat="1" applyFont="1" applyFill="1" applyBorder="1" applyAlignment="1">
      <alignment horizontal="right"/>
    </xf>
    <xf numFmtId="2" fontId="0" fillId="0" borderId="0" xfId="0" applyNumberFormat="1"/>
    <xf numFmtId="166" fontId="0" fillId="0" borderId="0" xfId="0" applyNumberFormat="1"/>
    <xf numFmtId="9" fontId="18" fillId="6" borderId="4" xfId="1" applyFont="1" applyFill="1" applyBorder="1" applyAlignment="1">
      <alignment horizontal="center"/>
    </xf>
    <xf numFmtId="9" fontId="0" fillId="0" borderId="0" xfId="1" applyFont="1"/>
    <xf numFmtId="167" fontId="0" fillId="0" borderId="0" xfId="1" applyNumberFormat="1" applyFont="1"/>
    <xf numFmtId="22" fontId="0" fillId="0" borderId="0" xfId="0" applyNumberFormat="1"/>
    <xf numFmtId="0" fontId="0" fillId="6" borderId="0" xfId="0" applyFill="1"/>
    <xf numFmtId="0" fontId="7" fillId="6" borderId="0" xfId="5" applyFont="1" applyFill="1"/>
    <xf numFmtId="1" fontId="6" fillId="5" borderId="0" xfId="2" applyNumberFormat="1" applyFont="1" applyFill="1" applyAlignment="1">
      <alignment horizontal="center" vertical="center"/>
    </xf>
    <xf numFmtId="0" fontId="18" fillId="6" borderId="3" xfId="5" applyFont="1" applyFill="1" applyBorder="1" applyAlignment="1">
      <alignment horizontal="center"/>
    </xf>
    <xf numFmtId="0" fontId="18" fillId="6" borderId="4" xfId="5" applyFont="1" applyFill="1" applyBorder="1" applyAlignment="1">
      <alignment horizontal="center"/>
    </xf>
    <xf numFmtId="0" fontId="18" fillId="6" borderId="6" xfId="5" applyFont="1" applyFill="1" applyBorder="1" applyAlignment="1">
      <alignment horizontal="center"/>
    </xf>
    <xf numFmtId="0" fontId="16" fillId="3" borderId="0" xfId="5" applyFont="1" applyFill="1" applyAlignment="1">
      <alignment horizontal="center"/>
    </xf>
    <xf numFmtId="0" fontId="2" fillId="0" borderId="0" xfId="28" applyNumberFormat="1" applyFont="1" applyFill="1" applyAlignment="1">
      <alignment horizontal="left"/>
    </xf>
    <xf numFmtId="0" fontId="2" fillId="0" borderId="6" xfId="5" applyFont="1" applyFill="1" applyBorder="1" applyAlignment="1">
      <alignment horizontal="center"/>
    </xf>
    <xf numFmtId="0" fontId="6" fillId="7" borderId="4" xfId="2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/>
    </xf>
    <xf numFmtId="0" fontId="0" fillId="7" borderId="0" xfId="0" applyFill="1"/>
    <xf numFmtId="0" fontId="5" fillId="6" borderId="0" xfId="5" applyFont="1" applyFill="1" applyAlignment="1">
      <alignment horizontal="center"/>
    </xf>
    <xf numFmtId="0" fontId="18" fillId="6" borderId="0" xfId="5" applyFont="1" applyFill="1" applyAlignment="1">
      <alignment horizontal="center"/>
    </xf>
    <xf numFmtId="14" fontId="2" fillId="0" borderId="0" xfId="5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5" applyFont="1" applyBorder="1" applyAlignment="1">
      <alignment horizontal="center"/>
    </xf>
    <xf numFmtId="165" fontId="2" fillId="0" borderId="2" xfId="5" quotePrefix="1" applyNumberFormat="1" applyFont="1" applyBorder="1" applyAlignment="1">
      <alignment horizontal="right"/>
    </xf>
    <xf numFmtId="165" fontId="2" fillId="0" borderId="0" xfId="5" applyNumberFormat="1" applyFont="1" applyAlignment="1">
      <alignment horizontal="right"/>
    </xf>
    <xf numFmtId="165" fontId="2" fillId="0" borderId="1" xfId="0" quotePrefix="1" applyNumberFormat="1" applyFont="1" applyBorder="1" applyAlignment="1">
      <alignment horizontal="right"/>
    </xf>
    <xf numFmtId="165" fontId="2" fillId="0" borderId="0" xfId="0" quotePrefix="1" applyNumberFormat="1" applyFont="1" applyAlignment="1">
      <alignment horizontal="right"/>
    </xf>
    <xf numFmtId="165" fontId="2" fillId="0" borderId="1" xfId="5" quotePrefix="1" applyNumberFormat="1" applyFont="1" applyBorder="1" applyAlignment="1">
      <alignment horizontal="right"/>
    </xf>
    <xf numFmtId="165" fontId="2" fillId="0" borderId="0" xfId="5" quotePrefix="1" applyNumberFormat="1" applyFont="1" applyAlignment="1">
      <alignment horizontal="right"/>
    </xf>
    <xf numFmtId="165" fontId="2" fillId="0" borderId="1" xfId="5" applyNumberFormat="1" applyFont="1" applyBorder="1" applyAlignment="1">
      <alignment horizontal="right"/>
    </xf>
    <xf numFmtId="165" fontId="2" fillId="0" borderId="2" xfId="0" quotePrefix="1" applyNumberFormat="1" applyFont="1" applyBorder="1" applyAlignment="1">
      <alignment horizontal="right"/>
    </xf>
    <xf numFmtId="0" fontId="6" fillId="5" borderId="3" xfId="2" applyFont="1" applyFill="1" applyBorder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4" fontId="20" fillId="6" borderId="0" xfId="5" applyNumberFormat="1" applyFont="1" applyFill="1" applyBorder="1" applyAlignment="1">
      <alignment horizontal="right" vertical="center" wrapText="1"/>
    </xf>
    <xf numFmtId="4" fontId="20" fillId="6" borderId="4" xfId="5" applyNumberFormat="1" applyFont="1" applyFill="1" applyBorder="1" applyAlignment="1">
      <alignment horizontal="right" vertical="center" wrapText="1"/>
    </xf>
    <xf numFmtId="4" fontId="20" fillId="6" borderId="6" xfId="5" applyNumberFormat="1" applyFont="1" applyFill="1" applyBorder="1" applyAlignment="1">
      <alignment horizontal="right" vertical="center" wrapText="1"/>
    </xf>
    <xf numFmtId="9" fontId="20" fillId="6" borderId="0" xfId="8" applyFont="1" applyFill="1" applyBorder="1" applyAlignment="1">
      <alignment horizontal="right" vertical="center" wrapText="1"/>
    </xf>
    <xf numFmtId="9" fontId="20" fillId="6" borderId="4" xfId="8" applyFont="1" applyFill="1" applyBorder="1" applyAlignment="1">
      <alignment horizontal="right" vertical="center" wrapText="1"/>
    </xf>
    <xf numFmtId="4" fontId="20" fillId="6" borderId="5" xfId="5" applyNumberFormat="1" applyFont="1" applyFill="1" applyBorder="1" applyAlignment="1">
      <alignment horizontal="right" vertical="center" wrapText="1"/>
    </xf>
    <xf numFmtId="4" fontId="20" fillId="6" borderId="9" xfId="5" applyNumberFormat="1" applyFont="1" applyFill="1" applyBorder="1" applyAlignment="1">
      <alignment horizontal="right" vertical="center" wrapText="1"/>
    </xf>
    <xf numFmtId="0" fontId="13" fillId="6" borderId="0" xfId="2" applyFont="1" applyFill="1" applyAlignment="1">
      <alignment horizontal="center" vertical="center" wrapText="1"/>
    </xf>
    <xf numFmtId="0" fontId="19" fillId="6" borderId="7" xfId="2" applyFont="1" applyFill="1" applyBorder="1" applyAlignment="1">
      <alignment horizontal="center" vertical="center"/>
    </xf>
    <xf numFmtId="0" fontId="19" fillId="6" borderId="8" xfId="2" applyFont="1" applyFill="1" applyBorder="1" applyAlignment="1">
      <alignment horizontal="center" vertical="center"/>
    </xf>
    <xf numFmtId="4" fontId="20" fillId="6" borderId="11" xfId="5" applyNumberFormat="1" applyFont="1" applyFill="1" applyBorder="1" applyAlignment="1">
      <alignment horizontal="right" vertical="center" wrapText="1"/>
    </xf>
    <xf numFmtId="2" fontId="18" fillId="6" borderId="4" xfId="5" applyNumberFormat="1" applyFont="1" applyFill="1" applyBorder="1" applyAlignment="1">
      <alignment horizontal="center"/>
    </xf>
    <xf numFmtId="2" fontId="14" fillId="0" borderId="2" xfId="7" applyNumberFormat="1" applyFont="1" applyFill="1" applyBorder="1" applyAlignment="1">
      <alignment horizontal="right"/>
    </xf>
  </cellXfs>
  <cellStyles count="29">
    <cellStyle name="Normal" xfId="0" builtinId="0"/>
    <cellStyle name="Normal 2" xfId="4" xr:uid="{454AE35E-E90A-46E1-9EBD-8EBF4234BA20}"/>
    <cellStyle name="Normal 3" xfId="28" xr:uid="{7CE11825-198D-4C05-B133-7F76F2277787}"/>
    <cellStyle name="Normalny 2" xfId="2" xr:uid="{ECB29EBE-C55A-440B-A923-DCA9F499E76C}"/>
    <cellStyle name="Normalny 3" xfId="5" xr:uid="{47F8EF8E-1EB0-4770-A65B-003A5432D347}"/>
    <cellStyle name="Normalny 3 2" xfId="27" xr:uid="{763B5D9F-4D2C-466F-ACC2-4F8AE4D3984F}"/>
    <cellStyle name="Normalny 3 3" xfId="3" xr:uid="{DFD34962-9200-4A3E-9DE9-C3A6D47A08AB}"/>
    <cellStyle name="Normalny 4" xfId="6" xr:uid="{2C7D1933-02E3-4928-9288-801005F6C107}"/>
    <cellStyle name="Percent" xfId="1" builtinId="5"/>
    <cellStyle name="Procentowy 2" xfId="7" xr:uid="{90E0BC4B-237E-4D3F-AC58-6C83CDC1A4D0}"/>
    <cellStyle name="Procentowy 3" xfId="8" xr:uid="{44DD4331-C75A-4FCF-877D-4A2E01473B6F}"/>
    <cellStyle name="常规 10" xfId="9" xr:uid="{1CFA5D02-7B93-4BB9-B8A5-4D71EB30704C}"/>
    <cellStyle name="常规 12" xfId="10" xr:uid="{5A82AAA7-AEC5-477D-A165-A092943E37E9}"/>
    <cellStyle name="常规 13" xfId="11" xr:uid="{B2E97FB3-0603-4F89-A86A-93F38F41B361}"/>
    <cellStyle name="常规 14" xfId="12" xr:uid="{8F9F233B-C860-4B5A-BC7E-8A208C652F17}"/>
    <cellStyle name="常规 15" xfId="13" xr:uid="{C108EA81-8358-403D-95F2-4ED5B53D75F4}"/>
    <cellStyle name="常规 16" xfId="14" xr:uid="{2914CE67-F7CB-4F0E-B284-49FD7532FF2A}"/>
    <cellStyle name="常规 17" xfId="15" xr:uid="{E7D14D3A-57EA-4087-BDA3-F17EE3F99551}"/>
    <cellStyle name="常规 18" xfId="16" xr:uid="{B1477BDC-A187-4A1D-9022-20D9DA6C5332}"/>
    <cellStyle name="常规 2" xfId="17" xr:uid="{673128B3-C726-4E30-8E5A-064500ADDA1B}"/>
    <cellStyle name="常规 2 2" xfId="18" xr:uid="{306134D7-A328-4243-9893-89DB604C22D6}"/>
    <cellStyle name="常规 3" xfId="19" xr:uid="{574D837A-4442-490A-8E7B-AD842E32F073}"/>
    <cellStyle name="常规 4" xfId="20" xr:uid="{6190C11C-8EFD-43A3-9F45-37859F2619FB}"/>
    <cellStyle name="常规 5" xfId="21" xr:uid="{E1405F3B-1546-4085-83E7-0DBD69443C9D}"/>
    <cellStyle name="常规 6" xfId="22" xr:uid="{DE0E6995-7964-4125-B60B-2A0DAD865276}"/>
    <cellStyle name="常规 7" xfId="23" xr:uid="{F3D9EC31-2D71-45C8-A62B-78DE5CF589A8}"/>
    <cellStyle name="常规 8" xfId="24" xr:uid="{8044613C-C021-4FB7-B7D5-F261EB078273}"/>
    <cellStyle name="常规 9" xfId="25" xr:uid="{EF1CDAFE-180B-430C-BD3C-FD0CF06989F6}"/>
    <cellStyle name="常规_Sheet1" xfId="26" xr:uid="{59940053-4C8D-426A-BF79-730794CC9B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4"/>
  <sheetViews>
    <sheetView tabSelected="1" topLeftCell="B1" zoomScale="80" zoomScaleNormal="80" workbookViewId="0">
      <pane ySplit="1" topLeftCell="A2" activePane="bottomLeft" state="frozen"/>
      <selection activeCell="B1" sqref="B1"/>
      <selection pane="bottomLeft" activeCell="B2" sqref="A2:XFD2"/>
    </sheetView>
  </sheetViews>
  <sheetFormatPr defaultRowHeight="15"/>
  <cols>
    <col min="4" max="4" width="20.7109375" customWidth="1"/>
    <col min="5" max="5" width="16.28515625" customWidth="1"/>
    <col min="6" max="6" width="9.7109375" style="73" customWidth="1"/>
    <col min="7" max="7" width="12" customWidth="1"/>
    <col min="8" max="8" width="17.5703125" customWidth="1"/>
    <col min="15" max="15" width="9.140625" style="59"/>
    <col min="18" max="18" width="9.140625" style="59"/>
    <col min="21" max="21" width="9.140625" style="59"/>
    <col min="49" max="50" width="9.140625" customWidth="1"/>
    <col min="51" max="51" width="9.140625" style="62"/>
    <col min="57" max="57" width="16" customWidth="1"/>
    <col min="58" max="58" width="9.140625" customWidth="1"/>
  </cols>
  <sheetData>
    <row r="1" spans="1:78" ht="12.75" customHeight="1">
      <c r="A1" s="10" t="s">
        <v>36</v>
      </c>
      <c r="B1" s="10" t="s">
        <v>37</v>
      </c>
      <c r="C1" s="11" t="s">
        <v>38</v>
      </c>
      <c r="E1" s="9" t="s">
        <v>39</v>
      </c>
      <c r="F1" s="71" t="s">
        <v>40</v>
      </c>
      <c r="G1" s="11" t="s">
        <v>38</v>
      </c>
      <c r="H1" s="9" t="s">
        <v>39</v>
      </c>
      <c r="I1" s="12" t="s">
        <v>40</v>
      </c>
      <c r="J1" s="87" t="s">
        <v>41</v>
      </c>
      <c r="K1" s="88"/>
      <c r="L1" s="9" t="s">
        <v>42</v>
      </c>
      <c r="M1" s="34" t="s">
        <v>77</v>
      </c>
      <c r="N1" s="35" t="s">
        <v>83</v>
      </c>
      <c r="O1" s="58" t="s">
        <v>89</v>
      </c>
      <c r="P1" s="34" t="s">
        <v>78</v>
      </c>
      <c r="Q1" s="35" t="s">
        <v>84</v>
      </c>
      <c r="R1" s="58" t="s">
        <v>90</v>
      </c>
      <c r="S1" s="34" t="s">
        <v>79</v>
      </c>
      <c r="T1" s="35" t="s">
        <v>85</v>
      </c>
      <c r="U1" s="58" t="s">
        <v>91</v>
      </c>
      <c r="V1" s="34" t="s">
        <v>80</v>
      </c>
      <c r="W1" s="35" t="s">
        <v>86</v>
      </c>
      <c r="X1" s="36" t="s">
        <v>92</v>
      </c>
      <c r="Y1" s="34" t="s">
        <v>81</v>
      </c>
      <c r="Z1" s="35" t="s">
        <v>87</v>
      </c>
      <c r="AA1" s="36" t="s">
        <v>93</v>
      </c>
      <c r="AB1" s="34" t="s">
        <v>82</v>
      </c>
      <c r="AC1" s="35" t="s">
        <v>88</v>
      </c>
      <c r="AD1" s="37" t="s">
        <v>94</v>
      </c>
      <c r="AE1" t="str">
        <f>"OP" &amp;M1</f>
        <v>OPFGM</v>
      </c>
      <c r="AF1" t="str">
        <f t="shared" ref="AF1:AV1" si="0">"OP" &amp;N1</f>
        <v>OPFGA</v>
      </c>
      <c r="AG1" t="str">
        <f t="shared" si="0"/>
        <v>OPFG%</v>
      </c>
      <c r="AH1" t="str">
        <f t="shared" si="0"/>
        <v>OP3FGM</v>
      </c>
      <c r="AI1" t="str">
        <f t="shared" si="0"/>
        <v>OP3FGA</v>
      </c>
      <c r="AJ1" t="str">
        <f t="shared" si="0"/>
        <v>OP3FG%</v>
      </c>
      <c r="AK1" t="str">
        <f t="shared" si="0"/>
        <v>OPFTM</v>
      </c>
      <c r="AL1" t="str">
        <f t="shared" si="0"/>
        <v>OPFTA</v>
      </c>
      <c r="AM1" t="str">
        <f t="shared" si="0"/>
        <v>OPFT%</v>
      </c>
      <c r="AN1" t="str">
        <f t="shared" si="0"/>
        <v>OPOFF</v>
      </c>
      <c r="AO1" t="str">
        <f t="shared" si="0"/>
        <v>OPDEF</v>
      </c>
      <c r="AP1" t="str">
        <f t="shared" si="0"/>
        <v>OPREB</v>
      </c>
      <c r="AQ1" t="str">
        <f t="shared" si="0"/>
        <v>OPAST</v>
      </c>
      <c r="AR1" t="str">
        <f t="shared" si="0"/>
        <v>OPSTL</v>
      </c>
      <c r="AS1" t="str">
        <f t="shared" si="0"/>
        <v>OPBLK</v>
      </c>
      <c r="AT1" t="str">
        <f t="shared" si="0"/>
        <v>OPTO</v>
      </c>
      <c r="AU1" t="str">
        <f t="shared" si="0"/>
        <v>OPPF</v>
      </c>
      <c r="AV1" t="str">
        <f t="shared" si="0"/>
        <v>OPPTS</v>
      </c>
      <c r="AW1" t="s">
        <v>96</v>
      </c>
      <c r="AZ1" s="32" t="s">
        <v>38</v>
      </c>
      <c r="BA1" s="33" t="s">
        <v>36</v>
      </c>
      <c r="BB1" s="33" t="s">
        <v>37</v>
      </c>
      <c r="BC1" s="33" t="s">
        <v>95</v>
      </c>
      <c r="BD1" s="33" t="s">
        <v>58</v>
      </c>
      <c r="BE1" s="33" t="s">
        <v>39</v>
      </c>
      <c r="BF1" s="33" t="s">
        <v>40</v>
      </c>
      <c r="BG1" s="34" t="s">
        <v>77</v>
      </c>
      <c r="BH1" s="35" t="s">
        <v>83</v>
      </c>
      <c r="BI1" s="36" t="s">
        <v>89</v>
      </c>
      <c r="BJ1" s="34" t="s">
        <v>78</v>
      </c>
      <c r="BK1" s="35" t="s">
        <v>84</v>
      </c>
      <c r="BL1" s="36" t="s">
        <v>90</v>
      </c>
      <c r="BM1" s="34" t="s">
        <v>79</v>
      </c>
      <c r="BN1" s="35" t="s">
        <v>85</v>
      </c>
      <c r="BO1" s="36" t="s">
        <v>91</v>
      </c>
      <c r="BP1" s="34" t="s">
        <v>80</v>
      </c>
      <c r="BQ1" s="35" t="s">
        <v>86</v>
      </c>
      <c r="BR1" s="36" t="s">
        <v>92</v>
      </c>
      <c r="BS1" s="34" t="s">
        <v>81</v>
      </c>
      <c r="BT1" s="35" t="s">
        <v>87</v>
      </c>
      <c r="BU1" s="36" t="s">
        <v>93</v>
      </c>
      <c r="BV1" s="34" t="s">
        <v>82</v>
      </c>
      <c r="BW1" s="35" t="s">
        <v>88</v>
      </c>
      <c r="BX1" s="37" t="s">
        <v>94</v>
      </c>
      <c r="BY1" s="29"/>
    </row>
    <row r="2" spans="1:78">
      <c r="A2" s="1" t="s">
        <v>0</v>
      </c>
      <c r="B2" s="2" t="s">
        <v>1</v>
      </c>
      <c r="C2" s="3" t="s">
        <v>2</v>
      </c>
      <c r="D2" s="61">
        <v>44060</v>
      </c>
      <c r="E2" s="4" t="s">
        <v>15</v>
      </c>
      <c r="F2" s="72" t="s">
        <v>16</v>
      </c>
      <c r="G2" s="3" t="s">
        <v>2</v>
      </c>
      <c r="H2" s="4" t="s">
        <v>17</v>
      </c>
      <c r="I2" s="5" t="s">
        <v>18</v>
      </c>
      <c r="J2" s="6">
        <v>125</v>
      </c>
      <c r="K2" s="7">
        <v>135</v>
      </c>
      <c r="L2" s="8">
        <f t="shared" ref="L2:L65" si="1">J2-K2</f>
        <v>-10</v>
      </c>
      <c r="M2" s="57">
        <f>VLOOKUP(F2,BF:BY, 2, FALSE)</f>
        <v>40.083333333333336</v>
      </c>
      <c r="N2" s="57">
        <f>VLOOKUP(F2,BF:BY, 3, FALSE)</f>
        <v>85.138888888888886</v>
      </c>
      <c r="O2" s="60">
        <f>VLOOKUP(F2,BF:BY, 4, FALSE)</f>
        <v>0.47079934747145191</v>
      </c>
      <c r="P2" s="57">
        <f>VLOOKUP(F2,BF:BY, 5, FALSE)</f>
        <v>13.375</v>
      </c>
      <c r="Q2" s="57">
        <f>VLOOKUP(F2,BF:BY, 6, FALSE)</f>
        <v>35.236111111111114</v>
      </c>
      <c r="R2" s="60">
        <f>VLOOKUP(F2,BF:BY, 7, FALSE)</f>
        <v>0.37958218368151359</v>
      </c>
      <c r="S2" s="57">
        <f>VLOOKUP(F2,BF:BY, 8, FALSE)</f>
        <v>17.75</v>
      </c>
      <c r="T2" s="57">
        <f>VLOOKUP(F2,BF:BY, 9, FALSE)</f>
        <v>22.791666666666668</v>
      </c>
      <c r="U2" s="60">
        <f>VLOOKUP(F2,BF:BY, 10, FALSE)</f>
        <v>0.77879341864716634</v>
      </c>
      <c r="V2" s="57">
        <f>VLOOKUP(F2,BF:BY, 11, FALSE)</f>
        <v>9.1111111111111107</v>
      </c>
      <c r="W2" s="57">
        <f>VLOOKUP(F2,BF:BY, 12, FALSE)</f>
        <v>35.791666666666664</v>
      </c>
      <c r="X2" s="57">
        <f>VLOOKUP(F2,BF:BY, 13, FALSE)</f>
        <v>44.902777777777779</v>
      </c>
      <c r="Y2" s="57">
        <f>VLOOKUP(F2,BF:BY, 14, FALSE)</f>
        <v>22.430555555555557</v>
      </c>
      <c r="Z2" s="57">
        <f>VLOOKUP(F2,BF:BY, 15, FALSE)</f>
        <v>6.083333333333333</v>
      </c>
      <c r="AA2" s="57">
        <f>VLOOKUP(F2,BF:BY, 16, FALSE)</f>
        <v>4.0555555555555554</v>
      </c>
      <c r="AB2" s="57">
        <f>VLOOKUP(F2,BF:BY, 17, FALSE)</f>
        <v>15.125</v>
      </c>
      <c r="AC2" s="57">
        <f>VLOOKUP(F2,BF:BY, 18, FALSE)</f>
        <v>20.388888888888889</v>
      </c>
      <c r="AD2" s="57">
        <f>VLOOKUP(F2,BF:BY, 19, FALSE)</f>
        <v>111.29166666666667</v>
      </c>
      <c r="AE2" s="57">
        <f>VLOOKUP(I2,BF:BY, 2, FALSE)</f>
        <v>42.041095890410958</v>
      </c>
      <c r="AF2" s="57">
        <f>VLOOKUP(I2,BF:BY, 3, FALSE)</f>
        <v>88.876712328767127</v>
      </c>
      <c r="AG2" s="60">
        <f>VLOOKUP(I2,BF:BY, 4, FALSE)</f>
        <v>0.47302712700369909</v>
      </c>
      <c r="AH2" s="56">
        <f>VLOOKUP(I2,BF:BY, 5, FALSE)</f>
        <v>10.972602739726028</v>
      </c>
      <c r="AI2" s="56">
        <f>VLOOKUP(I2,BF:BY, 6, FALSE)</f>
        <v>30.602739726027398</v>
      </c>
      <c r="AJ2" s="60">
        <f>VLOOKUP(I2,BF:BY, 7, FALSE)</f>
        <v>0.35854968666069831</v>
      </c>
      <c r="AK2" s="56">
        <f>VLOOKUP(I2,BF:BY, 8, FALSE)</f>
        <v>16.232876712328768</v>
      </c>
      <c r="AL2" s="56">
        <f>VLOOKUP(I2,BF:BY, 9, FALSE)</f>
        <v>20.904109589041095</v>
      </c>
      <c r="AM2" s="60">
        <f>VLOOKUP(I2,BF:BY, 10, FALSE)</f>
        <v>0.77653997378768025</v>
      </c>
      <c r="AN2" s="56">
        <f>VLOOKUP(I2,BF:BY, 11, FALSE)</f>
        <v>10.767123287671232</v>
      </c>
      <c r="AO2" s="56">
        <f>VLOOKUP(I2,BF:BY, 12, FALSE)</f>
        <v>33.369863013698627</v>
      </c>
      <c r="AP2" s="56">
        <f>VLOOKUP(I2,BF:BY, 13, FALSE)</f>
        <v>44.136986301369866</v>
      </c>
      <c r="AQ2" s="56">
        <f>VLOOKUP(I2,BF:BY, 14, FALSE)</f>
        <v>26.739726027397261</v>
      </c>
      <c r="AR2" s="56">
        <f>VLOOKUP(I2,BF:BY, 15, FALSE)</f>
        <v>8.0273972602739718</v>
      </c>
      <c r="AS2" s="56">
        <f>VLOOKUP(I2,BF:BY, 16, FALSE)</f>
        <v>4.6164383561643838</v>
      </c>
      <c r="AT2" s="56">
        <f>VLOOKUP(I2,BF:BY, 17, FALSE)</f>
        <v>13.767123287671232</v>
      </c>
      <c r="AU2" s="56">
        <f>VLOOKUP(I2,BF:BY, 18, FALSE)</f>
        <v>20.342465753424658</v>
      </c>
      <c r="AV2" s="56">
        <f>VLOOKUP(I2,BF:BY, 19, FALSE)</f>
        <v>111.28767123287672</v>
      </c>
      <c r="AW2">
        <v>160</v>
      </c>
      <c r="AZ2" s="41" t="s">
        <v>2</v>
      </c>
      <c r="BA2" s="46" t="s">
        <v>43</v>
      </c>
      <c r="BB2" s="42" t="s">
        <v>1</v>
      </c>
      <c r="BC2" s="43" t="s">
        <v>44</v>
      </c>
      <c r="BD2" s="52"/>
      <c r="BE2" s="43" t="s">
        <v>45</v>
      </c>
      <c r="BF2" s="44" t="s">
        <v>46</v>
      </c>
      <c r="BG2" s="47">
        <v>40.64179104477612</v>
      </c>
      <c r="BH2" s="47">
        <v>90.552238805970148</v>
      </c>
      <c r="BI2" s="45">
        <v>0.44882149332454263</v>
      </c>
      <c r="BJ2" s="53">
        <v>12.014925373134329</v>
      </c>
      <c r="BK2" s="49">
        <v>36.059701492537314</v>
      </c>
      <c r="BL2" s="45">
        <v>0.33319536423841062</v>
      </c>
      <c r="BM2" s="47">
        <v>18.46268656716418</v>
      </c>
      <c r="BN2" s="47">
        <v>23.373134328358208</v>
      </c>
      <c r="BO2" s="45">
        <v>0.78991060025542792</v>
      </c>
      <c r="BP2" s="54">
        <v>9.8656716417910442</v>
      </c>
      <c r="BQ2" s="50">
        <v>33.388059701492537</v>
      </c>
      <c r="BR2" s="48">
        <v>43.253731343283583</v>
      </c>
      <c r="BS2" s="55">
        <v>23.955223880597014</v>
      </c>
      <c r="BT2" s="49">
        <v>7.8059701492537314</v>
      </c>
      <c r="BU2" s="51">
        <v>5.08955223880597</v>
      </c>
      <c r="BV2" s="50">
        <v>16.208955223880597</v>
      </c>
      <c r="BW2" s="47">
        <v>23.104477611940297</v>
      </c>
      <c r="BX2" s="47">
        <v>111.76119402985074</v>
      </c>
      <c r="BY2" s="29"/>
      <c r="BZ2" t="e">
        <f>VLOOKUP(BE2, AZ:BX, 2, FALSE)</f>
        <v>#N/A</v>
      </c>
    </row>
    <row r="3" spans="1:78">
      <c r="A3" s="1" t="s">
        <v>0</v>
      </c>
      <c r="B3" s="2" t="s">
        <v>1</v>
      </c>
      <c r="C3" s="3" t="s">
        <v>2</v>
      </c>
      <c r="D3" s="61">
        <v>44060</v>
      </c>
      <c r="E3" s="4" t="s">
        <v>25</v>
      </c>
      <c r="F3" s="72" t="s">
        <v>26</v>
      </c>
      <c r="G3" s="3" t="s">
        <v>2</v>
      </c>
      <c r="H3" s="4" t="s">
        <v>23</v>
      </c>
      <c r="I3" s="5" t="s">
        <v>24</v>
      </c>
      <c r="J3" s="6">
        <v>110</v>
      </c>
      <c r="K3" s="7">
        <v>134</v>
      </c>
      <c r="L3" s="8">
        <f t="shared" si="1"/>
        <v>-24</v>
      </c>
      <c r="M3" s="57">
        <f t="shared" ref="M3:M66" si="2">VLOOKUP(F3,BF:BY, 2, FALSE)</f>
        <v>40.388888888888886</v>
      </c>
      <c r="N3" s="57">
        <f t="shared" ref="N3:N66" si="3">VLOOKUP(F3,BF:BY, 3, FALSE)</f>
        <v>90.25</v>
      </c>
      <c r="O3" s="60">
        <f t="shared" ref="O3:O66" si="4">VLOOKUP(F3,BF:BY, 4, FALSE)</f>
        <v>0.44752231455832558</v>
      </c>
      <c r="P3" s="57">
        <f t="shared" ref="P3:P66" si="5">VLOOKUP(F3,BF:BY, 5, FALSE)</f>
        <v>13.069444444444445</v>
      </c>
      <c r="Q3" s="57">
        <f t="shared" ref="Q3:Q66" si="6">VLOOKUP(F3,BF:BY, 6, FALSE)</f>
        <v>38.138888888888886</v>
      </c>
      <c r="R3" s="60">
        <f t="shared" ref="R3:R66" si="7">VLOOKUP(F3,BF:BY, 7, FALSE)</f>
        <v>0.34268026219956305</v>
      </c>
      <c r="S3" s="57">
        <f t="shared" ref="S3:S66" si="8">VLOOKUP(F3,BF:BY, 8, FALSE)</f>
        <v>17.930555555555557</v>
      </c>
      <c r="T3" s="57">
        <f t="shared" ref="T3:T66" si="9">VLOOKUP(F3,BF:BY, 9, FALSE)</f>
        <v>24.055555555555557</v>
      </c>
      <c r="U3" s="60">
        <f t="shared" ref="U3:U66" si="10">VLOOKUP(F3,BF:BY, 10, FALSE)</f>
        <v>0.74538106235565826</v>
      </c>
      <c r="V3" s="57">
        <f t="shared" ref="V3:V66" si="11">VLOOKUP(F3,BF:BY, 11, FALSE)</f>
        <v>10.638888888888889</v>
      </c>
      <c r="W3" s="57">
        <f t="shared" ref="W3:W66" si="12">VLOOKUP(F3,BF:BY, 12, FALSE)</f>
        <v>37.263888888888886</v>
      </c>
      <c r="X3" s="57">
        <f t="shared" ref="X3:X66" si="13">VLOOKUP(F3,BF:BY, 13, FALSE)</f>
        <v>47.902777777777779</v>
      </c>
      <c r="Y3" s="57">
        <f t="shared" ref="Y3:Y66" si="14">VLOOKUP(F3,BF:BY, 14, FALSE)</f>
        <v>24.458333333333332</v>
      </c>
      <c r="Z3" s="57">
        <f t="shared" ref="Z3:Z66" si="15">VLOOKUP(F3,BF:BY, 15, FALSE)</f>
        <v>6.4444444444444446</v>
      </c>
      <c r="AA3" s="57">
        <f t="shared" ref="AA3:AA66" si="16">VLOOKUP(F3,BF:BY, 16, FALSE)</f>
        <v>4.4861111111111107</v>
      </c>
      <c r="AB3" s="57">
        <f t="shared" ref="AB3:AB66" si="17">VLOOKUP(F3,BF:BY, 17, FALSE)</f>
        <v>15.263888888888889</v>
      </c>
      <c r="AC3" s="57">
        <f t="shared" ref="AC3:AC66" si="18">VLOOKUP(F3,BF:BY, 18, FALSE)</f>
        <v>20.972222222222221</v>
      </c>
      <c r="AD3" s="57">
        <f t="shared" ref="AD3:AD66" si="19">VLOOKUP(F3,BF:BY, 19, FALSE)</f>
        <v>111.77777777777777</v>
      </c>
      <c r="AE3" s="57">
        <f t="shared" ref="AE3:AE66" si="20">VLOOKUP(I3,BF:BY, 2, FALSE)</f>
        <v>40.236111111111114</v>
      </c>
      <c r="AF3" s="57">
        <f t="shared" ref="AF3:AF66" si="21">VLOOKUP(I3,BF:BY, 3, FALSE)</f>
        <v>87.930555555555557</v>
      </c>
      <c r="AG3" s="60">
        <f t="shared" ref="AG3:AG66" si="22">VLOOKUP(I3,BF:BY, 4, FALSE)</f>
        <v>0.45758963828779026</v>
      </c>
      <c r="AH3" s="56">
        <f t="shared" ref="AH3:AH66" si="23">VLOOKUP(I3,BF:BY, 5, FALSE)</f>
        <v>13.819444444444445</v>
      </c>
      <c r="AI3" s="56">
        <f t="shared" ref="AI3:AI66" si="24">VLOOKUP(I3,BF:BY, 6, FALSE)</f>
        <v>36.986111111111114</v>
      </c>
      <c r="AJ3" s="60">
        <f t="shared" ref="AJ3:AJ66" si="25">VLOOKUP(I3,BF:BY, 7, FALSE)</f>
        <v>0.3736387532857679</v>
      </c>
      <c r="AK3" s="56">
        <f t="shared" ref="AK3:AK66" si="26">VLOOKUP(I3,BF:BY, 8, FALSE)</f>
        <v>18.458333333333332</v>
      </c>
      <c r="AL3" s="56">
        <f t="shared" ref="AL3:AL66" si="27">VLOOKUP(I3,BF:BY, 9, FALSE)</f>
        <v>23.194444444444443</v>
      </c>
      <c r="AM3" s="60">
        <f t="shared" ref="AM3:AM66" si="28">VLOOKUP(I3,BF:BY, 10, FALSE)</f>
        <v>0.79580838323353298</v>
      </c>
      <c r="AN3" s="56">
        <f t="shared" ref="AN3:AN66" si="29">VLOOKUP(I3,BF:BY, 11, FALSE)</f>
        <v>9.5138888888888893</v>
      </c>
      <c r="AO3" s="56">
        <f t="shared" ref="AO3:AO66" si="30">VLOOKUP(I3,BF:BY, 12, FALSE)</f>
        <v>35.875</v>
      </c>
      <c r="AP3" s="56">
        <f t="shared" ref="AP3:AP66" si="31">VLOOKUP(I3,BF:BY, 13, FALSE)</f>
        <v>45.388888888888886</v>
      </c>
      <c r="AQ3" s="56">
        <f t="shared" ref="AQ3:AQ66" si="32">VLOOKUP(I3,BF:BY, 14, FALSE)</f>
        <v>25.222222222222221</v>
      </c>
      <c r="AR3" s="56">
        <f t="shared" ref="AR3:AR66" si="33">VLOOKUP(I3,BF:BY, 15, FALSE)</f>
        <v>8.8333333333333339</v>
      </c>
      <c r="AS3" s="56">
        <f t="shared" ref="AS3:AS66" si="34">VLOOKUP(I3,BF:BY, 16, FALSE)</f>
        <v>4.9722222222222223</v>
      </c>
      <c r="AT3" s="56">
        <f t="shared" ref="AT3:AT66" si="35">VLOOKUP(I3,BF:BY, 17, FALSE)</f>
        <v>14.819444444444445</v>
      </c>
      <c r="AU3" s="56">
        <f t="shared" ref="AU3:AU66" si="36">VLOOKUP(I3,BF:BY, 18, FALSE)</f>
        <v>21.652777777777779</v>
      </c>
      <c r="AV3" s="56">
        <f t="shared" ref="AV3:AV66" si="37">VLOOKUP(I3,BF:BY, 19, FALSE)</f>
        <v>112.75</v>
      </c>
      <c r="AW3">
        <v>450</v>
      </c>
      <c r="AZ3" s="41" t="s">
        <v>2</v>
      </c>
      <c r="BA3" s="46" t="s">
        <v>43</v>
      </c>
      <c r="BB3" s="42" t="s">
        <v>1</v>
      </c>
      <c r="BC3" s="43" t="s">
        <v>44</v>
      </c>
      <c r="BD3" s="52"/>
      <c r="BE3" s="43" t="s">
        <v>27</v>
      </c>
      <c r="BF3" s="44" t="s">
        <v>28</v>
      </c>
      <c r="BG3" s="47">
        <v>41.263888888888886</v>
      </c>
      <c r="BH3" s="47">
        <v>89.555555555555557</v>
      </c>
      <c r="BI3" s="45">
        <v>0.46076302729528534</v>
      </c>
      <c r="BJ3" s="53">
        <v>12.569444444444445</v>
      </c>
      <c r="BK3" s="49">
        <v>34.541666666666664</v>
      </c>
      <c r="BL3" s="45">
        <v>0.36389223964616008</v>
      </c>
      <c r="BM3" s="47">
        <v>18.555555555555557</v>
      </c>
      <c r="BN3" s="47">
        <v>23.166666666666668</v>
      </c>
      <c r="BO3" s="45">
        <v>0.80095923261390889</v>
      </c>
      <c r="BP3" s="54">
        <v>10.666666666666666</v>
      </c>
      <c r="BQ3" s="50">
        <v>35.402777777777779</v>
      </c>
      <c r="BR3" s="48">
        <v>46.069444444444443</v>
      </c>
      <c r="BS3" s="55">
        <v>22.986111111111111</v>
      </c>
      <c r="BT3" s="49">
        <v>8.2638888888888893</v>
      </c>
      <c r="BU3" s="51">
        <v>5.6388888888888893</v>
      </c>
      <c r="BV3" s="50">
        <v>13.819444444444445</v>
      </c>
      <c r="BW3" s="47">
        <v>21.569444444444443</v>
      </c>
      <c r="BX3" s="47">
        <v>113.65277777777777</v>
      </c>
      <c r="BY3" s="29"/>
    </row>
    <row r="4" spans="1:78">
      <c r="A4" s="1" t="s">
        <v>0</v>
      </c>
      <c r="B4" s="2" t="s">
        <v>1</v>
      </c>
      <c r="C4" s="3" t="s">
        <v>2</v>
      </c>
      <c r="D4" s="61">
        <v>44060</v>
      </c>
      <c r="E4" s="4" t="s">
        <v>29</v>
      </c>
      <c r="F4" s="72" t="s">
        <v>30</v>
      </c>
      <c r="G4" s="3" t="s">
        <v>2</v>
      </c>
      <c r="H4" s="4" t="s">
        <v>27</v>
      </c>
      <c r="I4" s="5" t="s">
        <v>28</v>
      </c>
      <c r="J4" s="6">
        <v>101</v>
      </c>
      <c r="K4" s="7">
        <v>109</v>
      </c>
      <c r="L4" s="8">
        <f t="shared" si="1"/>
        <v>-8</v>
      </c>
      <c r="M4" s="57">
        <f t="shared" si="2"/>
        <v>41.095890410958901</v>
      </c>
      <c r="N4" s="57">
        <f t="shared" si="3"/>
        <v>87.904109589041099</v>
      </c>
      <c r="O4" s="60">
        <f t="shared" si="4"/>
        <v>0.46750818139317435</v>
      </c>
      <c r="P4" s="57">
        <f t="shared" si="5"/>
        <v>11.616438356164384</v>
      </c>
      <c r="Q4" s="57">
        <f t="shared" si="6"/>
        <v>31.602739726027398</v>
      </c>
      <c r="R4" s="60">
        <f t="shared" si="7"/>
        <v>0.36757693974859124</v>
      </c>
      <c r="S4" s="57">
        <f t="shared" si="8"/>
        <v>16.931506849315067</v>
      </c>
      <c r="T4" s="57">
        <f t="shared" si="9"/>
        <v>22.438356164383563</v>
      </c>
      <c r="U4" s="60">
        <f t="shared" si="10"/>
        <v>0.75457875457875445</v>
      </c>
      <c r="V4" s="57">
        <f t="shared" si="11"/>
        <v>10.465753424657533</v>
      </c>
      <c r="W4" s="57">
        <f t="shared" si="12"/>
        <v>34.972602739726028</v>
      </c>
      <c r="X4" s="57">
        <f t="shared" si="13"/>
        <v>45.438356164383563</v>
      </c>
      <c r="Y4" s="57">
        <f t="shared" si="14"/>
        <v>25.80821917808219</v>
      </c>
      <c r="Z4" s="57">
        <f t="shared" si="15"/>
        <v>8.0273972602739718</v>
      </c>
      <c r="AA4" s="57">
        <f t="shared" si="16"/>
        <v>5.3287671232876717</v>
      </c>
      <c r="AB4" s="57">
        <f t="shared" si="17"/>
        <v>14.205479452054794</v>
      </c>
      <c r="AC4" s="57">
        <f t="shared" si="18"/>
        <v>20.945205479452056</v>
      </c>
      <c r="AD4" s="57">
        <f t="shared" si="19"/>
        <v>110.73972602739725</v>
      </c>
      <c r="AE4" s="57">
        <f t="shared" si="20"/>
        <v>41.263888888888886</v>
      </c>
      <c r="AF4" s="57">
        <f t="shared" si="21"/>
        <v>89.555555555555557</v>
      </c>
      <c r="AG4" s="60">
        <f t="shared" si="22"/>
        <v>0.46076302729528534</v>
      </c>
      <c r="AH4" s="56">
        <f t="shared" si="23"/>
        <v>12.569444444444445</v>
      </c>
      <c r="AI4" s="56">
        <f t="shared" si="24"/>
        <v>34.541666666666664</v>
      </c>
      <c r="AJ4" s="60">
        <f t="shared" si="25"/>
        <v>0.36389223964616008</v>
      </c>
      <c r="AK4" s="56">
        <f t="shared" si="26"/>
        <v>18.555555555555557</v>
      </c>
      <c r="AL4" s="56">
        <f t="shared" si="27"/>
        <v>23.166666666666668</v>
      </c>
      <c r="AM4" s="60">
        <f t="shared" si="28"/>
        <v>0.80095923261390889</v>
      </c>
      <c r="AN4" s="56">
        <f t="shared" si="29"/>
        <v>10.666666666666666</v>
      </c>
      <c r="AO4" s="56">
        <f t="shared" si="30"/>
        <v>35.402777777777779</v>
      </c>
      <c r="AP4" s="56">
        <f t="shared" si="31"/>
        <v>46.069444444444443</v>
      </c>
      <c r="AQ4" s="56">
        <f t="shared" si="32"/>
        <v>22.986111111111111</v>
      </c>
      <c r="AR4" s="56">
        <f t="shared" si="33"/>
        <v>8.2638888888888893</v>
      </c>
      <c r="AS4" s="56">
        <f t="shared" si="34"/>
        <v>5.6388888888888893</v>
      </c>
      <c r="AT4" s="56">
        <f t="shared" si="35"/>
        <v>13.819444444444445</v>
      </c>
      <c r="AU4" s="56">
        <f t="shared" si="36"/>
        <v>21.569444444444443</v>
      </c>
      <c r="AV4" s="56">
        <f t="shared" si="37"/>
        <v>113.65277777777777</v>
      </c>
      <c r="AW4">
        <v>230</v>
      </c>
      <c r="AZ4" s="41" t="s">
        <v>2</v>
      </c>
      <c r="BA4" s="46" t="s">
        <v>43</v>
      </c>
      <c r="BB4" s="42" t="s">
        <v>1</v>
      </c>
      <c r="BC4" s="43" t="s">
        <v>44</v>
      </c>
      <c r="BD4" s="52"/>
      <c r="BE4" s="43" t="s">
        <v>25</v>
      </c>
      <c r="BF4" s="44" t="s">
        <v>26</v>
      </c>
      <c r="BG4" s="47">
        <v>40.388888888888886</v>
      </c>
      <c r="BH4" s="47">
        <v>90.25</v>
      </c>
      <c r="BI4" s="45">
        <v>0.44752231455832558</v>
      </c>
      <c r="BJ4" s="53">
        <v>13.069444444444445</v>
      </c>
      <c r="BK4" s="49">
        <v>38.138888888888886</v>
      </c>
      <c r="BL4" s="45">
        <v>0.34268026219956305</v>
      </c>
      <c r="BM4" s="47">
        <v>17.930555555555557</v>
      </c>
      <c r="BN4" s="47">
        <v>24.055555555555557</v>
      </c>
      <c r="BO4" s="45">
        <v>0.74538106235565826</v>
      </c>
      <c r="BP4" s="54">
        <v>10.638888888888889</v>
      </c>
      <c r="BQ4" s="50">
        <v>37.263888888888886</v>
      </c>
      <c r="BR4" s="48">
        <v>47.902777777777779</v>
      </c>
      <c r="BS4" s="55">
        <v>24.458333333333332</v>
      </c>
      <c r="BT4" s="49">
        <v>6.4444444444444446</v>
      </c>
      <c r="BU4" s="51">
        <v>4.4861111111111107</v>
      </c>
      <c r="BV4" s="50">
        <v>15.263888888888889</v>
      </c>
      <c r="BW4" s="47">
        <v>20.972222222222221</v>
      </c>
      <c r="BX4" s="47">
        <v>111.77777777777777</v>
      </c>
      <c r="BY4" s="29"/>
    </row>
    <row r="5" spans="1:78">
      <c r="A5" s="1" t="s">
        <v>0</v>
      </c>
      <c r="B5" s="2" t="s">
        <v>1</v>
      </c>
      <c r="C5" s="3" t="s">
        <v>2</v>
      </c>
      <c r="D5" s="61">
        <v>44060</v>
      </c>
      <c r="E5" s="4" t="s">
        <v>19</v>
      </c>
      <c r="F5" s="72" t="s">
        <v>20</v>
      </c>
      <c r="G5" s="3" t="s">
        <v>2</v>
      </c>
      <c r="H5" s="4" t="s">
        <v>21</v>
      </c>
      <c r="I5" s="5" t="s">
        <v>22</v>
      </c>
      <c r="J5" s="6">
        <v>110</v>
      </c>
      <c r="K5" s="7">
        <v>118</v>
      </c>
      <c r="L5" s="8">
        <f t="shared" si="1"/>
        <v>-8</v>
      </c>
      <c r="M5" s="57">
        <f t="shared" si="2"/>
        <v>41.653333333333336</v>
      </c>
      <c r="N5" s="57">
        <f t="shared" si="3"/>
        <v>90.293333333333337</v>
      </c>
      <c r="O5" s="60">
        <f t="shared" si="4"/>
        <v>0.46131128174837566</v>
      </c>
      <c r="P5" s="57">
        <f t="shared" si="5"/>
        <v>15.146666666666667</v>
      </c>
      <c r="Q5" s="57">
        <f t="shared" si="6"/>
        <v>41.266666666666666</v>
      </c>
      <c r="R5" s="60">
        <f t="shared" si="7"/>
        <v>0.3670436187399031</v>
      </c>
      <c r="S5" s="57">
        <f t="shared" si="8"/>
        <v>18.559999999999999</v>
      </c>
      <c r="T5" s="57">
        <f t="shared" si="9"/>
        <v>23.826666666666668</v>
      </c>
      <c r="U5" s="60">
        <f t="shared" si="10"/>
        <v>0.77895914941242295</v>
      </c>
      <c r="V5" s="57">
        <f t="shared" si="11"/>
        <v>10.546666666666667</v>
      </c>
      <c r="W5" s="57">
        <f t="shared" si="12"/>
        <v>36.386666666666663</v>
      </c>
      <c r="X5" s="57">
        <f t="shared" si="13"/>
        <v>46.93333333333333</v>
      </c>
      <c r="Y5" s="57">
        <f t="shared" si="14"/>
        <v>24.653333333333332</v>
      </c>
      <c r="Z5" s="57">
        <f t="shared" si="15"/>
        <v>6.1333333333333337</v>
      </c>
      <c r="AA5" s="57">
        <f t="shared" si="16"/>
        <v>4.84</v>
      </c>
      <c r="AB5" s="57">
        <f t="shared" si="17"/>
        <v>12.706666666666667</v>
      </c>
      <c r="AC5" s="57">
        <f t="shared" si="18"/>
        <v>19.493333333333332</v>
      </c>
      <c r="AD5" s="57">
        <f t="shared" si="19"/>
        <v>117.01333333333334</v>
      </c>
      <c r="AE5" s="57">
        <f t="shared" si="20"/>
        <v>41.555555555555557</v>
      </c>
      <c r="AF5" s="57">
        <f t="shared" si="21"/>
        <v>89.236111111111114</v>
      </c>
      <c r="AG5" s="60">
        <f t="shared" si="22"/>
        <v>0.4656809338521401</v>
      </c>
      <c r="AH5" s="56">
        <f t="shared" si="23"/>
        <v>12.430555555555555</v>
      </c>
      <c r="AI5" s="56">
        <f t="shared" si="24"/>
        <v>33.472222222222221</v>
      </c>
      <c r="AJ5" s="60">
        <f t="shared" si="25"/>
        <v>0.37136929460580914</v>
      </c>
      <c r="AK5" s="56">
        <f t="shared" si="26"/>
        <v>20.805555555555557</v>
      </c>
      <c r="AL5" s="56">
        <f t="shared" si="27"/>
        <v>26.305555555555557</v>
      </c>
      <c r="AM5" s="60">
        <f t="shared" si="28"/>
        <v>0.79091869060190079</v>
      </c>
      <c r="AN5" s="56">
        <f t="shared" si="29"/>
        <v>10.652777777777779</v>
      </c>
      <c r="AO5" s="56">
        <f t="shared" si="30"/>
        <v>37</v>
      </c>
      <c r="AP5" s="56">
        <f t="shared" si="31"/>
        <v>47.652777777777779</v>
      </c>
      <c r="AQ5" s="56">
        <f t="shared" si="32"/>
        <v>23.722222222222221</v>
      </c>
      <c r="AR5" s="56">
        <f t="shared" si="33"/>
        <v>7.0972222222222223</v>
      </c>
      <c r="AS5" s="56">
        <f t="shared" si="34"/>
        <v>4.6944444444444446</v>
      </c>
      <c r="AT5" s="56">
        <f t="shared" si="35"/>
        <v>14.597222222222221</v>
      </c>
      <c r="AU5" s="56">
        <f t="shared" si="36"/>
        <v>22.138888888888889</v>
      </c>
      <c r="AV5" s="56">
        <f t="shared" si="37"/>
        <v>116.34722222222223</v>
      </c>
      <c r="AW5">
        <v>285</v>
      </c>
      <c r="AZ5" s="41" t="s">
        <v>2</v>
      </c>
      <c r="BA5" s="46" t="s">
        <v>43</v>
      </c>
      <c r="BB5" s="42" t="s">
        <v>1</v>
      </c>
      <c r="BC5" s="43" t="s">
        <v>44</v>
      </c>
      <c r="BD5" s="52"/>
      <c r="BE5" s="43" t="s">
        <v>48</v>
      </c>
      <c r="BF5" s="44" t="s">
        <v>49</v>
      </c>
      <c r="BG5" s="47">
        <v>37.307692307692307</v>
      </c>
      <c r="BH5" s="47">
        <v>85.938461538461539</v>
      </c>
      <c r="BI5" s="45">
        <v>0.43412101682778376</v>
      </c>
      <c r="BJ5" s="53">
        <v>12.076923076923077</v>
      </c>
      <c r="BK5" s="49">
        <v>34.323076923076925</v>
      </c>
      <c r="BL5" s="45">
        <v>0.35186015239802776</v>
      </c>
      <c r="BM5" s="47">
        <v>16.184615384615384</v>
      </c>
      <c r="BN5" s="47">
        <v>21.630769230769232</v>
      </c>
      <c r="BO5" s="45">
        <v>0.74822190611664285</v>
      </c>
      <c r="BP5" s="54">
        <v>11</v>
      </c>
      <c r="BQ5" s="50">
        <v>31.784615384615385</v>
      </c>
      <c r="BR5" s="48">
        <v>42.784615384615385</v>
      </c>
      <c r="BS5" s="55">
        <v>23.830769230769231</v>
      </c>
      <c r="BT5" s="49">
        <v>6.5846153846153843</v>
      </c>
      <c r="BU5" s="51">
        <v>4.1230769230769226</v>
      </c>
      <c r="BV5" s="50">
        <v>14.6</v>
      </c>
      <c r="BW5" s="47">
        <v>18.815384615384616</v>
      </c>
      <c r="BX5" s="47">
        <v>102.87692307692308</v>
      </c>
      <c r="BY5" s="29"/>
    </row>
    <row r="6" spans="1:78">
      <c r="A6" s="1" t="s">
        <v>0</v>
      </c>
      <c r="B6" s="2" t="s">
        <v>1</v>
      </c>
      <c r="C6" s="3" t="s">
        <v>2</v>
      </c>
      <c r="D6" s="61">
        <v>44061</v>
      </c>
      <c r="E6" s="4" t="s">
        <v>3</v>
      </c>
      <c r="F6" s="72" t="s">
        <v>4</v>
      </c>
      <c r="G6" s="3" t="s">
        <v>2</v>
      </c>
      <c r="H6" s="4" t="s">
        <v>5</v>
      </c>
      <c r="I6" s="5" t="s">
        <v>6</v>
      </c>
      <c r="J6" s="6">
        <v>122</v>
      </c>
      <c r="K6" s="7">
        <v>110</v>
      </c>
      <c r="L6" s="8">
        <f t="shared" si="1"/>
        <v>12</v>
      </c>
      <c r="M6" s="57">
        <f t="shared" si="2"/>
        <v>39.328767123287669</v>
      </c>
      <c r="N6" s="57">
        <f t="shared" si="3"/>
        <v>88.602739726027394</v>
      </c>
      <c r="O6" s="60">
        <f t="shared" si="4"/>
        <v>0.44387755102040816</v>
      </c>
      <c r="P6" s="57">
        <f t="shared" si="5"/>
        <v>11.054794520547945</v>
      </c>
      <c r="Q6" s="57">
        <f t="shared" si="6"/>
        <v>32.246575342465754</v>
      </c>
      <c r="R6" s="60">
        <f t="shared" si="7"/>
        <v>0.34282073067119795</v>
      </c>
      <c r="S6" s="57">
        <f t="shared" si="8"/>
        <v>17.561643835616437</v>
      </c>
      <c r="T6" s="57">
        <f t="shared" si="9"/>
        <v>22.684931506849313</v>
      </c>
      <c r="U6" s="60">
        <f t="shared" si="10"/>
        <v>0.77415458937198067</v>
      </c>
      <c r="V6" s="57">
        <f t="shared" si="11"/>
        <v>10.287671232876713</v>
      </c>
      <c r="W6" s="57">
        <f t="shared" si="12"/>
        <v>34.219178082191782</v>
      </c>
      <c r="X6" s="57">
        <f t="shared" si="13"/>
        <v>44.506849315068493</v>
      </c>
      <c r="Y6" s="57">
        <f t="shared" si="14"/>
        <v>23.931506849315067</v>
      </c>
      <c r="Z6" s="57">
        <f t="shared" si="15"/>
        <v>8.205479452054794</v>
      </c>
      <c r="AA6" s="57">
        <f t="shared" si="16"/>
        <v>5.4246575342465757</v>
      </c>
      <c r="AB6" s="57">
        <f t="shared" si="17"/>
        <v>12.835616438356164</v>
      </c>
      <c r="AC6" s="57">
        <f t="shared" si="18"/>
        <v>18.301369863013697</v>
      </c>
      <c r="AD6" s="57">
        <f t="shared" si="19"/>
        <v>107.27397260273973</v>
      </c>
      <c r="AE6" s="57">
        <f t="shared" si="20"/>
        <v>43.287671232876711</v>
      </c>
      <c r="AF6" s="57">
        <f t="shared" si="21"/>
        <v>90.93150684931507</v>
      </c>
      <c r="AG6" s="60">
        <f t="shared" si="22"/>
        <v>0.47604700210906897</v>
      </c>
      <c r="AH6" s="56">
        <f t="shared" si="23"/>
        <v>13.794520547945206</v>
      </c>
      <c r="AI6" s="56">
        <f t="shared" si="24"/>
        <v>38.904109589041099</v>
      </c>
      <c r="AJ6" s="60">
        <f t="shared" si="25"/>
        <v>0.35457746478873237</v>
      </c>
      <c r="AK6" s="56">
        <f t="shared" si="26"/>
        <v>18.301369863013697</v>
      </c>
      <c r="AL6" s="56">
        <f t="shared" si="27"/>
        <v>24.657534246575342</v>
      </c>
      <c r="AM6" s="60">
        <f t="shared" si="28"/>
        <v>0.74222222222222223</v>
      </c>
      <c r="AN6" s="56">
        <f t="shared" si="29"/>
        <v>9.4657534246575334</v>
      </c>
      <c r="AO6" s="56">
        <f t="shared" si="30"/>
        <v>42.232876712328768</v>
      </c>
      <c r="AP6" s="56">
        <f t="shared" si="31"/>
        <v>51.698630136986303</v>
      </c>
      <c r="AQ6" s="56">
        <f t="shared" si="32"/>
        <v>25.876712328767123</v>
      </c>
      <c r="AR6" s="56">
        <f t="shared" si="33"/>
        <v>7.2054794520547949</v>
      </c>
      <c r="AS6" s="56">
        <f t="shared" si="34"/>
        <v>5.8767123287671232</v>
      </c>
      <c r="AT6" s="56">
        <f t="shared" si="35"/>
        <v>15.095890410958905</v>
      </c>
      <c r="AU6" s="56">
        <f t="shared" si="36"/>
        <v>19.602739726027398</v>
      </c>
      <c r="AV6" s="56">
        <f t="shared" si="37"/>
        <v>118.67123287671232</v>
      </c>
      <c r="AW6">
        <v>900</v>
      </c>
      <c r="AZ6" s="41" t="s">
        <v>2</v>
      </c>
      <c r="BA6" s="46" t="s">
        <v>43</v>
      </c>
      <c r="BB6" s="42" t="s">
        <v>1</v>
      </c>
      <c r="BC6" s="43" t="s">
        <v>44</v>
      </c>
      <c r="BD6" s="52"/>
      <c r="BE6" s="43" t="s">
        <v>50</v>
      </c>
      <c r="BF6" s="44" t="s">
        <v>51</v>
      </c>
      <c r="BG6" s="47">
        <v>39.584615384615383</v>
      </c>
      <c r="BH6" s="47">
        <v>88.646153846153851</v>
      </c>
      <c r="BI6" s="45">
        <v>0.44654633807705651</v>
      </c>
      <c r="BJ6" s="53">
        <v>12.2</v>
      </c>
      <c r="BK6" s="49">
        <v>35.107692307692311</v>
      </c>
      <c r="BL6" s="45">
        <v>0.3475021910604732</v>
      </c>
      <c r="BM6" s="47">
        <v>15.476923076923077</v>
      </c>
      <c r="BN6" s="47">
        <v>20.492307692307691</v>
      </c>
      <c r="BO6" s="45">
        <v>0.75525525525525528</v>
      </c>
      <c r="BP6" s="54">
        <v>10.461538461538462</v>
      </c>
      <c r="BQ6" s="50">
        <v>31.4</v>
      </c>
      <c r="BR6" s="48">
        <v>41.861538461538458</v>
      </c>
      <c r="BS6" s="55">
        <v>23.23076923076923</v>
      </c>
      <c r="BT6" s="49">
        <v>10.030769230769231</v>
      </c>
      <c r="BU6" s="51">
        <v>4.0769230769230766</v>
      </c>
      <c r="BV6" s="50">
        <v>15.461538461538462</v>
      </c>
      <c r="BW6" s="47">
        <v>21.8</v>
      </c>
      <c r="BX6" s="47">
        <v>106.84615384615384</v>
      </c>
      <c r="BY6" s="29"/>
    </row>
    <row r="7" spans="1:78">
      <c r="A7" s="1" t="s">
        <v>0</v>
      </c>
      <c r="B7" s="2" t="s">
        <v>1</v>
      </c>
      <c r="C7" s="3" t="s">
        <v>2</v>
      </c>
      <c r="D7" s="61">
        <v>44061</v>
      </c>
      <c r="E7" s="4" t="s">
        <v>7</v>
      </c>
      <c r="F7" s="72" t="s">
        <v>8</v>
      </c>
      <c r="G7" s="3" t="s">
        <v>2</v>
      </c>
      <c r="H7" s="4" t="s">
        <v>9</v>
      </c>
      <c r="I7" s="5" t="s">
        <v>10</v>
      </c>
      <c r="J7" s="6">
        <v>113</v>
      </c>
      <c r="K7" s="7">
        <v>101</v>
      </c>
      <c r="L7" s="8">
        <f t="shared" si="1"/>
        <v>12</v>
      </c>
      <c r="M7" s="57">
        <f t="shared" si="2"/>
        <v>39.452054794520549</v>
      </c>
      <c r="N7" s="57">
        <f t="shared" si="3"/>
        <v>84.38356164383562</v>
      </c>
      <c r="O7" s="60">
        <f t="shared" si="4"/>
        <v>0.46753246753246752</v>
      </c>
      <c r="P7" s="57">
        <f t="shared" si="5"/>
        <v>13.41095890410959</v>
      </c>
      <c r="Q7" s="57">
        <f t="shared" si="6"/>
        <v>35.397260273972606</v>
      </c>
      <c r="R7" s="60">
        <f t="shared" si="7"/>
        <v>0.37886996904024767</v>
      </c>
      <c r="S7" s="57">
        <f t="shared" si="8"/>
        <v>19.726027397260275</v>
      </c>
      <c r="T7" s="57">
        <f t="shared" si="9"/>
        <v>25.205479452054796</v>
      </c>
      <c r="U7" s="60">
        <f t="shared" si="10"/>
        <v>0.78260869565217395</v>
      </c>
      <c r="V7" s="57">
        <f t="shared" si="11"/>
        <v>8.493150684931507</v>
      </c>
      <c r="W7" s="57">
        <f t="shared" si="12"/>
        <v>35.876712328767127</v>
      </c>
      <c r="X7" s="57">
        <f t="shared" si="13"/>
        <v>44.369863013698627</v>
      </c>
      <c r="Y7" s="57">
        <f t="shared" si="14"/>
        <v>25.917808219178081</v>
      </c>
      <c r="Z7" s="57">
        <f t="shared" si="15"/>
        <v>7.493150684931507</v>
      </c>
      <c r="AA7" s="57">
        <f t="shared" si="16"/>
        <v>4.5479452054794525</v>
      </c>
      <c r="AB7" s="57">
        <f t="shared" si="17"/>
        <v>14.904109589041095</v>
      </c>
      <c r="AC7" s="57">
        <f t="shared" si="18"/>
        <v>20.561643835616437</v>
      </c>
      <c r="AD7" s="57">
        <f t="shared" si="19"/>
        <v>112.04109589041096</v>
      </c>
      <c r="AE7" s="57">
        <f t="shared" si="20"/>
        <v>42.123287671232873</v>
      </c>
      <c r="AF7" s="57">
        <f t="shared" si="21"/>
        <v>88.452054794520549</v>
      </c>
      <c r="AG7" s="60">
        <f t="shared" si="22"/>
        <v>0.47622735016261419</v>
      </c>
      <c r="AH7" s="56">
        <f t="shared" si="23"/>
        <v>10.178082191780822</v>
      </c>
      <c r="AI7" s="56">
        <f t="shared" si="24"/>
        <v>28.027397260273972</v>
      </c>
      <c r="AJ7" s="60">
        <f t="shared" si="25"/>
        <v>0.36314760508308896</v>
      </c>
      <c r="AK7" s="56">
        <f t="shared" si="26"/>
        <v>15.013698630136986</v>
      </c>
      <c r="AL7" s="56">
        <f t="shared" si="27"/>
        <v>19.082191780821919</v>
      </c>
      <c r="AM7" s="60">
        <f t="shared" si="28"/>
        <v>0.78679109834888727</v>
      </c>
      <c r="AN7" s="56">
        <f t="shared" si="29"/>
        <v>8.712328767123287</v>
      </c>
      <c r="AO7" s="56">
        <f t="shared" si="30"/>
        <v>34.095890410958901</v>
      </c>
      <c r="AP7" s="56">
        <f t="shared" si="31"/>
        <v>42.80821917808219</v>
      </c>
      <c r="AQ7" s="56">
        <f t="shared" si="32"/>
        <v>25.863013698630137</v>
      </c>
      <c r="AR7" s="56">
        <f t="shared" si="33"/>
        <v>7.4383561643835616</v>
      </c>
      <c r="AS7" s="56">
        <f t="shared" si="34"/>
        <v>5.1506849315068495</v>
      </c>
      <c r="AT7" s="56">
        <f t="shared" si="35"/>
        <v>13.246575342465754</v>
      </c>
      <c r="AU7" s="56">
        <f t="shared" si="36"/>
        <v>19.794520547945204</v>
      </c>
      <c r="AV7" s="56">
        <f t="shared" si="37"/>
        <v>109.43835616438356</v>
      </c>
      <c r="AW7">
        <v>-185</v>
      </c>
      <c r="AZ7" s="41" t="s">
        <v>2</v>
      </c>
      <c r="BA7" s="46" t="s">
        <v>43</v>
      </c>
      <c r="BB7" s="42" t="s">
        <v>1</v>
      </c>
      <c r="BC7" s="43" t="s">
        <v>44</v>
      </c>
      <c r="BD7" s="52"/>
      <c r="BE7" s="43" t="s">
        <v>52</v>
      </c>
      <c r="BF7" s="44" t="s">
        <v>53</v>
      </c>
      <c r="BG7" s="47">
        <v>40.292307692307695</v>
      </c>
      <c r="BH7" s="47">
        <v>87.92307692307692</v>
      </c>
      <c r="BI7" s="45">
        <v>0.45826771653543313</v>
      </c>
      <c r="BJ7" s="53">
        <v>11.184615384615384</v>
      </c>
      <c r="BK7" s="49">
        <v>31.846153846153847</v>
      </c>
      <c r="BL7" s="45">
        <v>0.35120772946859902</v>
      </c>
      <c r="BM7" s="47">
        <v>15.123076923076923</v>
      </c>
      <c r="BN7" s="47">
        <v>19.938461538461539</v>
      </c>
      <c r="BO7" s="45">
        <v>0.75848765432098764</v>
      </c>
      <c r="BP7" s="54">
        <v>10.830769230769231</v>
      </c>
      <c r="BQ7" s="50">
        <v>33.415384615384617</v>
      </c>
      <c r="BR7" s="48">
        <v>44.246153846153845</v>
      </c>
      <c r="BS7" s="55">
        <v>23.076923076923077</v>
      </c>
      <c r="BT7" s="49">
        <v>6.8769230769230774</v>
      </c>
      <c r="BU7" s="51">
        <v>3.2461538461538462</v>
      </c>
      <c r="BV7" s="50">
        <v>16.507692307692309</v>
      </c>
      <c r="BW7" s="47">
        <v>18.276923076923076</v>
      </c>
      <c r="BX7" s="47">
        <v>106.8923076923077</v>
      </c>
      <c r="BY7" s="29"/>
    </row>
    <row r="8" spans="1:78">
      <c r="A8" s="1" t="s">
        <v>0</v>
      </c>
      <c r="B8" s="2" t="s">
        <v>1</v>
      </c>
      <c r="C8" s="3" t="s">
        <v>2</v>
      </c>
      <c r="D8" s="61">
        <v>44061</v>
      </c>
      <c r="E8" s="4" t="s">
        <v>33</v>
      </c>
      <c r="F8" s="72" t="s">
        <v>34</v>
      </c>
      <c r="G8" s="3" t="s">
        <v>2</v>
      </c>
      <c r="H8" s="4" t="s">
        <v>31</v>
      </c>
      <c r="I8" s="5" t="s">
        <v>32</v>
      </c>
      <c r="J8" s="6">
        <v>108</v>
      </c>
      <c r="K8" s="7">
        <v>123</v>
      </c>
      <c r="L8" s="8">
        <f t="shared" si="1"/>
        <v>-15</v>
      </c>
      <c r="M8" s="57">
        <f t="shared" si="2"/>
        <v>39.986111111111114</v>
      </c>
      <c r="N8" s="57">
        <f t="shared" si="3"/>
        <v>85.5</v>
      </c>
      <c r="O8" s="60">
        <f t="shared" si="4"/>
        <v>0.46767381416504228</v>
      </c>
      <c r="P8" s="57">
        <f t="shared" si="5"/>
        <v>10.694444444444445</v>
      </c>
      <c r="Q8" s="57">
        <f t="shared" si="6"/>
        <v>30.152777777777779</v>
      </c>
      <c r="R8" s="60">
        <f t="shared" si="7"/>
        <v>0.35467526485490558</v>
      </c>
      <c r="S8" s="57">
        <f t="shared" si="8"/>
        <v>19.75</v>
      </c>
      <c r="T8" s="57">
        <f t="shared" si="9"/>
        <v>24.819444444444443</v>
      </c>
      <c r="U8" s="60">
        <f t="shared" si="10"/>
        <v>0.79574706211527702</v>
      </c>
      <c r="V8" s="57">
        <f t="shared" si="11"/>
        <v>8.2361111111111107</v>
      </c>
      <c r="W8" s="57">
        <f t="shared" si="12"/>
        <v>34.652777777777779</v>
      </c>
      <c r="X8" s="57">
        <f t="shared" si="13"/>
        <v>42.888888888888886</v>
      </c>
      <c r="Y8" s="57">
        <f t="shared" si="14"/>
        <v>21.694444444444443</v>
      </c>
      <c r="Z8" s="57">
        <f t="shared" si="15"/>
        <v>7.6388888888888893</v>
      </c>
      <c r="AA8" s="57">
        <f t="shared" si="16"/>
        <v>4.9027777777777777</v>
      </c>
      <c r="AB8" s="57">
        <f t="shared" si="17"/>
        <v>13.694444444444445</v>
      </c>
      <c r="AC8" s="57">
        <f t="shared" si="18"/>
        <v>19.305555555555557</v>
      </c>
      <c r="AD8" s="57">
        <f t="shared" si="19"/>
        <v>110.41666666666667</v>
      </c>
      <c r="AE8" s="57">
        <f t="shared" si="20"/>
        <v>40.777777777777779</v>
      </c>
      <c r="AF8" s="57">
        <f t="shared" si="21"/>
        <v>90.444444444444443</v>
      </c>
      <c r="AG8" s="60">
        <f t="shared" si="22"/>
        <v>0.4508599508599509</v>
      </c>
      <c r="AH8" s="56">
        <f t="shared" si="23"/>
        <v>15.638888888888889</v>
      </c>
      <c r="AI8" s="56">
        <f t="shared" si="24"/>
        <v>45.291666666666664</v>
      </c>
      <c r="AJ8" s="60">
        <f t="shared" si="25"/>
        <v>0.34529285495246859</v>
      </c>
      <c r="AK8" s="56">
        <f t="shared" si="26"/>
        <v>20.611111111111111</v>
      </c>
      <c r="AL8" s="56">
        <f t="shared" si="27"/>
        <v>26.055555555555557</v>
      </c>
      <c r="AM8" s="60">
        <f t="shared" si="28"/>
        <v>0.79104477611940294</v>
      </c>
      <c r="AN8" s="56">
        <f t="shared" si="29"/>
        <v>9.7777777777777786</v>
      </c>
      <c r="AO8" s="56">
        <f t="shared" si="30"/>
        <v>34.5</v>
      </c>
      <c r="AP8" s="56">
        <f t="shared" si="31"/>
        <v>44.277777777777779</v>
      </c>
      <c r="AQ8" s="56">
        <f t="shared" si="32"/>
        <v>21.625</v>
      </c>
      <c r="AR8" s="56">
        <f t="shared" si="33"/>
        <v>8.7083333333333339</v>
      </c>
      <c r="AS8" s="56">
        <f t="shared" si="34"/>
        <v>5.1527777777777777</v>
      </c>
      <c r="AT8" s="56">
        <f t="shared" si="35"/>
        <v>14.680555555555555</v>
      </c>
      <c r="AU8" s="56">
        <f t="shared" si="36"/>
        <v>21.75</v>
      </c>
      <c r="AV8" s="56">
        <f t="shared" si="37"/>
        <v>117.80555555555556</v>
      </c>
      <c r="AW8">
        <v>-110</v>
      </c>
      <c r="AZ8" s="41" t="s">
        <v>2</v>
      </c>
      <c r="BA8" s="46" t="s">
        <v>43</v>
      </c>
      <c r="BB8" s="42" t="s">
        <v>1</v>
      </c>
      <c r="BC8" s="43" t="s">
        <v>44</v>
      </c>
      <c r="BD8" s="52"/>
      <c r="BE8" s="43" t="s">
        <v>19</v>
      </c>
      <c r="BF8" s="44" t="s">
        <v>20</v>
      </c>
      <c r="BG8" s="47">
        <v>41.653333333333336</v>
      </c>
      <c r="BH8" s="47">
        <v>90.293333333333337</v>
      </c>
      <c r="BI8" s="45">
        <v>0.46131128174837566</v>
      </c>
      <c r="BJ8" s="53">
        <v>15.146666666666667</v>
      </c>
      <c r="BK8" s="49">
        <v>41.266666666666666</v>
      </c>
      <c r="BL8" s="45">
        <v>0.3670436187399031</v>
      </c>
      <c r="BM8" s="47">
        <v>18.559999999999999</v>
      </c>
      <c r="BN8" s="47">
        <v>23.826666666666668</v>
      </c>
      <c r="BO8" s="45">
        <v>0.77895914941242295</v>
      </c>
      <c r="BP8" s="54">
        <v>10.546666666666667</v>
      </c>
      <c r="BQ8" s="50">
        <v>36.386666666666663</v>
      </c>
      <c r="BR8" s="48">
        <v>46.93333333333333</v>
      </c>
      <c r="BS8" s="55">
        <v>24.653333333333332</v>
      </c>
      <c r="BT8" s="49">
        <v>6.1333333333333337</v>
      </c>
      <c r="BU8" s="51">
        <v>4.84</v>
      </c>
      <c r="BV8" s="50">
        <v>12.706666666666667</v>
      </c>
      <c r="BW8" s="47">
        <v>19.493333333333332</v>
      </c>
      <c r="BX8" s="47">
        <v>117.01333333333334</v>
      </c>
      <c r="BY8" s="29"/>
    </row>
    <row r="9" spans="1:78">
      <c r="A9" s="1" t="s">
        <v>0</v>
      </c>
      <c r="B9" s="2" t="s">
        <v>1</v>
      </c>
      <c r="C9" s="3" t="s">
        <v>2</v>
      </c>
      <c r="D9" s="61">
        <v>44061</v>
      </c>
      <c r="E9" s="4" t="s">
        <v>11</v>
      </c>
      <c r="F9" s="72" t="s">
        <v>12</v>
      </c>
      <c r="G9" s="3" t="s">
        <v>2</v>
      </c>
      <c r="H9" s="4" t="s">
        <v>13</v>
      </c>
      <c r="I9" s="5" t="s">
        <v>14</v>
      </c>
      <c r="J9" s="6">
        <v>100</v>
      </c>
      <c r="K9" s="7">
        <v>93</v>
      </c>
      <c r="L9" s="8">
        <f t="shared" si="1"/>
        <v>7</v>
      </c>
      <c r="M9" s="57">
        <f t="shared" si="2"/>
        <v>42.133333333333333</v>
      </c>
      <c r="N9" s="57">
        <f t="shared" si="3"/>
        <v>91.106666666666669</v>
      </c>
      <c r="O9" s="60">
        <f t="shared" si="4"/>
        <v>0.46246158349187766</v>
      </c>
      <c r="P9" s="57">
        <f t="shared" si="5"/>
        <v>12.893333333333333</v>
      </c>
      <c r="Q9" s="57">
        <f t="shared" si="6"/>
        <v>34.200000000000003</v>
      </c>
      <c r="R9" s="60">
        <f t="shared" si="7"/>
        <v>0.37699805068226117</v>
      </c>
      <c r="S9" s="57">
        <f t="shared" si="8"/>
        <v>17.96</v>
      </c>
      <c r="T9" s="57">
        <f t="shared" si="9"/>
        <v>22.306666666666668</v>
      </c>
      <c r="U9" s="60">
        <f t="shared" si="10"/>
        <v>0.80514046622833235</v>
      </c>
      <c r="V9" s="57">
        <f t="shared" si="11"/>
        <v>10.173333333333334</v>
      </c>
      <c r="W9" s="57">
        <f t="shared" si="12"/>
        <v>35.053333333333335</v>
      </c>
      <c r="X9" s="57">
        <f t="shared" si="13"/>
        <v>45.226666666666667</v>
      </c>
      <c r="Y9" s="57">
        <f t="shared" si="14"/>
        <v>20.6</v>
      </c>
      <c r="Z9" s="57">
        <f t="shared" si="15"/>
        <v>6.36</v>
      </c>
      <c r="AA9" s="57">
        <f t="shared" si="16"/>
        <v>6.1066666666666665</v>
      </c>
      <c r="AB9" s="57">
        <f t="shared" si="17"/>
        <v>12.786666666666667</v>
      </c>
      <c r="AC9" s="57">
        <f t="shared" si="18"/>
        <v>21.666666666666668</v>
      </c>
      <c r="AD9" s="57">
        <f t="shared" si="19"/>
        <v>115.12</v>
      </c>
      <c r="AE9" s="57">
        <f t="shared" si="20"/>
        <v>42.338028169014088</v>
      </c>
      <c r="AF9" s="57">
        <f t="shared" si="21"/>
        <v>88.295774647887328</v>
      </c>
      <c r="AG9" s="60">
        <f t="shared" si="22"/>
        <v>0.47950231296857554</v>
      </c>
      <c r="AH9" s="56">
        <f t="shared" si="23"/>
        <v>11.014084507042254</v>
      </c>
      <c r="AI9" s="56">
        <f t="shared" si="24"/>
        <v>31.577464788732396</v>
      </c>
      <c r="AJ9" s="60">
        <f t="shared" si="25"/>
        <v>0.34879571810883142</v>
      </c>
      <c r="AK9" s="56">
        <f t="shared" si="26"/>
        <v>17.746478873239436</v>
      </c>
      <c r="AL9" s="56">
        <f t="shared" si="27"/>
        <v>24.338028169014084</v>
      </c>
      <c r="AM9" s="60">
        <f t="shared" si="28"/>
        <v>0.72916666666666663</v>
      </c>
      <c r="AN9" s="56">
        <f t="shared" si="29"/>
        <v>10.661971830985916</v>
      </c>
      <c r="AO9" s="56">
        <f t="shared" si="30"/>
        <v>35.070422535211264</v>
      </c>
      <c r="AP9" s="56">
        <f t="shared" si="31"/>
        <v>45.732394366197184</v>
      </c>
      <c r="AQ9" s="56">
        <f t="shared" si="32"/>
        <v>25.3943661971831</v>
      </c>
      <c r="AR9" s="56">
        <f t="shared" si="33"/>
        <v>8.6197183098591541</v>
      </c>
      <c r="AS9" s="56">
        <f t="shared" si="34"/>
        <v>6.591549295774648</v>
      </c>
      <c r="AT9" s="56">
        <f t="shared" si="35"/>
        <v>15.169014084507042</v>
      </c>
      <c r="AU9" s="56">
        <f t="shared" si="36"/>
        <v>20.718309859154928</v>
      </c>
      <c r="AV9" s="56">
        <f t="shared" si="37"/>
        <v>113.43661971830986</v>
      </c>
      <c r="AW9">
        <v>250</v>
      </c>
      <c r="AZ9" s="41" t="s">
        <v>2</v>
      </c>
      <c r="BA9" s="46" t="s">
        <v>43</v>
      </c>
      <c r="BB9" s="42" t="s">
        <v>1</v>
      </c>
      <c r="BC9" s="43" t="s">
        <v>44</v>
      </c>
      <c r="BD9" s="52"/>
      <c r="BE9" s="43" t="s">
        <v>17</v>
      </c>
      <c r="BF9" s="44" t="s">
        <v>18</v>
      </c>
      <c r="BG9" s="47">
        <v>42.041095890410958</v>
      </c>
      <c r="BH9" s="47">
        <v>88.876712328767127</v>
      </c>
      <c r="BI9" s="45">
        <v>0.47302712700369909</v>
      </c>
      <c r="BJ9" s="53">
        <v>10.972602739726028</v>
      </c>
      <c r="BK9" s="49">
        <v>30.602739726027398</v>
      </c>
      <c r="BL9" s="45">
        <v>0.35854968666069831</v>
      </c>
      <c r="BM9" s="47">
        <v>16.232876712328768</v>
      </c>
      <c r="BN9" s="47">
        <v>20.904109589041095</v>
      </c>
      <c r="BO9" s="45">
        <v>0.77653997378768025</v>
      </c>
      <c r="BP9" s="54">
        <v>10.767123287671232</v>
      </c>
      <c r="BQ9" s="50">
        <v>33.369863013698627</v>
      </c>
      <c r="BR9" s="48">
        <v>44.136986301369866</v>
      </c>
      <c r="BS9" s="55">
        <v>26.739726027397261</v>
      </c>
      <c r="BT9" s="49">
        <v>8.0273972602739718</v>
      </c>
      <c r="BU9" s="51">
        <v>4.6164383561643838</v>
      </c>
      <c r="BV9" s="50">
        <v>13.767123287671232</v>
      </c>
      <c r="BW9" s="47">
        <v>20.342465753424658</v>
      </c>
      <c r="BX9" s="47">
        <v>111.28767123287672</v>
      </c>
      <c r="BY9" s="29"/>
    </row>
    <row r="10" spans="1:78">
      <c r="A10" s="1" t="s">
        <v>0</v>
      </c>
      <c r="B10" s="2" t="s">
        <v>1</v>
      </c>
      <c r="C10" s="3" t="s">
        <v>2</v>
      </c>
      <c r="D10" s="61">
        <v>44062</v>
      </c>
      <c r="E10" s="4" t="s">
        <v>29</v>
      </c>
      <c r="F10" s="72" t="s">
        <v>30</v>
      </c>
      <c r="G10" s="3" t="s">
        <v>2</v>
      </c>
      <c r="H10" s="4" t="s">
        <v>27</v>
      </c>
      <c r="I10" s="5" t="s">
        <v>28</v>
      </c>
      <c r="J10" s="6">
        <v>101</v>
      </c>
      <c r="K10" s="7">
        <v>128</v>
      </c>
      <c r="L10" s="8">
        <f t="shared" si="1"/>
        <v>-27</v>
      </c>
      <c r="M10" s="57">
        <f t="shared" si="2"/>
        <v>41.095890410958901</v>
      </c>
      <c r="N10" s="57">
        <f t="shared" si="3"/>
        <v>87.904109589041099</v>
      </c>
      <c r="O10" s="60">
        <f t="shared" si="4"/>
        <v>0.46750818139317435</v>
      </c>
      <c r="P10" s="57">
        <f t="shared" si="5"/>
        <v>11.616438356164384</v>
      </c>
      <c r="Q10" s="57">
        <f t="shared" si="6"/>
        <v>31.602739726027398</v>
      </c>
      <c r="R10" s="60">
        <f t="shared" si="7"/>
        <v>0.36757693974859124</v>
      </c>
      <c r="S10" s="57">
        <f t="shared" si="8"/>
        <v>16.931506849315067</v>
      </c>
      <c r="T10" s="57">
        <f t="shared" si="9"/>
        <v>22.438356164383563</v>
      </c>
      <c r="U10" s="60">
        <f t="shared" si="10"/>
        <v>0.75457875457875445</v>
      </c>
      <c r="V10" s="57">
        <f t="shared" si="11"/>
        <v>10.465753424657533</v>
      </c>
      <c r="W10" s="57">
        <f t="shared" si="12"/>
        <v>34.972602739726028</v>
      </c>
      <c r="X10" s="57">
        <f t="shared" si="13"/>
        <v>45.438356164383563</v>
      </c>
      <c r="Y10" s="57">
        <f t="shared" si="14"/>
        <v>25.80821917808219</v>
      </c>
      <c r="Z10" s="57">
        <f t="shared" si="15"/>
        <v>8.0273972602739718</v>
      </c>
      <c r="AA10" s="57">
        <f t="shared" si="16"/>
        <v>5.3287671232876717</v>
      </c>
      <c r="AB10" s="57">
        <f t="shared" si="17"/>
        <v>14.205479452054794</v>
      </c>
      <c r="AC10" s="57">
        <f t="shared" si="18"/>
        <v>20.945205479452056</v>
      </c>
      <c r="AD10" s="57">
        <f t="shared" si="19"/>
        <v>110.73972602739725</v>
      </c>
      <c r="AE10" s="57">
        <f t="shared" si="20"/>
        <v>41.263888888888886</v>
      </c>
      <c r="AF10" s="57">
        <f t="shared" si="21"/>
        <v>89.555555555555557</v>
      </c>
      <c r="AG10" s="60">
        <f t="shared" si="22"/>
        <v>0.46076302729528534</v>
      </c>
      <c r="AH10" s="56">
        <f t="shared" si="23"/>
        <v>12.569444444444445</v>
      </c>
      <c r="AI10" s="56">
        <f t="shared" si="24"/>
        <v>34.541666666666664</v>
      </c>
      <c r="AJ10" s="60">
        <f t="shared" si="25"/>
        <v>0.36389223964616008</v>
      </c>
      <c r="AK10" s="56">
        <f t="shared" si="26"/>
        <v>18.555555555555557</v>
      </c>
      <c r="AL10" s="56">
        <f t="shared" si="27"/>
        <v>23.166666666666668</v>
      </c>
      <c r="AM10" s="60">
        <f t="shared" si="28"/>
        <v>0.80095923261390889</v>
      </c>
      <c r="AN10" s="56">
        <f t="shared" si="29"/>
        <v>10.666666666666666</v>
      </c>
      <c r="AO10" s="56">
        <f t="shared" si="30"/>
        <v>35.402777777777779</v>
      </c>
      <c r="AP10" s="56">
        <f t="shared" si="31"/>
        <v>46.069444444444443</v>
      </c>
      <c r="AQ10" s="56">
        <f t="shared" si="32"/>
        <v>22.986111111111111</v>
      </c>
      <c r="AR10" s="56">
        <f t="shared" si="33"/>
        <v>8.2638888888888893</v>
      </c>
      <c r="AS10" s="56">
        <f t="shared" si="34"/>
        <v>5.6388888888888893</v>
      </c>
      <c r="AT10" s="56">
        <f t="shared" si="35"/>
        <v>13.819444444444445</v>
      </c>
      <c r="AU10" s="56">
        <f t="shared" si="36"/>
        <v>21.569444444444443</v>
      </c>
      <c r="AV10" s="56">
        <f t="shared" si="37"/>
        <v>113.65277777777777</v>
      </c>
      <c r="AW10">
        <v>175</v>
      </c>
      <c r="AZ10" s="41" t="s">
        <v>2</v>
      </c>
      <c r="BA10" s="46" t="s">
        <v>43</v>
      </c>
      <c r="BB10" s="42" t="s">
        <v>1</v>
      </c>
      <c r="BC10" s="43" t="s">
        <v>44</v>
      </c>
      <c r="BD10" s="52"/>
      <c r="BE10" s="43" t="s">
        <v>54</v>
      </c>
      <c r="BF10" s="44" t="s">
        <v>55</v>
      </c>
      <c r="BG10" s="47">
        <v>39.31818181818182</v>
      </c>
      <c r="BH10" s="47">
        <v>85.727272727272734</v>
      </c>
      <c r="BI10" s="45">
        <v>0.4586426299045599</v>
      </c>
      <c r="BJ10" s="53">
        <v>11.984848484848484</v>
      </c>
      <c r="BK10" s="49">
        <v>32.68181818181818</v>
      </c>
      <c r="BL10" s="45">
        <v>0.36671302735280481</v>
      </c>
      <c r="BM10" s="47">
        <v>16.621212121212121</v>
      </c>
      <c r="BN10" s="47">
        <v>22.363636363636363</v>
      </c>
      <c r="BO10" s="45">
        <v>0.74322493224932251</v>
      </c>
      <c r="BP10" s="54">
        <v>9.7575757575757578</v>
      </c>
      <c r="BQ10" s="50">
        <v>31.954545454545453</v>
      </c>
      <c r="BR10" s="48">
        <v>41.712121212121211</v>
      </c>
      <c r="BS10" s="55">
        <v>24.075757575757574</v>
      </c>
      <c r="BT10" s="49">
        <v>7.4242424242424239</v>
      </c>
      <c r="BU10" s="51">
        <v>4.5303030303030303</v>
      </c>
      <c r="BV10" s="50">
        <v>15.272727272727273</v>
      </c>
      <c r="BW10" s="47">
        <v>19.681818181818183</v>
      </c>
      <c r="BX10" s="47">
        <v>107.24242424242425</v>
      </c>
      <c r="BY10" s="29"/>
    </row>
    <row r="11" spans="1:78">
      <c r="A11" s="1" t="s">
        <v>0</v>
      </c>
      <c r="B11" s="2" t="s">
        <v>1</v>
      </c>
      <c r="C11" s="3" t="s">
        <v>2</v>
      </c>
      <c r="D11" s="61">
        <v>44062</v>
      </c>
      <c r="E11" s="4" t="s">
        <v>19</v>
      </c>
      <c r="F11" s="72" t="s">
        <v>20</v>
      </c>
      <c r="G11" s="3" t="s">
        <v>2</v>
      </c>
      <c r="H11" s="4" t="s">
        <v>21</v>
      </c>
      <c r="I11" s="5" t="s">
        <v>22</v>
      </c>
      <c r="J11" s="6">
        <v>127</v>
      </c>
      <c r="K11" s="7">
        <v>114</v>
      </c>
      <c r="L11" s="8">
        <f t="shared" si="1"/>
        <v>13</v>
      </c>
      <c r="M11" s="57">
        <f t="shared" si="2"/>
        <v>41.653333333333336</v>
      </c>
      <c r="N11" s="57">
        <f t="shared" si="3"/>
        <v>90.293333333333337</v>
      </c>
      <c r="O11" s="60">
        <f t="shared" si="4"/>
        <v>0.46131128174837566</v>
      </c>
      <c r="P11" s="57">
        <f t="shared" si="5"/>
        <v>15.146666666666667</v>
      </c>
      <c r="Q11" s="57">
        <f t="shared" si="6"/>
        <v>41.266666666666666</v>
      </c>
      <c r="R11" s="60">
        <f t="shared" si="7"/>
        <v>0.3670436187399031</v>
      </c>
      <c r="S11" s="57">
        <f t="shared" si="8"/>
        <v>18.559999999999999</v>
      </c>
      <c r="T11" s="57">
        <f t="shared" si="9"/>
        <v>23.826666666666668</v>
      </c>
      <c r="U11" s="60">
        <f t="shared" si="10"/>
        <v>0.77895914941242295</v>
      </c>
      <c r="V11" s="57">
        <f t="shared" si="11"/>
        <v>10.546666666666667</v>
      </c>
      <c r="W11" s="57">
        <f t="shared" si="12"/>
        <v>36.386666666666663</v>
      </c>
      <c r="X11" s="57">
        <f t="shared" si="13"/>
        <v>46.93333333333333</v>
      </c>
      <c r="Y11" s="57">
        <f t="shared" si="14"/>
        <v>24.653333333333332</v>
      </c>
      <c r="Z11" s="57">
        <f t="shared" si="15"/>
        <v>6.1333333333333337</v>
      </c>
      <c r="AA11" s="57">
        <f t="shared" si="16"/>
        <v>4.84</v>
      </c>
      <c r="AB11" s="57">
        <f t="shared" si="17"/>
        <v>12.706666666666667</v>
      </c>
      <c r="AC11" s="57">
        <f t="shared" si="18"/>
        <v>19.493333333333332</v>
      </c>
      <c r="AD11" s="57">
        <f t="shared" si="19"/>
        <v>117.01333333333334</v>
      </c>
      <c r="AE11" s="57">
        <f t="shared" si="20"/>
        <v>41.555555555555557</v>
      </c>
      <c r="AF11" s="57">
        <f t="shared" si="21"/>
        <v>89.236111111111114</v>
      </c>
      <c r="AG11" s="60">
        <f t="shared" si="22"/>
        <v>0.4656809338521401</v>
      </c>
      <c r="AH11" s="56">
        <f t="shared" si="23"/>
        <v>12.430555555555555</v>
      </c>
      <c r="AI11" s="56">
        <f t="shared" si="24"/>
        <v>33.472222222222221</v>
      </c>
      <c r="AJ11" s="60">
        <f t="shared" si="25"/>
        <v>0.37136929460580914</v>
      </c>
      <c r="AK11" s="56">
        <f t="shared" si="26"/>
        <v>20.805555555555557</v>
      </c>
      <c r="AL11" s="56">
        <f t="shared" si="27"/>
        <v>26.305555555555557</v>
      </c>
      <c r="AM11" s="60">
        <f t="shared" si="28"/>
        <v>0.79091869060190079</v>
      </c>
      <c r="AN11" s="56">
        <f t="shared" si="29"/>
        <v>10.652777777777779</v>
      </c>
      <c r="AO11" s="56">
        <f t="shared" si="30"/>
        <v>37</v>
      </c>
      <c r="AP11" s="56">
        <f t="shared" si="31"/>
        <v>47.652777777777779</v>
      </c>
      <c r="AQ11" s="56">
        <f t="shared" si="32"/>
        <v>23.722222222222221</v>
      </c>
      <c r="AR11" s="56">
        <f t="shared" si="33"/>
        <v>7.0972222222222223</v>
      </c>
      <c r="AS11" s="56">
        <f t="shared" si="34"/>
        <v>4.6944444444444446</v>
      </c>
      <c r="AT11" s="56">
        <f t="shared" si="35"/>
        <v>14.597222222222221</v>
      </c>
      <c r="AU11" s="56">
        <f t="shared" si="36"/>
        <v>22.138888888888889</v>
      </c>
      <c r="AV11" s="56">
        <f t="shared" si="37"/>
        <v>116.34722222222223</v>
      </c>
      <c r="AW11">
        <v>175</v>
      </c>
      <c r="AZ11" s="41" t="s">
        <v>2</v>
      </c>
      <c r="BA11" s="46" t="s">
        <v>43</v>
      </c>
      <c r="BB11" s="42" t="s">
        <v>1</v>
      </c>
      <c r="BC11" s="43" t="s">
        <v>44</v>
      </c>
      <c r="BD11" s="52"/>
      <c r="BE11" s="43" t="s">
        <v>56</v>
      </c>
      <c r="BF11" s="44" t="s">
        <v>57</v>
      </c>
      <c r="BG11" s="47">
        <v>38.615384615384613</v>
      </c>
      <c r="BH11" s="47">
        <v>88.15384615384616</v>
      </c>
      <c r="BI11" s="45">
        <v>0.43804537521815001</v>
      </c>
      <c r="BJ11" s="53">
        <v>10.430769230769231</v>
      </c>
      <c r="BK11" s="49">
        <v>31.261538461538461</v>
      </c>
      <c r="BL11" s="45">
        <v>0.33366141732283466</v>
      </c>
      <c r="BM11" s="47">
        <v>18.676923076923078</v>
      </c>
      <c r="BN11" s="47">
        <v>23.246153846153845</v>
      </c>
      <c r="BO11" s="45">
        <v>0.80344142951687636</v>
      </c>
      <c r="BP11" s="54">
        <v>9.953846153846154</v>
      </c>
      <c r="BQ11" s="50">
        <v>32.892307692307689</v>
      </c>
      <c r="BR11" s="48">
        <v>42.846153846153847</v>
      </c>
      <c r="BS11" s="55">
        <v>25.584615384615386</v>
      </c>
      <c r="BT11" s="49">
        <v>8.2153846153846146</v>
      </c>
      <c r="BU11" s="51">
        <v>4.5999999999999996</v>
      </c>
      <c r="BV11" s="50">
        <v>14.907692307692308</v>
      </c>
      <c r="BW11" s="47">
        <v>20.061538461538461</v>
      </c>
      <c r="BX11" s="47">
        <v>106.33846153846154</v>
      </c>
      <c r="BY11" s="29"/>
    </row>
    <row r="12" spans="1:78">
      <c r="A12" s="1" t="s">
        <v>0</v>
      </c>
      <c r="B12" s="2" t="s">
        <v>1</v>
      </c>
      <c r="C12" s="3" t="s">
        <v>2</v>
      </c>
      <c r="D12" s="61">
        <v>44062</v>
      </c>
      <c r="E12" s="4" t="s">
        <v>15</v>
      </c>
      <c r="F12" s="72" t="s">
        <v>16</v>
      </c>
      <c r="G12" s="3" t="s">
        <v>2</v>
      </c>
      <c r="H12" s="4" t="s">
        <v>17</v>
      </c>
      <c r="I12" s="5" t="s">
        <v>18</v>
      </c>
      <c r="J12" s="6">
        <v>124</v>
      </c>
      <c r="K12" s="7">
        <v>105</v>
      </c>
      <c r="L12" s="8">
        <f t="shared" si="1"/>
        <v>19</v>
      </c>
      <c r="M12" s="57">
        <f t="shared" si="2"/>
        <v>40.083333333333336</v>
      </c>
      <c r="N12" s="57">
        <f t="shared" si="3"/>
        <v>85.138888888888886</v>
      </c>
      <c r="O12" s="60">
        <f t="shared" si="4"/>
        <v>0.47079934747145191</v>
      </c>
      <c r="P12" s="57">
        <f t="shared" si="5"/>
        <v>13.375</v>
      </c>
      <c r="Q12" s="57">
        <f t="shared" si="6"/>
        <v>35.236111111111114</v>
      </c>
      <c r="R12" s="60">
        <f t="shared" si="7"/>
        <v>0.37958218368151359</v>
      </c>
      <c r="S12" s="57">
        <f t="shared" si="8"/>
        <v>17.75</v>
      </c>
      <c r="T12" s="57">
        <f t="shared" si="9"/>
        <v>22.791666666666668</v>
      </c>
      <c r="U12" s="60">
        <f t="shared" si="10"/>
        <v>0.77879341864716634</v>
      </c>
      <c r="V12" s="57">
        <f t="shared" si="11"/>
        <v>9.1111111111111107</v>
      </c>
      <c r="W12" s="57">
        <f t="shared" si="12"/>
        <v>35.791666666666664</v>
      </c>
      <c r="X12" s="57">
        <f t="shared" si="13"/>
        <v>44.902777777777779</v>
      </c>
      <c r="Y12" s="57">
        <f t="shared" si="14"/>
        <v>22.430555555555557</v>
      </c>
      <c r="Z12" s="57">
        <f t="shared" si="15"/>
        <v>6.083333333333333</v>
      </c>
      <c r="AA12" s="57">
        <f t="shared" si="16"/>
        <v>4.0555555555555554</v>
      </c>
      <c r="AB12" s="57">
        <f t="shared" si="17"/>
        <v>15.125</v>
      </c>
      <c r="AC12" s="57">
        <f t="shared" si="18"/>
        <v>20.388888888888889</v>
      </c>
      <c r="AD12" s="57">
        <f t="shared" si="19"/>
        <v>111.29166666666667</v>
      </c>
      <c r="AE12" s="57">
        <f t="shared" si="20"/>
        <v>42.041095890410958</v>
      </c>
      <c r="AF12" s="57">
        <f t="shared" si="21"/>
        <v>88.876712328767127</v>
      </c>
      <c r="AG12" s="60">
        <f t="shared" si="22"/>
        <v>0.47302712700369909</v>
      </c>
      <c r="AH12" s="56">
        <f t="shared" si="23"/>
        <v>10.972602739726028</v>
      </c>
      <c r="AI12" s="56">
        <f t="shared" si="24"/>
        <v>30.602739726027398</v>
      </c>
      <c r="AJ12" s="60">
        <f t="shared" si="25"/>
        <v>0.35854968666069831</v>
      </c>
      <c r="AK12" s="56">
        <f t="shared" si="26"/>
        <v>16.232876712328768</v>
      </c>
      <c r="AL12" s="56">
        <f t="shared" si="27"/>
        <v>20.904109589041095</v>
      </c>
      <c r="AM12" s="60">
        <f t="shared" si="28"/>
        <v>0.77653997378768025</v>
      </c>
      <c r="AN12" s="56">
        <f t="shared" si="29"/>
        <v>10.767123287671232</v>
      </c>
      <c r="AO12" s="56">
        <f t="shared" si="30"/>
        <v>33.369863013698627</v>
      </c>
      <c r="AP12" s="56">
        <f t="shared" si="31"/>
        <v>44.136986301369866</v>
      </c>
      <c r="AQ12" s="56">
        <f t="shared" si="32"/>
        <v>26.739726027397261</v>
      </c>
      <c r="AR12" s="56">
        <f t="shared" si="33"/>
        <v>8.0273972602739718</v>
      </c>
      <c r="AS12" s="56">
        <f t="shared" si="34"/>
        <v>4.6164383561643838</v>
      </c>
      <c r="AT12" s="56">
        <f t="shared" si="35"/>
        <v>13.767123287671232</v>
      </c>
      <c r="AU12" s="56">
        <f t="shared" si="36"/>
        <v>20.342465753424658</v>
      </c>
      <c r="AV12" s="56">
        <f t="shared" si="37"/>
        <v>111.28767123287672</v>
      </c>
      <c r="AW12">
        <v>-120</v>
      </c>
      <c r="AZ12" s="41" t="s">
        <v>2</v>
      </c>
      <c r="BA12" s="46" t="s">
        <v>43</v>
      </c>
      <c r="BB12" s="42" t="s">
        <v>1</v>
      </c>
      <c r="BC12" s="43" t="s">
        <v>44</v>
      </c>
      <c r="BD12" s="52"/>
      <c r="BE12" s="43" t="s">
        <v>31</v>
      </c>
      <c r="BF12" s="44" t="s">
        <v>32</v>
      </c>
      <c r="BG12" s="47">
        <v>40.777777777777779</v>
      </c>
      <c r="BH12" s="47">
        <v>90.444444444444443</v>
      </c>
      <c r="BI12" s="45">
        <v>0.4508599508599509</v>
      </c>
      <c r="BJ12" s="53">
        <v>15.638888888888889</v>
      </c>
      <c r="BK12" s="49">
        <v>45.291666666666664</v>
      </c>
      <c r="BL12" s="45">
        <v>0.34529285495246859</v>
      </c>
      <c r="BM12" s="47">
        <v>20.611111111111111</v>
      </c>
      <c r="BN12" s="47">
        <v>26.055555555555557</v>
      </c>
      <c r="BO12" s="45">
        <v>0.79104477611940294</v>
      </c>
      <c r="BP12" s="54">
        <v>9.7777777777777786</v>
      </c>
      <c r="BQ12" s="50">
        <v>34.5</v>
      </c>
      <c r="BR12" s="48">
        <v>44.277777777777779</v>
      </c>
      <c r="BS12" s="55">
        <v>21.625</v>
      </c>
      <c r="BT12" s="49">
        <v>8.7083333333333339</v>
      </c>
      <c r="BU12" s="51">
        <v>5.1527777777777777</v>
      </c>
      <c r="BV12" s="50">
        <v>14.680555555555555</v>
      </c>
      <c r="BW12" s="47">
        <v>21.75</v>
      </c>
      <c r="BX12" s="47">
        <v>117.80555555555556</v>
      </c>
      <c r="BY12" s="29"/>
    </row>
    <row r="13" spans="1:78">
      <c r="A13" s="1" t="s">
        <v>0</v>
      </c>
      <c r="B13" s="2" t="s">
        <v>1</v>
      </c>
      <c r="C13" s="3" t="s">
        <v>2</v>
      </c>
      <c r="D13" s="61">
        <v>44062</v>
      </c>
      <c r="E13" s="4" t="s">
        <v>25</v>
      </c>
      <c r="F13" s="72" t="s">
        <v>26</v>
      </c>
      <c r="G13" s="3" t="s">
        <v>2</v>
      </c>
      <c r="H13" s="4" t="s">
        <v>23</v>
      </c>
      <c r="I13" s="5" t="s">
        <v>24</v>
      </c>
      <c r="J13" s="6">
        <v>99</v>
      </c>
      <c r="K13" s="7">
        <v>104</v>
      </c>
      <c r="L13" s="8">
        <f t="shared" si="1"/>
        <v>-5</v>
      </c>
      <c r="M13" s="57">
        <f t="shared" si="2"/>
        <v>40.388888888888886</v>
      </c>
      <c r="N13" s="57">
        <f t="shared" si="3"/>
        <v>90.25</v>
      </c>
      <c r="O13" s="60">
        <f t="shared" si="4"/>
        <v>0.44752231455832558</v>
      </c>
      <c r="P13" s="57">
        <f t="shared" si="5"/>
        <v>13.069444444444445</v>
      </c>
      <c r="Q13" s="57">
        <f t="shared" si="6"/>
        <v>38.138888888888886</v>
      </c>
      <c r="R13" s="60">
        <f t="shared" si="7"/>
        <v>0.34268026219956305</v>
      </c>
      <c r="S13" s="57">
        <f t="shared" si="8"/>
        <v>17.930555555555557</v>
      </c>
      <c r="T13" s="57">
        <f t="shared" si="9"/>
        <v>24.055555555555557</v>
      </c>
      <c r="U13" s="60">
        <f t="shared" si="10"/>
        <v>0.74538106235565826</v>
      </c>
      <c r="V13" s="57">
        <f t="shared" si="11"/>
        <v>10.638888888888889</v>
      </c>
      <c r="W13" s="57">
        <f t="shared" si="12"/>
        <v>37.263888888888886</v>
      </c>
      <c r="X13" s="57">
        <f t="shared" si="13"/>
        <v>47.902777777777779</v>
      </c>
      <c r="Y13" s="57">
        <f t="shared" si="14"/>
        <v>24.458333333333332</v>
      </c>
      <c r="Z13" s="57">
        <f t="shared" si="15"/>
        <v>6.4444444444444446</v>
      </c>
      <c r="AA13" s="57">
        <f t="shared" si="16"/>
        <v>4.4861111111111107</v>
      </c>
      <c r="AB13" s="57">
        <f t="shared" si="17"/>
        <v>15.263888888888889</v>
      </c>
      <c r="AC13" s="57">
        <f t="shared" si="18"/>
        <v>20.972222222222221</v>
      </c>
      <c r="AD13" s="57">
        <f t="shared" si="19"/>
        <v>111.77777777777777</v>
      </c>
      <c r="AE13" s="57">
        <f t="shared" si="20"/>
        <v>40.236111111111114</v>
      </c>
      <c r="AF13" s="57">
        <f t="shared" si="21"/>
        <v>87.930555555555557</v>
      </c>
      <c r="AG13" s="60">
        <f t="shared" si="22"/>
        <v>0.45758963828779026</v>
      </c>
      <c r="AH13" s="56">
        <f t="shared" si="23"/>
        <v>13.819444444444445</v>
      </c>
      <c r="AI13" s="56">
        <f t="shared" si="24"/>
        <v>36.986111111111114</v>
      </c>
      <c r="AJ13" s="60">
        <f t="shared" si="25"/>
        <v>0.3736387532857679</v>
      </c>
      <c r="AK13" s="56">
        <f t="shared" si="26"/>
        <v>18.458333333333332</v>
      </c>
      <c r="AL13" s="56">
        <f t="shared" si="27"/>
        <v>23.194444444444443</v>
      </c>
      <c r="AM13" s="60">
        <f t="shared" si="28"/>
        <v>0.79580838323353298</v>
      </c>
      <c r="AN13" s="56">
        <f t="shared" si="29"/>
        <v>9.5138888888888893</v>
      </c>
      <c r="AO13" s="56">
        <f t="shared" si="30"/>
        <v>35.875</v>
      </c>
      <c r="AP13" s="56">
        <f t="shared" si="31"/>
        <v>45.388888888888886</v>
      </c>
      <c r="AQ13" s="56">
        <f t="shared" si="32"/>
        <v>25.222222222222221</v>
      </c>
      <c r="AR13" s="56">
        <f t="shared" si="33"/>
        <v>8.8333333333333339</v>
      </c>
      <c r="AS13" s="56">
        <f t="shared" si="34"/>
        <v>4.9722222222222223</v>
      </c>
      <c r="AT13" s="56">
        <f t="shared" si="35"/>
        <v>14.819444444444445</v>
      </c>
      <c r="AU13" s="56">
        <f t="shared" si="36"/>
        <v>21.652777777777779</v>
      </c>
      <c r="AV13" s="56">
        <f t="shared" si="37"/>
        <v>112.75</v>
      </c>
      <c r="AW13">
        <v>450</v>
      </c>
      <c r="AZ13" s="41" t="s">
        <v>2</v>
      </c>
      <c r="BA13" s="46" t="s">
        <v>43</v>
      </c>
      <c r="BB13" s="42" t="s">
        <v>1</v>
      </c>
      <c r="BC13" s="43" t="s">
        <v>44</v>
      </c>
      <c r="BD13" s="52"/>
      <c r="BE13" s="43" t="s">
        <v>9</v>
      </c>
      <c r="BF13" s="44" t="s">
        <v>10</v>
      </c>
      <c r="BG13" s="47">
        <v>42.123287671232873</v>
      </c>
      <c r="BH13" s="47">
        <v>88.452054794520549</v>
      </c>
      <c r="BI13" s="45">
        <v>0.47622735016261419</v>
      </c>
      <c r="BJ13" s="53">
        <v>10.178082191780822</v>
      </c>
      <c r="BK13" s="49">
        <v>28.027397260273972</v>
      </c>
      <c r="BL13" s="45">
        <v>0.36314760508308896</v>
      </c>
      <c r="BM13" s="47">
        <v>15.013698630136986</v>
      </c>
      <c r="BN13" s="47">
        <v>19.082191780821919</v>
      </c>
      <c r="BO13" s="45">
        <v>0.78679109834888727</v>
      </c>
      <c r="BP13" s="54">
        <v>8.712328767123287</v>
      </c>
      <c r="BQ13" s="50">
        <v>34.095890410958901</v>
      </c>
      <c r="BR13" s="48">
        <v>42.80821917808219</v>
      </c>
      <c r="BS13" s="55">
        <v>25.863013698630137</v>
      </c>
      <c r="BT13" s="49">
        <v>7.4383561643835616</v>
      </c>
      <c r="BU13" s="51">
        <v>5.1506849315068495</v>
      </c>
      <c r="BV13" s="50">
        <v>13.246575342465754</v>
      </c>
      <c r="BW13" s="47">
        <v>19.794520547945204</v>
      </c>
      <c r="BX13" s="47">
        <v>109.43835616438356</v>
      </c>
      <c r="BY13" s="29"/>
    </row>
    <row r="14" spans="1:78">
      <c r="A14" s="1" t="s">
        <v>0</v>
      </c>
      <c r="B14" s="2" t="s">
        <v>1</v>
      </c>
      <c r="C14" s="3" t="s">
        <v>2</v>
      </c>
      <c r="D14" s="61">
        <v>44063</v>
      </c>
      <c r="E14" s="4" t="s">
        <v>7</v>
      </c>
      <c r="F14" s="72" t="s">
        <v>8</v>
      </c>
      <c r="G14" s="3" t="s">
        <v>2</v>
      </c>
      <c r="H14" s="4" t="s">
        <v>9</v>
      </c>
      <c r="I14" s="5" t="s">
        <v>10</v>
      </c>
      <c r="J14" s="6">
        <v>109</v>
      </c>
      <c r="K14" s="7">
        <v>100</v>
      </c>
      <c r="L14" s="8">
        <f t="shared" si="1"/>
        <v>9</v>
      </c>
      <c r="M14" s="57">
        <f t="shared" si="2"/>
        <v>39.452054794520549</v>
      </c>
      <c r="N14" s="57">
        <f t="shared" si="3"/>
        <v>84.38356164383562</v>
      </c>
      <c r="O14" s="60">
        <f t="shared" si="4"/>
        <v>0.46753246753246752</v>
      </c>
      <c r="P14" s="57">
        <f t="shared" si="5"/>
        <v>13.41095890410959</v>
      </c>
      <c r="Q14" s="57">
        <f t="shared" si="6"/>
        <v>35.397260273972606</v>
      </c>
      <c r="R14" s="60">
        <f t="shared" si="7"/>
        <v>0.37886996904024767</v>
      </c>
      <c r="S14" s="57">
        <f t="shared" si="8"/>
        <v>19.726027397260275</v>
      </c>
      <c r="T14" s="57">
        <f t="shared" si="9"/>
        <v>25.205479452054796</v>
      </c>
      <c r="U14" s="60">
        <f t="shared" si="10"/>
        <v>0.78260869565217395</v>
      </c>
      <c r="V14" s="57">
        <f t="shared" si="11"/>
        <v>8.493150684931507</v>
      </c>
      <c r="W14" s="57">
        <f t="shared" si="12"/>
        <v>35.876712328767127</v>
      </c>
      <c r="X14" s="57">
        <f t="shared" si="13"/>
        <v>44.369863013698627</v>
      </c>
      <c r="Y14" s="57">
        <f t="shared" si="14"/>
        <v>25.917808219178081</v>
      </c>
      <c r="Z14" s="57">
        <f t="shared" si="15"/>
        <v>7.493150684931507</v>
      </c>
      <c r="AA14" s="57">
        <f t="shared" si="16"/>
        <v>4.5479452054794525</v>
      </c>
      <c r="AB14" s="57">
        <f t="shared" si="17"/>
        <v>14.904109589041095</v>
      </c>
      <c r="AC14" s="57">
        <f t="shared" si="18"/>
        <v>20.561643835616437</v>
      </c>
      <c r="AD14" s="57">
        <f t="shared" si="19"/>
        <v>112.04109589041096</v>
      </c>
      <c r="AE14" s="57">
        <f t="shared" si="20"/>
        <v>42.123287671232873</v>
      </c>
      <c r="AF14" s="57">
        <f t="shared" si="21"/>
        <v>88.452054794520549</v>
      </c>
      <c r="AG14" s="60">
        <f t="shared" si="22"/>
        <v>0.47622735016261419</v>
      </c>
      <c r="AH14" s="56">
        <f t="shared" si="23"/>
        <v>10.178082191780822</v>
      </c>
      <c r="AI14" s="56">
        <f t="shared" si="24"/>
        <v>28.027397260273972</v>
      </c>
      <c r="AJ14" s="60">
        <f t="shared" si="25"/>
        <v>0.36314760508308896</v>
      </c>
      <c r="AK14" s="56">
        <f t="shared" si="26"/>
        <v>15.013698630136986</v>
      </c>
      <c r="AL14" s="56">
        <f t="shared" si="27"/>
        <v>19.082191780821919</v>
      </c>
      <c r="AM14" s="60">
        <f t="shared" si="28"/>
        <v>0.78679109834888727</v>
      </c>
      <c r="AN14" s="56">
        <f t="shared" si="29"/>
        <v>8.712328767123287</v>
      </c>
      <c r="AO14" s="56">
        <f t="shared" si="30"/>
        <v>34.095890410958901</v>
      </c>
      <c r="AP14" s="56">
        <f t="shared" si="31"/>
        <v>42.80821917808219</v>
      </c>
      <c r="AQ14" s="56">
        <f t="shared" si="32"/>
        <v>25.863013698630137</v>
      </c>
      <c r="AR14" s="56">
        <f t="shared" si="33"/>
        <v>7.4383561643835616</v>
      </c>
      <c r="AS14" s="56">
        <f t="shared" si="34"/>
        <v>5.1506849315068495</v>
      </c>
      <c r="AT14" s="56">
        <f t="shared" si="35"/>
        <v>13.246575342465754</v>
      </c>
      <c r="AU14" s="56">
        <f t="shared" si="36"/>
        <v>19.794520547945204</v>
      </c>
      <c r="AV14" s="56">
        <f t="shared" si="37"/>
        <v>109.43835616438356</v>
      </c>
      <c r="AW14">
        <v>-175</v>
      </c>
      <c r="AZ14" s="41" t="s">
        <v>2</v>
      </c>
      <c r="BA14" s="46" t="s">
        <v>43</v>
      </c>
      <c r="BB14" s="42" t="s">
        <v>1</v>
      </c>
      <c r="BC14" s="43" t="s">
        <v>44</v>
      </c>
      <c r="BD14" s="52"/>
      <c r="BE14" s="43" t="s">
        <v>21</v>
      </c>
      <c r="BF14" s="44" t="s">
        <v>22</v>
      </c>
      <c r="BG14" s="47">
        <v>41.555555555555557</v>
      </c>
      <c r="BH14" s="47">
        <v>89.236111111111114</v>
      </c>
      <c r="BI14" s="45">
        <v>0.4656809338521401</v>
      </c>
      <c r="BJ14" s="53">
        <v>12.430555555555555</v>
      </c>
      <c r="BK14" s="49">
        <v>33.472222222222221</v>
      </c>
      <c r="BL14" s="45">
        <v>0.37136929460580914</v>
      </c>
      <c r="BM14" s="47">
        <v>20.805555555555557</v>
      </c>
      <c r="BN14" s="47">
        <v>26.305555555555557</v>
      </c>
      <c r="BO14" s="45">
        <v>0.79091869060190079</v>
      </c>
      <c r="BP14" s="54">
        <v>10.652777777777779</v>
      </c>
      <c r="BQ14" s="50">
        <v>37</v>
      </c>
      <c r="BR14" s="48">
        <v>47.652777777777779</v>
      </c>
      <c r="BS14" s="55">
        <v>23.722222222222221</v>
      </c>
      <c r="BT14" s="49">
        <v>7.0972222222222223</v>
      </c>
      <c r="BU14" s="51">
        <v>4.6944444444444446</v>
      </c>
      <c r="BV14" s="50">
        <v>14.597222222222221</v>
      </c>
      <c r="BW14" s="47">
        <v>22.138888888888889</v>
      </c>
      <c r="BX14" s="47">
        <v>116.34722222222223</v>
      </c>
      <c r="BY14" s="29"/>
    </row>
    <row r="15" spans="1:78">
      <c r="A15" s="1" t="s">
        <v>0</v>
      </c>
      <c r="B15" s="2" t="s">
        <v>1</v>
      </c>
      <c r="C15" s="3" t="s">
        <v>2</v>
      </c>
      <c r="D15" s="61">
        <v>44063</v>
      </c>
      <c r="E15" s="4" t="s">
        <v>33</v>
      </c>
      <c r="F15" s="72" t="s">
        <v>34</v>
      </c>
      <c r="G15" s="3" t="s">
        <v>2</v>
      </c>
      <c r="H15" s="4" t="s">
        <v>31</v>
      </c>
      <c r="I15" s="5" t="s">
        <v>32</v>
      </c>
      <c r="J15" s="6">
        <v>98</v>
      </c>
      <c r="K15" s="7">
        <v>111</v>
      </c>
      <c r="L15" s="8">
        <f t="shared" si="1"/>
        <v>-13</v>
      </c>
      <c r="M15" s="57">
        <f t="shared" si="2"/>
        <v>39.986111111111114</v>
      </c>
      <c r="N15" s="57">
        <f t="shared" si="3"/>
        <v>85.5</v>
      </c>
      <c r="O15" s="60">
        <f t="shared" si="4"/>
        <v>0.46767381416504228</v>
      </c>
      <c r="P15" s="57">
        <f t="shared" si="5"/>
        <v>10.694444444444445</v>
      </c>
      <c r="Q15" s="57">
        <f t="shared" si="6"/>
        <v>30.152777777777779</v>
      </c>
      <c r="R15" s="60">
        <f t="shared" si="7"/>
        <v>0.35467526485490558</v>
      </c>
      <c r="S15" s="57">
        <f t="shared" si="8"/>
        <v>19.75</v>
      </c>
      <c r="T15" s="57">
        <f t="shared" si="9"/>
        <v>24.819444444444443</v>
      </c>
      <c r="U15" s="60">
        <f t="shared" si="10"/>
        <v>0.79574706211527702</v>
      </c>
      <c r="V15" s="57">
        <f t="shared" si="11"/>
        <v>8.2361111111111107</v>
      </c>
      <c r="W15" s="57">
        <f t="shared" si="12"/>
        <v>34.652777777777779</v>
      </c>
      <c r="X15" s="57">
        <f t="shared" si="13"/>
        <v>42.888888888888886</v>
      </c>
      <c r="Y15" s="57">
        <f t="shared" si="14"/>
        <v>21.694444444444443</v>
      </c>
      <c r="Z15" s="57">
        <f t="shared" si="15"/>
        <v>7.6388888888888893</v>
      </c>
      <c r="AA15" s="57">
        <f t="shared" si="16"/>
        <v>4.9027777777777777</v>
      </c>
      <c r="AB15" s="57">
        <f t="shared" si="17"/>
        <v>13.694444444444445</v>
      </c>
      <c r="AC15" s="57">
        <f t="shared" si="18"/>
        <v>19.305555555555557</v>
      </c>
      <c r="AD15" s="57">
        <f t="shared" si="19"/>
        <v>110.41666666666667</v>
      </c>
      <c r="AE15" s="57">
        <f t="shared" si="20"/>
        <v>40.777777777777779</v>
      </c>
      <c r="AF15" s="57">
        <f t="shared" si="21"/>
        <v>90.444444444444443</v>
      </c>
      <c r="AG15" s="60">
        <f t="shared" si="22"/>
        <v>0.4508599508599509</v>
      </c>
      <c r="AH15" s="56">
        <f t="shared" si="23"/>
        <v>15.638888888888889</v>
      </c>
      <c r="AI15" s="56">
        <f t="shared" si="24"/>
        <v>45.291666666666664</v>
      </c>
      <c r="AJ15" s="60">
        <f t="shared" si="25"/>
        <v>0.34529285495246859</v>
      </c>
      <c r="AK15" s="56">
        <f t="shared" si="26"/>
        <v>20.611111111111111</v>
      </c>
      <c r="AL15" s="56">
        <f t="shared" si="27"/>
        <v>26.055555555555557</v>
      </c>
      <c r="AM15" s="60">
        <f t="shared" si="28"/>
        <v>0.79104477611940294</v>
      </c>
      <c r="AN15" s="56">
        <f t="shared" si="29"/>
        <v>9.7777777777777786</v>
      </c>
      <c r="AO15" s="56">
        <f t="shared" si="30"/>
        <v>34.5</v>
      </c>
      <c r="AP15" s="56">
        <f t="shared" si="31"/>
        <v>44.277777777777779</v>
      </c>
      <c r="AQ15" s="56">
        <f t="shared" si="32"/>
        <v>21.625</v>
      </c>
      <c r="AR15" s="56">
        <f t="shared" si="33"/>
        <v>8.7083333333333339</v>
      </c>
      <c r="AS15" s="56">
        <f t="shared" si="34"/>
        <v>5.1527777777777777</v>
      </c>
      <c r="AT15" s="56">
        <f t="shared" si="35"/>
        <v>14.680555555555555</v>
      </c>
      <c r="AU15" s="56">
        <f t="shared" si="36"/>
        <v>21.75</v>
      </c>
      <c r="AV15" s="56">
        <f t="shared" si="37"/>
        <v>117.80555555555556</v>
      </c>
      <c r="AW15">
        <v>115</v>
      </c>
      <c r="AZ15" s="41" t="s">
        <v>2</v>
      </c>
      <c r="BA15" s="46" t="s">
        <v>43</v>
      </c>
      <c r="BB15" s="42" t="s">
        <v>1</v>
      </c>
      <c r="BC15" s="43" t="s">
        <v>44</v>
      </c>
      <c r="BD15" s="52" t="s">
        <v>58</v>
      </c>
      <c r="BE15" s="43" t="s">
        <v>13</v>
      </c>
      <c r="BF15" s="44" t="s">
        <v>14</v>
      </c>
      <c r="BG15" s="47">
        <v>42.338028169014088</v>
      </c>
      <c r="BH15" s="47">
        <v>88.295774647887328</v>
      </c>
      <c r="BI15" s="45">
        <v>0.47950231296857554</v>
      </c>
      <c r="BJ15" s="53">
        <v>11.014084507042254</v>
      </c>
      <c r="BK15" s="49">
        <v>31.577464788732396</v>
      </c>
      <c r="BL15" s="45">
        <v>0.34879571810883142</v>
      </c>
      <c r="BM15" s="47">
        <v>17.746478873239436</v>
      </c>
      <c r="BN15" s="47">
        <v>24.338028169014084</v>
      </c>
      <c r="BO15" s="45">
        <v>0.72916666666666663</v>
      </c>
      <c r="BP15" s="54">
        <v>10.661971830985916</v>
      </c>
      <c r="BQ15" s="50">
        <v>35.070422535211264</v>
      </c>
      <c r="BR15" s="48">
        <v>45.732394366197184</v>
      </c>
      <c r="BS15" s="55">
        <v>25.3943661971831</v>
      </c>
      <c r="BT15" s="49">
        <v>8.6197183098591541</v>
      </c>
      <c r="BU15" s="51">
        <v>6.591549295774648</v>
      </c>
      <c r="BV15" s="50">
        <v>15.169014084507042</v>
      </c>
      <c r="BW15" s="47">
        <v>20.718309859154928</v>
      </c>
      <c r="BX15" s="47">
        <v>113.43661971830986</v>
      </c>
      <c r="BY15" s="29"/>
    </row>
    <row r="16" spans="1:78">
      <c r="A16" s="1" t="s">
        <v>0</v>
      </c>
      <c r="B16" s="2" t="s">
        <v>1</v>
      </c>
      <c r="C16" s="3" t="s">
        <v>2</v>
      </c>
      <c r="D16" s="61">
        <v>44063</v>
      </c>
      <c r="E16" s="4" t="s">
        <v>3</v>
      </c>
      <c r="F16" s="72" t="s">
        <v>4</v>
      </c>
      <c r="G16" s="3" t="s">
        <v>2</v>
      </c>
      <c r="H16" s="4" t="s">
        <v>5</v>
      </c>
      <c r="I16" s="5" t="s">
        <v>6</v>
      </c>
      <c r="J16" s="6">
        <v>96</v>
      </c>
      <c r="K16" s="7">
        <v>111</v>
      </c>
      <c r="L16" s="8">
        <f t="shared" si="1"/>
        <v>-15</v>
      </c>
      <c r="M16" s="57">
        <f t="shared" si="2"/>
        <v>39.328767123287669</v>
      </c>
      <c r="N16" s="57">
        <f t="shared" si="3"/>
        <v>88.602739726027394</v>
      </c>
      <c r="O16" s="60">
        <f t="shared" si="4"/>
        <v>0.44387755102040816</v>
      </c>
      <c r="P16" s="57">
        <f t="shared" si="5"/>
        <v>11.054794520547945</v>
      </c>
      <c r="Q16" s="57">
        <f t="shared" si="6"/>
        <v>32.246575342465754</v>
      </c>
      <c r="R16" s="60">
        <f t="shared" si="7"/>
        <v>0.34282073067119795</v>
      </c>
      <c r="S16" s="57">
        <f t="shared" si="8"/>
        <v>17.561643835616437</v>
      </c>
      <c r="T16" s="57">
        <f t="shared" si="9"/>
        <v>22.684931506849313</v>
      </c>
      <c r="U16" s="60">
        <f t="shared" si="10"/>
        <v>0.77415458937198067</v>
      </c>
      <c r="V16" s="57">
        <f t="shared" si="11"/>
        <v>10.287671232876713</v>
      </c>
      <c r="W16" s="57">
        <f t="shared" si="12"/>
        <v>34.219178082191782</v>
      </c>
      <c r="X16" s="57">
        <f t="shared" si="13"/>
        <v>44.506849315068493</v>
      </c>
      <c r="Y16" s="57">
        <f t="shared" si="14"/>
        <v>23.931506849315067</v>
      </c>
      <c r="Z16" s="57">
        <f t="shared" si="15"/>
        <v>8.205479452054794</v>
      </c>
      <c r="AA16" s="57">
        <f t="shared" si="16"/>
        <v>5.4246575342465757</v>
      </c>
      <c r="AB16" s="57">
        <f t="shared" si="17"/>
        <v>12.835616438356164</v>
      </c>
      <c r="AC16" s="57">
        <f t="shared" si="18"/>
        <v>18.301369863013697</v>
      </c>
      <c r="AD16" s="57">
        <f t="shared" si="19"/>
        <v>107.27397260273973</v>
      </c>
      <c r="AE16" s="57">
        <f t="shared" si="20"/>
        <v>43.287671232876711</v>
      </c>
      <c r="AF16" s="57">
        <f t="shared" si="21"/>
        <v>90.93150684931507</v>
      </c>
      <c r="AG16" s="60">
        <f t="shared" si="22"/>
        <v>0.47604700210906897</v>
      </c>
      <c r="AH16" s="56">
        <f t="shared" si="23"/>
        <v>13.794520547945206</v>
      </c>
      <c r="AI16" s="56">
        <f t="shared" si="24"/>
        <v>38.904109589041099</v>
      </c>
      <c r="AJ16" s="60">
        <f t="shared" si="25"/>
        <v>0.35457746478873237</v>
      </c>
      <c r="AK16" s="56">
        <f t="shared" si="26"/>
        <v>18.301369863013697</v>
      </c>
      <c r="AL16" s="56">
        <f t="shared" si="27"/>
        <v>24.657534246575342</v>
      </c>
      <c r="AM16" s="60">
        <f t="shared" si="28"/>
        <v>0.74222222222222223</v>
      </c>
      <c r="AN16" s="56">
        <f t="shared" si="29"/>
        <v>9.4657534246575334</v>
      </c>
      <c r="AO16" s="56">
        <f t="shared" si="30"/>
        <v>42.232876712328768</v>
      </c>
      <c r="AP16" s="56">
        <f t="shared" si="31"/>
        <v>51.698630136986303</v>
      </c>
      <c r="AQ16" s="56">
        <f t="shared" si="32"/>
        <v>25.876712328767123</v>
      </c>
      <c r="AR16" s="56">
        <f t="shared" si="33"/>
        <v>7.2054794520547949</v>
      </c>
      <c r="AS16" s="56">
        <f t="shared" si="34"/>
        <v>5.8767123287671232</v>
      </c>
      <c r="AT16" s="56">
        <f t="shared" si="35"/>
        <v>15.095890410958905</v>
      </c>
      <c r="AU16" s="56">
        <f t="shared" si="36"/>
        <v>19.602739726027398</v>
      </c>
      <c r="AV16" s="56">
        <f t="shared" si="37"/>
        <v>118.67123287671232</v>
      </c>
      <c r="AW16">
        <v>800</v>
      </c>
      <c r="AZ16" s="41" t="s">
        <v>2</v>
      </c>
      <c r="BA16" s="46" t="s">
        <v>43</v>
      </c>
      <c r="BB16" s="42" t="s">
        <v>1</v>
      </c>
      <c r="BC16" s="43" t="s">
        <v>44</v>
      </c>
      <c r="BD16" s="52"/>
      <c r="BE16" s="43" t="s">
        <v>59</v>
      </c>
      <c r="BF16" s="44" t="s">
        <v>60</v>
      </c>
      <c r="BG16" s="47">
        <v>42.581081081081081</v>
      </c>
      <c r="BH16" s="47">
        <v>90.891891891891888</v>
      </c>
      <c r="BI16" s="45">
        <v>0.46848052334225398</v>
      </c>
      <c r="BJ16" s="53">
        <v>10.972972972972974</v>
      </c>
      <c r="BK16" s="49">
        <v>31.378378378378379</v>
      </c>
      <c r="BL16" s="45">
        <v>0.34969853574504739</v>
      </c>
      <c r="BM16" s="47">
        <v>16.621621621621621</v>
      </c>
      <c r="BN16" s="47">
        <v>21.77027027027027</v>
      </c>
      <c r="BO16" s="45">
        <v>0.76350093109869643</v>
      </c>
      <c r="BP16" s="54">
        <v>10.351351351351351</v>
      </c>
      <c r="BQ16" s="50">
        <v>36.216216216216218</v>
      </c>
      <c r="BR16" s="48">
        <v>46.567567567567565</v>
      </c>
      <c r="BS16" s="55">
        <v>26.95945945945946</v>
      </c>
      <c r="BT16" s="49">
        <v>7.8513513513513518</v>
      </c>
      <c r="BU16" s="51">
        <v>5.4594594594594597</v>
      </c>
      <c r="BV16" s="50">
        <v>15.283783783783784</v>
      </c>
      <c r="BW16" s="47">
        <v>21.22972972972973</v>
      </c>
      <c r="BX16" s="47">
        <v>112.75675675675676</v>
      </c>
      <c r="BY16" s="29"/>
    </row>
    <row r="17" spans="1:77">
      <c r="A17" s="1" t="s">
        <v>0</v>
      </c>
      <c r="B17" s="2" t="s">
        <v>1</v>
      </c>
      <c r="C17" s="3" t="s">
        <v>2</v>
      </c>
      <c r="D17" s="61">
        <v>44063</v>
      </c>
      <c r="E17" s="4" t="s">
        <v>11</v>
      </c>
      <c r="F17" s="72" t="s">
        <v>12</v>
      </c>
      <c r="G17" s="3" t="s">
        <v>2</v>
      </c>
      <c r="H17" s="4" t="s">
        <v>13</v>
      </c>
      <c r="I17" s="5" t="s">
        <v>14</v>
      </c>
      <c r="J17" s="6">
        <v>88</v>
      </c>
      <c r="K17" s="7">
        <v>111</v>
      </c>
      <c r="L17" s="8">
        <f t="shared" si="1"/>
        <v>-23</v>
      </c>
      <c r="M17" s="57">
        <f t="shared" si="2"/>
        <v>42.133333333333333</v>
      </c>
      <c r="N17" s="57">
        <f t="shared" si="3"/>
        <v>91.106666666666669</v>
      </c>
      <c r="O17" s="60">
        <f t="shared" si="4"/>
        <v>0.46246158349187766</v>
      </c>
      <c r="P17" s="57">
        <f t="shared" si="5"/>
        <v>12.893333333333333</v>
      </c>
      <c r="Q17" s="57">
        <f t="shared" si="6"/>
        <v>34.200000000000003</v>
      </c>
      <c r="R17" s="60">
        <f t="shared" si="7"/>
        <v>0.37699805068226117</v>
      </c>
      <c r="S17" s="57">
        <f t="shared" si="8"/>
        <v>17.96</v>
      </c>
      <c r="T17" s="57">
        <f t="shared" si="9"/>
        <v>22.306666666666668</v>
      </c>
      <c r="U17" s="60">
        <f t="shared" si="10"/>
        <v>0.80514046622833235</v>
      </c>
      <c r="V17" s="57">
        <f t="shared" si="11"/>
        <v>10.173333333333334</v>
      </c>
      <c r="W17" s="57">
        <f t="shared" si="12"/>
        <v>35.053333333333335</v>
      </c>
      <c r="X17" s="57">
        <f t="shared" si="13"/>
        <v>45.226666666666667</v>
      </c>
      <c r="Y17" s="57">
        <f t="shared" si="14"/>
        <v>20.6</v>
      </c>
      <c r="Z17" s="57">
        <f t="shared" si="15"/>
        <v>6.36</v>
      </c>
      <c r="AA17" s="57">
        <f t="shared" si="16"/>
        <v>6.1066666666666665</v>
      </c>
      <c r="AB17" s="57">
        <f t="shared" si="17"/>
        <v>12.786666666666667</v>
      </c>
      <c r="AC17" s="57">
        <f t="shared" si="18"/>
        <v>21.666666666666668</v>
      </c>
      <c r="AD17" s="57">
        <f t="shared" si="19"/>
        <v>115.12</v>
      </c>
      <c r="AE17" s="57">
        <f t="shared" si="20"/>
        <v>42.338028169014088</v>
      </c>
      <c r="AF17" s="57">
        <f t="shared" si="21"/>
        <v>88.295774647887328</v>
      </c>
      <c r="AG17" s="60">
        <f t="shared" si="22"/>
        <v>0.47950231296857554</v>
      </c>
      <c r="AH17" s="56">
        <f t="shared" si="23"/>
        <v>11.014084507042254</v>
      </c>
      <c r="AI17" s="56">
        <f t="shared" si="24"/>
        <v>31.577464788732396</v>
      </c>
      <c r="AJ17" s="60">
        <f t="shared" si="25"/>
        <v>0.34879571810883142</v>
      </c>
      <c r="AK17" s="56">
        <f t="shared" si="26"/>
        <v>17.746478873239436</v>
      </c>
      <c r="AL17" s="56">
        <f t="shared" si="27"/>
        <v>24.338028169014084</v>
      </c>
      <c r="AM17" s="60">
        <f t="shared" si="28"/>
        <v>0.72916666666666663</v>
      </c>
      <c r="AN17" s="56">
        <f t="shared" si="29"/>
        <v>10.661971830985916</v>
      </c>
      <c r="AO17" s="56">
        <f t="shared" si="30"/>
        <v>35.070422535211264</v>
      </c>
      <c r="AP17" s="56">
        <f t="shared" si="31"/>
        <v>45.732394366197184</v>
      </c>
      <c r="AQ17" s="56">
        <f t="shared" si="32"/>
        <v>25.3943661971831</v>
      </c>
      <c r="AR17" s="56">
        <f t="shared" si="33"/>
        <v>8.6197183098591541</v>
      </c>
      <c r="AS17" s="56">
        <f t="shared" si="34"/>
        <v>6.591549295774648</v>
      </c>
      <c r="AT17" s="56">
        <f t="shared" si="35"/>
        <v>15.169014084507042</v>
      </c>
      <c r="AU17" s="56">
        <f t="shared" si="36"/>
        <v>20.718309859154928</v>
      </c>
      <c r="AV17" s="56">
        <f t="shared" si="37"/>
        <v>113.43661971830986</v>
      </c>
      <c r="AW17">
        <v>205</v>
      </c>
      <c r="AZ17" s="41" t="s">
        <v>2</v>
      </c>
      <c r="BA17" s="46" t="s">
        <v>43</v>
      </c>
      <c r="BB17" s="42" t="s">
        <v>1</v>
      </c>
      <c r="BC17" s="43" t="s">
        <v>44</v>
      </c>
      <c r="BD17" s="52"/>
      <c r="BE17" s="43" t="s">
        <v>7</v>
      </c>
      <c r="BF17" s="44" t="s">
        <v>8</v>
      </c>
      <c r="BG17" s="47">
        <v>39.452054794520549</v>
      </c>
      <c r="BH17" s="47">
        <v>84.38356164383562</v>
      </c>
      <c r="BI17" s="45">
        <v>0.46753246753246752</v>
      </c>
      <c r="BJ17" s="53">
        <v>13.41095890410959</v>
      </c>
      <c r="BK17" s="49">
        <v>35.397260273972606</v>
      </c>
      <c r="BL17" s="45">
        <v>0.37886996904024767</v>
      </c>
      <c r="BM17" s="47">
        <v>19.726027397260275</v>
      </c>
      <c r="BN17" s="47">
        <v>25.205479452054796</v>
      </c>
      <c r="BO17" s="45">
        <v>0.78260869565217395</v>
      </c>
      <c r="BP17" s="54">
        <v>8.493150684931507</v>
      </c>
      <c r="BQ17" s="50">
        <v>35.876712328767127</v>
      </c>
      <c r="BR17" s="48">
        <v>44.369863013698627</v>
      </c>
      <c r="BS17" s="55">
        <v>25.917808219178081</v>
      </c>
      <c r="BT17" s="49">
        <v>7.493150684931507</v>
      </c>
      <c r="BU17" s="51">
        <v>4.5479452054794525</v>
      </c>
      <c r="BV17" s="50">
        <v>14.904109589041095</v>
      </c>
      <c r="BW17" s="47">
        <v>20.561643835616437</v>
      </c>
      <c r="BX17" s="47">
        <v>112.04109589041096</v>
      </c>
      <c r="BY17" s="29"/>
    </row>
    <row r="18" spans="1:77">
      <c r="A18" s="1" t="s">
        <v>0</v>
      </c>
      <c r="B18" s="2" t="s">
        <v>1</v>
      </c>
      <c r="C18" s="3" t="s">
        <v>2</v>
      </c>
      <c r="D18" s="61">
        <v>44064</v>
      </c>
      <c r="E18" s="4" t="s">
        <v>23</v>
      </c>
      <c r="F18" s="72" t="s">
        <v>24</v>
      </c>
      <c r="G18" s="3" t="s">
        <v>2</v>
      </c>
      <c r="H18" s="4" t="s">
        <v>25</v>
      </c>
      <c r="I18" s="5" t="s">
        <v>26</v>
      </c>
      <c r="J18" s="6">
        <v>117</v>
      </c>
      <c r="K18" s="7">
        <v>92</v>
      </c>
      <c r="L18" s="8">
        <f t="shared" si="1"/>
        <v>25</v>
      </c>
      <c r="M18" s="57">
        <f t="shared" si="2"/>
        <v>40.236111111111114</v>
      </c>
      <c r="N18" s="57">
        <f t="shared" si="3"/>
        <v>87.930555555555557</v>
      </c>
      <c r="O18" s="60">
        <f t="shared" si="4"/>
        <v>0.45758963828779026</v>
      </c>
      <c r="P18" s="57">
        <f t="shared" si="5"/>
        <v>13.819444444444445</v>
      </c>
      <c r="Q18" s="57">
        <f t="shared" si="6"/>
        <v>36.986111111111114</v>
      </c>
      <c r="R18" s="60">
        <f t="shared" si="7"/>
        <v>0.3736387532857679</v>
      </c>
      <c r="S18" s="57">
        <f t="shared" si="8"/>
        <v>18.458333333333332</v>
      </c>
      <c r="T18" s="57">
        <f t="shared" si="9"/>
        <v>23.194444444444443</v>
      </c>
      <c r="U18" s="60">
        <f t="shared" si="10"/>
        <v>0.79580838323353298</v>
      </c>
      <c r="V18" s="57">
        <f t="shared" si="11"/>
        <v>9.5138888888888893</v>
      </c>
      <c r="W18" s="57">
        <f t="shared" si="12"/>
        <v>35.875</v>
      </c>
      <c r="X18" s="57">
        <f t="shared" si="13"/>
        <v>45.388888888888886</v>
      </c>
      <c r="Y18" s="57">
        <f t="shared" si="14"/>
        <v>25.222222222222221</v>
      </c>
      <c r="Z18" s="57">
        <f t="shared" si="15"/>
        <v>8.8333333333333339</v>
      </c>
      <c r="AA18" s="57">
        <f t="shared" si="16"/>
        <v>4.9722222222222223</v>
      </c>
      <c r="AB18" s="57">
        <f t="shared" si="17"/>
        <v>14.819444444444445</v>
      </c>
      <c r="AC18" s="57">
        <f t="shared" si="18"/>
        <v>21.652777777777779</v>
      </c>
      <c r="AD18" s="57">
        <f t="shared" si="19"/>
        <v>112.75</v>
      </c>
      <c r="AE18" s="57">
        <f t="shared" si="20"/>
        <v>40.388888888888886</v>
      </c>
      <c r="AF18" s="57">
        <f t="shared" si="21"/>
        <v>90.25</v>
      </c>
      <c r="AG18" s="60">
        <f t="shared" si="22"/>
        <v>0.44752231455832558</v>
      </c>
      <c r="AH18" s="56">
        <f t="shared" si="23"/>
        <v>13.069444444444445</v>
      </c>
      <c r="AI18" s="56">
        <f t="shared" si="24"/>
        <v>38.138888888888886</v>
      </c>
      <c r="AJ18" s="60">
        <f t="shared" si="25"/>
        <v>0.34268026219956305</v>
      </c>
      <c r="AK18" s="56">
        <f t="shared" si="26"/>
        <v>17.930555555555557</v>
      </c>
      <c r="AL18" s="56">
        <f t="shared" si="27"/>
        <v>24.055555555555557</v>
      </c>
      <c r="AM18" s="60">
        <f t="shared" si="28"/>
        <v>0.74538106235565826</v>
      </c>
      <c r="AN18" s="56">
        <f t="shared" si="29"/>
        <v>10.638888888888889</v>
      </c>
      <c r="AO18" s="56">
        <f t="shared" si="30"/>
        <v>37.263888888888886</v>
      </c>
      <c r="AP18" s="56">
        <f t="shared" si="31"/>
        <v>47.902777777777779</v>
      </c>
      <c r="AQ18" s="56">
        <f t="shared" si="32"/>
        <v>24.458333333333332</v>
      </c>
      <c r="AR18" s="56">
        <f t="shared" si="33"/>
        <v>6.4444444444444446</v>
      </c>
      <c r="AS18" s="56">
        <f t="shared" si="34"/>
        <v>4.4861111111111107</v>
      </c>
      <c r="AT18" s="56">
        <f t="shared" si="35"/>
        <v>15.263888888888889</v>
      </c>
      <c r="AU18" s="56">
        <f t="shared" si="36"/>
        <v>20.972222222222221</v>
      </c>
      <c r="AV18" s="56">
        <f t="shared" si="37"/>
        <v>111.77777777777777</v>
      </c>
      <c r="AW18">
        <v>-600</v>
      </c>
      <c r="AZ18" s="41" t="s">
        <v>2</v>
      </c>
      <c r="BA18" s="46" t="s">
        <v>43</v>
      </c>
      <c r="BB18" s="42" t="s">
        <v>1</v>
      </c>
      <c r="BC18" s="43" t="s">
        <v>44</v>
      </c>
      <c r="BD18" s="52"/>
      <c r="BE18" s="43" t="s">
        <v>5</v>
      </c>
      <c r="BF18" s="44" t="s">
        <v>6</v>
      </c>
      <c r="BG18" s="47">
        <v>43.287671232876711</v>
      </c>
      <c r="BH18" s="47">
        <v>90.93150684931507</v>
      </c>
      <c r="BI18" s="45">
        <v>0.47604700210906897</v>
      </c>
      <c r="BJ18" s="53">
        <v>13.794520547945206</v>
      </c>
      <c r="BK18" s="49">
        <v>38.904109589041099</v>
      </c>
      <c r="BL18" s="45">
        <v>0.35457746478873237</v>
      </c>
      <c r="BM18" s="47">
        <v>18.301369863013697</v>
      </c>
      <c r="BN18" s="47">
        <v>24.657534246575342</v>
      </c>
      <c r="BO18" s="45">
        <v>0.74222222222222223</v>
      </c>
      <c r="BP18" s="54">
        <v>9.4657534246575334</v>
      </c>
      <c r="BQ18" s="50">
        <v>42.232876712328768</v>
      </c>
      <c r="BR18" s="48">
        <v>51.698630136986303</v>
      </c>
      <c r="BS18" s="55">
        <v>25.876712328767123</v>
      </c>
      <c r="BT18" s="49">
        <v>7.2054794520547949</v>
      </c>
      <c r="BU18" s="51">
        <v>5.8767123287671232</v>
      </c>
      <c r="BV18" s="50">
        <v>15.095890410958905</v>
      </c>
      <c r="BW18" s="47">
        <v>19.602739726027398</v>
      </c>
      <c r="BX18" s="47">
        <v>118.67123287671232</v>
      </c>
      <c r="BY18" s="29"/>
    </row>
    <row r="19" spans="1:77">
      <c r="A19" s="1" t="s">
        <v>0</v>
      </c>
      <c r="B19" s="2" t="s">
        <v>1</v>
      </c>
      <c r="C19" s="3" t="s">
        <v>2</v>
      </c>
      <c r="D19" s="61">
        <v>44064</v>
      </c>
      <c r="E19" s="4" t="s">
        <v>17</v>
      </c>
      <c r="F19" s="72" t="s">
        <v>18</v>
      </c>
      <c r="G19" s="3" t="s">
        <v>2</v>
      </c>
      <c r="H19" s="4" t="s">
        <v>15</v>
      </c>
      <c r="I19" s="5" t="s">
        <v>16</v>
      </c>
      <c r="J19" s="6">
        <v>87</v>
      </c>
      <c r="K19" s="7">
        <v>124</v>
      </c>
      <c r="L19" s="8">
        <f t="shared" si="1"/>
        <v>-37</v>
      </c>
      <c r="M19" s="57">
        <f t="shared" si="2"/>
        <v>42.041095890410958</v>
      </c>
      <c r="N19" s="57">
        <f t="shared" si="3"/>
        <v>88.876712328767127</v>
      </c>
      <c r="O19" s="60">
        <f t="shared" si="4"/>
        <v>0.47302712700369909</v>
      </c>
      <c r="P19" s="57">
        <f t="shared" si="5"/>
        <v>10.972602739726028</v>
      </c>
      <c r="Q19" s="57">
        <f t="shared" si="6"/>
        <v>30.602739726027398</v>
      </c>
      <c r="R19" s="60">
        <f t="shared" si="7"/>
        <v>0.35854968666069831</v>
      </c>
      <c r="S19" s="57">
        <f t="shared" si="8"/>
        <v>16.232876712328768</v>
      </c>
      <c r="T19" s="57">
        <f t="shared" si="9"/>
        <v>20.904109589041095</v>
      </c>
      <c r="U19" s="60">
        <f t="shared" si="10"/>
        <v>0.77653997378768025</v>
      </c>
      <c r="V19" s="57">
        <f t="shared" si="11"/>
        <v>10.767123287671232</v>
      </c>
      <c r="W19" s="57">
        <f t="shared" si="12"/>
        <v>33.369863013698627</v>
      </c>
      <c r="X19" s="57">
        <f t="shared" si="13"/>
        <v>44.136986301369866</v>
      </c>
      <c r="Y19" s="57">
        <f t="shared" si="14"/>
        <v>26.739726027397261</v>
      </c>
      <c r="Z19" s="57">
        <f t="shared" si="15"/>
        <v>8.0273972602739718</v>
      </c>
      <c r="AA19" s="57">
        <f t="shared" si="16"/>
        <v>4.6164383561643838</v>
      </c>
      <c r="AB19" s="57">
        <f t="shared" si="17"/>
        <v>13.767123287671232</v>
      </c>
      <c r="AC19" s="57">
        <f t="shared" si="18"/>
        <v>20.342465753424658</v>
      </c>
      <c r="AD19" s="57">
        <f t="shared" si="19"/>
        <v>111.28767123287672</v>
      </c>
      <c r="AE19" s="57">
        <f t="shared" si="20"/>
        <v>40.083333333333336</v>
      </c>
      <c r="AF19" s="57">
        <f t="shared" si="21"/>
        <v>85.138888888888886</v>
      </c>
      <c r="AG19" s="60">
        <f t="shared" si="22"/>
        <v>0.47079934747145191</v>
      </c>
      <c r="AH19" s="56">
        <f t="shared" si="23"/>
        <v>13.375</v>
      </c>
      <c r="AI19" s="56">
        <f t="shared" si="24"/>
        <v>35.236111111111114</v>
      </c>
      <c r="AJ19" s="60">
        <f t="shared" si="25"/>
        <v>0.37958218368151359</v>
      </c>
      <c r="AK19" s="56">
        <f t="shared" si="26"/>
        <v>17.75</v>
      </c>
      <c r="AL19" s="56">
        <f t="shared" si="27"/>
        <v>22.791666666666668</v>
      </c>
      <c r="AM19" s="60">
        <f t="shared" si="28"/>
        <v>0.77879341864716634</v>
      </c>
      <c r="AN19" s="56">
        <f t="shared" si="29"/>
        <v>9.1111111111111107</v>
      </c>
      <c r="AO19" s="56">
        <f t="shared" si="30"/>
        <v>35.791666666666664</v>
      </c>
      <c r="AP19" s="56">
        <f t="shared" si="31"/>
        <v>44.902777777777779</v>
      </c>
      <c r="AQ19" s="56">
        <f t="shared" si="32"/>
        <v>22.430555555555557</v>
      </c>
      <c r="AR19" s="56">
        <f t="shared" si="33"/>
        <v>6.083333333333333</v>
      </c>
      <c r="AS19" s="56">
        <f t="shared" si="34"/>
        <v>4.0555555555555554</v>
      </c>
      <c r="AT19" s="56">
        <f t="shared" si="35"/>
        <v>15.125</v>
      </c>
      <c r="AU19" s="56">
        <f t="shared" si="36"/>
        <v>20.388888888888889</v>
      </c>
      <c r="AV19" s="56">
        <f t="shared" si="37"/>
        <v>111.29166666666667</v>
      </c>
      <c r="AW19">
        <v>100</v>
      </c>
      <c r="AZ19" s="41" t="s">
        <v>2</v>
      </c>
      <c r="BA19" s="46" t="s">
        <v>43</v>
      </c>
      <c r="BB19" s="42" t="s">
        <v>1</v>
      </c>
      <c r="BC19" s="43" t="s">
        <v>44</v>
      </c>
      <c r="BD19" s="52"/>
      <c r="BE19" s="43" t="s">
        <v>61</v>
      </c>
      <c r="BF19" s="44" t="s">
        <v>62</v>
      </c>
      <c r="BG19" s="47">
        <v>40.40625</v>
      </c>
      <c r="BH19" s="47">
        <v>91.640625</v>
      </c>
      <c r="BI19" s="45">
        <v>0.44092071611253197</v>
      </c>
      <c r="BJ19" s="53">
        <v>13.328125</v>
      </c>
      <c r="BK19" s="49">
        <v>39.6875</v>
      </c>
      <c r="BL19" s="45">
        <v>0.3358267716535433</v>
      </c>
      <c r="BM19" s="47">
        <v>19.109375</v>
      </c>
      <c r="BN19" s="47">
        <v>25.375</v>
      </c>
      <c r="BO19" s="45">
        <v>0.7530788177339901</v>
      </c>
      <c r="BP19" s="54">
        <v>10.546875</v>
      </c>
      <c r="BQ19" s="50">
        <v>34.265625</v>
      </c>
      <c r="BR19" s="48">
        <v>44.8125</v>
      </c>
      <c r="BS19" s="55">
        <v>23.828125</v>
      </c>
      <c r="BT19" s="49">
        <v>8.671875</v>
      </c>
      <c r="BU19" s="51">
        <v>5.65625</v>
      </c>
      <c r="BV19" s="50">
        <v>15.328125</v>
      </c>
      <c r="BW19" s="47">
        <v>21.40625</v>
      </c>
      <c r="BX19" s="47">
        <v>113.25</v>
      </c>
      <c r="BY19" s="29"/>
    </row>
    <row r="20" spans="1:77">
      <c r="A20" s="1" t="s">
        <v>0</v>
      </c>
      <c r="B20" s="2" t="s">
        <v>1</v>
      </c>
      <c r="C20" s="3" t="s">
        <v>2</v>
      </c>
      <c r="D20" s="61">
        <v>44064</v>
      </c>
      <c r="E20" s="4" t="s">
        <v>27</v>
      </c>
      <c r="F20" s="72" t="s">
        <v>28</v>
      </c>
      <c r="G20" s="3" t="s">
        <v>2</v>
      </c>
      <c r="H20" s="4" t="s">
        <v>29</v>
      </c>
      <c r="I20" s="5" t="s">
        <v>30</v>
      </c>
      <c r="J20" s="6">
        <v>102</v>
      </c>
      <c r="K20" s="7">
        <v>94</v>
      </c>
      <c r="L20" s="8">
        <f t="shared" si="1"/>
        <v>8</v>
      </c>
      <c r="M20" s="57">
        <f t="shared" si="2"/>
        <v>41.263888888888886</v>
      </c>
      <c r="N20" s="57">
        <f t="shared" si="3"/>
        <v>89.555555555555557</v>
      </c>
      <c r="O20" s="60">
        <f t="shared" si="4"/>
        <v>0.46076302729528534</v>
      </c>
      <c r="P20" s="57">
        <f t="shared" si="5"/>
        <v>12.569444444444445</v>
      </c>
      <c r="Q20" s="57">
        <f t="shared" si="6"/>
        <v>34.541666666666664</v>
      </c>
      <c r="R20" s="60">
        <f t="shared" si="7"/>
        <v>0.36389223964616008</v>
      </c>
      <c r="S20" s="57">
        <f t="shared" si="8"/>
        <v>18.555555555555557</v>
      </c>
      <c r="T20" s="57">
        <f t="shared" si="9"/>
        <v>23.166666666666668</v>
      </c>
      <c r="U20" s="60">
        <f t="shared" si="10"/>
        <v>0.80095923261390889</v>
      </c>
      <c r="V20" s="57">
        <f t="shared" si="11"/>
        <v>10.666666666666666</v>
      </c>
      <c r="W20" s="57">
        <f t="shared" si="12"/>
        <v>35.402777777777779</v>
      </c>
      <c r="X20" s="57">
        <f t="shared" si="13"/>
        <v>46.069444444444443</v>
      </c>
      <c r="Y20" s="57">
        <f t="shared" si="14"/>
        <v>22.986111111111111</v>
      </c>
      <c r="Z20" s="57">
        <f t="shared" si="15"/>
        <v>8.2638888888888893</v>
      </c>
      <c r="AA20" s="57">
        <f t="shared" si="16"/>
        <v>5.6388888888888893</v>
      </c>
      <c r="AB20" s="57">
        <f t="shared" si="17"/>
        <v>13.819444444444445</v>
      </c>
      <c r="AC20" s="57">
        <f t="shared" si="18"/>
        <v>21.569444444444443</v>
      </c>
      <c r="AD20" s="57">
        <f t="shared" si="19"/>
        <v>113.65277777777777</v>
      </c>
      <c r="AE20" s="57">
        <f t="shared" si="20"/>
        <v>41.095890410958901</v>
      </c>
      <c r="AF20" s="57">
        <f t="shared" si="21"/>
        <v>87.904109589041099</v>
      </c>
      <c r="AG20" s="60">
        <f t="shared" si="22"/>
        <v>0.46750818139317435</v>
      </c>
      <c r="AH20" s="56">
        <f t="shared" si="23"/>
        <v>11.616438356164384</v>
      </c>
      <c r="AI20" s="56">
        <f t="shared" si="24"/>
        <v>31.602739726027398</v>
      </c>
      <c r="AJ20" s="60">
        <f t="shared" si="25"/>
        <v>0.36757693974859124</v>
      </c>
      <c r="AK20" s="56">
        <f t="shared" si="26"/>
        <v>16.931506849315067</v>
      </c>
      <c r="AL20" s="56">
        <f t="shared" si="27"/>
        <v>22.438356164383563</v>
      </c>
      <c r="AM20" s="60">
        <f t="shared" si="28"/>
        <v>0.75457875457875445</v>
      </c>
      <c r="AN20" s="56">
        <f t="shared" si="29"/>
        <v>10.465753424657533</v>
      </c>
      <c r="AO20" s="56">
        <f t="shared" si="30"/>
        <v>34.972602739726028</v>
      </c>
      <c r="AP20" s="56">
        <f t="shared" si="31"/>
        <v>45.438356164383563</v>
      </c>
      <c r="AQ20" s="56">
        <f t="shared" si="32"/>
        <v>25.80821917808219</v>
      </c>
      <c r="AR20" s="56">
        <f t="shared" si="33"/>
        <v>8.0273972602739718</v>
      </c>
      <c r="AS20" s="56">
        <f t="shared" si="34"/>
        <v>5.3287671232876717</v>
      </c>
      <c r="AT20" s="56">
        <f t="shared" si="35"/>
        <v>14.205479452054794</v>
      </c>
      <c r="AU20" s="56">
        <f t="shared" si="36"/>
        <v>20.945205479452056</v>
      </c>
      <c r="AV20" s="56">
        <f t="shared" si="37"/>
        <v>110.73972602739725</v>
      </c>
      <c r="AW20">
        <v>-240</v>
      </c>
      <c r="AZ20" s="41" t="s">
        <v>2</v>
      </c>
      <c r="BA20" s="46" t="s">
        <v>43</v>
      </c>
      <c r="BB20" s="42" t="s">
        <v>1</v>
      </c>
      <c r="BC20" s="43" t="s">
        <v>44</v>
      </c>
      <c r="BD20" s="52"/>
      <c r="BE20" s="43" t="s">
        <v>63</v>
      </c>
      <c r="BF20" s="44" t="s">
        <v>64</v>
      </c>
      <c r="BG20" s="47">
        <v>42.569444444444443</v>
      </c>
      <c r="BH20" s="47">
        <v>91.638888888888886</v>
      </c>
      <c r="BI20" s="45">
        <v>0.46453470748711728</v>
      </c>
      <c r="BJ20" s="53">
        <v>13.638888888888889</v>
      </c>
      <c r="BK20" s="49">
        <v>36.888888888888886</v>
      </c>
      <c r="BL20" s="45">
        <v>0.36972891566265065</v>
      </c>
      <c r="BM20" s="47">
        <v>17.069444444444443</v>
      </c>
      <c r="BN20" s="47">
        <v>23.430555555555557</v>
      </c>
      <c r="BO20" s="45">
        <v>0.72851215174866613</v>
      </c>
      <c r="BP20" s="54">
        <v>11.069444444444445</v>
      </c>
      <c r="BQ20" s="50">
        <v>35.430555555555557</v>
      </c>
      <c r="BR20" s="48">
        <v>46.5</v>
      </c>
      <c r="BS20" s="55">
        <v>26.833333333333332</v>
      </c>
      <c r="BT20" s="49">
        <v>7.4861111111111107</v>
      </c>
      <c r="BU20" s="51">
        <v>4.9722222222222223</v>
      </c>
      <c r="BV20" s="50">
        <v>16.402777777777779</v>
      </c>
      <c r="BW20" s="47">
        <v>21.166666666666668</v>
      </c>
      <c r="BX20" s="47">
        <v>115.84722222222223</v>
      </c>
      <c r="BY20" s="29"/>
    </row>
    <row r="21" spans="1:77">
      <c r="A21" s="1" t="s">
        <v>0</v>
      </c>
      <c r="B21" s="2" t="s">
        <v>1</v>
      </c>
      <c r="C21" s="3" t="s">
        <v>2</v>
      </c>
      <c r="D21" s="61">
        <v>44064</v>
      </c>
      <c r="E21" s="4" t="s">
        <v>21</v>
      </c>
      <c r="F21" s="72" t="s">
        <v>22</v>
      </c>
      <c r="G21" s="3" t="s">
        <v>2</v>
      </c>
      <c r="H21" s="4" t="s">
        <v>19</v>
      </c>
      <c r="I21" s="5" t="s">
        <v>20</v>
      </c>
      <c r="J21" s="6">
        <v>130</v>
      </c>
      <c r="K21" s="7">
        <v>122</v>
      </c>
      <c r="L21" s="8">
        <f t="shared" si="1"/>
        <v>8</v>
      </c>
      <c r="M21" s="57">
        <f t="shared" si="2"/>
        <v>41.555555555555557</v>
      </c>
      <c r="N21" s="57">
        <f t="shared" si="3"/>
        <v>89.236111111111114</v>
      </c>
      <c r="O21" s="60">
        <f t="shared" si="4"/>
        <v>0.4656809338521401</v>
      </c>
      <c r="P21" s="57">
        <f t="shared" si="5"/>
        <v>12.430555555555555</v>
      </c>
      <c r="Q21" s="57">
        <f t="shared" si="6"/>
        <v>33.472222222222221</v>
      </c>
      <c r="R21" s="60">
        <f t="shared" si="7"/>
        <v>0.37136929460580914</v>
      </c>
      <c r="S21" s="57">
        <f t="shared" si="8"/>
        <v>20.805555555555557</v>
      </c>
      <c r="T21" s="57">
        <f t="shared" si="9"/>
        <v>26.305555555555557</v>
      </c>
      <c r="U21" s="60">
        <f t="shared" si="10"/>
        <v>0.79091869060190079</v>
      </c>
      <c r="V21" s="57">
        <f t="shared" si="11"/>
        <v>10.652777777777779</v>
      </c>
      <c r="W21" s="57">
        <f t="shared" si="12"/>
        <v>37</v>
      </c>
      <c r="X21" s="57">
        <f t="shared" si="13"/>
        <v>47.652777777777779</v>
      </c>
      <c r="Y21" s="57">
        <f t="shared" si="14"/>
        <v>23.722222222222221</v>
      </c>
      <c r="Z21" s="57">
        <f t="shared" si="15"/>
        <v>7.0972222222222223</v>
      </c>
      <c r="AA21" s="57">
        <f t="shared" si="16"/>
        <v>4.6944444444444446</v>
      </c>
      <c r="AB21" s="57">
        <f t="shared" si="17"/>
        <v>14.597222222222221</v>
      </c>
      <c r="AC21" s="57">
        <f t="shared" si="18"/>
        <v>22.138888888888889</v>
      </c>
      <c r="AD21" s="57">
        <f t="shared" si="19"/>
        <v>116.34722222222223</v>
      </c>
      <c r="AE21" s="57">
        <f t="shared" si="20"/>
        <v>41.653333333333336</v>
      </c>
      <c r="AF21" s="57">
        <f t="shared" si="21"/>
        <v>90.293333333333337</v>
      </c>
      <c r="AG21" s="60">
        <f t="shared" si="22"/>
        <v>0.46131128174837566</v>
      </c>
      <c r="AH21" s="56">
        <f t="shared" si="23"/>
        <v>15.146666666666667</v>
      </c>
      <c r="AI21" s="56">
        <f t="shared" si="24"/>
        <v>41.266666666666666</v>
      </c>
      <c r="AJ21" s="60">
        <f t="shared" si="25"/>
        <v>0.3670436187399031</v>
      </c>
      <c r="AK21" s="56">
        <f t="shared" si="26"/>
        <v>18.559999999999999</v>
      </c>
      <c r="AL21" s="56">
        <f t="shared" si="27"/>
        <v>23.826666666666668</v>
      </c>
      <c r="AM21" s="60">
        <f t="shared" si="28"/>
        <v>0.77895914941242295</v>
      </c>
      <c r="AN21" s="56">
        <f t="shared" si="29"/>
        <v>10.546666666666667</v>
      </c>
      <c r="AO21" s="56">
        <f t="shared" si="30"/>
        <v>36.386666666666663</v>
      </c>
      <c r="AP21" s="56">
        <f t="shared" si="31"/>
        <v>46.93333333333333</v>
      </c>
      <c r="AQ21" s="56">
        <f t="shared" si="32"/>
        <v>24.653333333333332</v>
      </c>
      <c r="AR21" s="56">
        <f t="shared" si="33"/>
        <v>6.1333333333333337</v>
      </c>
      <c r="AS21" s="56">
        <f t="shared" si="34"/>
        <v>4.84</v>
      </c>
      <c r="AT21" s="56">
        <f t="shared" si="35"/>
        <v>12.706666666666667</v>
      </c>
      <c r="AU21" s="56">
        <f t="shared" si="36"/>
        <v>19.493333333333332</v>
      </c>
      <c r="AV21" s="56">
        <f t="shared" si="37"/>
        <v>117.01333333333334</v>
      </c>
      <c r="AW21">
        <v>-210</v>
      </c>
      <c r="AZ21" s="41" t="s">
        <v>2</v>
      </c>
      <c r="BA21" s="46" t="s">
        <v>43</v>
      </c>
      <c r="BB21" s="42" t="s">
        <v>1</v>
      </c>
      <c r="BC21" s="43" t="s">
        <v>44</v>
      </c>
      <c r="BD21" s="52"/>
      <c r="BE21" s="43" t="s">
        <v>65</v>
      </c>
      <c r="BF21" s="44" t="s">
        <v>66</v>
      </c>
      <c r="BG21" s="47">
        <v>39.969696969696969</v>
      </c>
      <c r="BH21" s="47">
        <v>89.333333333333329</v>
      </c>
      <c r="BI21" s="45">
        <v>0.44742198100407055</v>
      </c>
      <c r="BJ21" s="53">
        <v>9.5606060606060606</v>
      </c>
      <c r="BK21" s="49">
        <v>28.363636363636363</v>
      </c>
      <c r="BL21" s="45">
        <v>0.3370726495726496</v>
      </c>
      <c r="BM21" s="47">
        <v>16.303030303030305</v>
      </c>
      <c r="BN21" s="47">
        <v>23.484848484848484</v>
      </c>
      <c r="BO21" s="45">
        <v>0.6941935483870969</v>
      </c>
      <c r="BP21" s="54">
        <v>12.045454545454545</v>
      </c>
      <c r="BQ21" s="50">
        <v>34.454545454545453</v>
      </c>
      <c r="BR21" s="48">
        <v>46.5</v>
      </c>
      <c r="BS21" s="55">
        <v>22.060606060606062</v>
      </c>
      <c r="BT21" s="49">
        <v>7.6363636363636367</v>
      </c>
      <c r="BU21" s="51">
        <v>4.7424242424242422</v>
      </c>
      <c r="BV21" s="50">
        <v>14.333333333333334</v>
      </c>
      <c r="BW21" s="47">
        <v>22.181818181818183</v>
      </c>
      <c r="BX21" s="47">
        <v>105.8030303030303</v>
      </c>
      <c r="BY21" s="29"/>
    </row>
    <row r="22" spans="1:77">
      <c r="A22" s="1" t="s">
        <v>0</v>
      </c>
      <c r="B22" s="2" t="s">
        <v>1</v>
      </c>
      <c r="C22" s="3" t="s">
        <v>2</v>
      </c>
      <c r="D22" s="61">
        <v>44065</v>
      </c>
      <c r="E22" s="4" t="s">
        <v>5</v>
      </c>
      <c r="F22" s="72" t="s">
        <v>6</v>
      </c>
      <c r="G22" s="3" t="s">
        <v>2</v>
      </c>
      <c r="H22" s="4" t="s">
        <v>3</v>
      </c>
      <c r="I22" s="5" t="s">
        <v>4</v>
      </c>
      <c r="J22" s="6">
        <v>121</v>
      </c>
      <c r="K22" s="7">
        <v>107</v>
      </c>
      <c r="L22" s="8">
        <f t="shared" si="1"/>
        <v>14</v>
      </c>
      <c r="M22" s="57">
        <f t="shared" si="2"/>
        <v>43.287671232876711</v>
      </c>
      <c r="N22" s="57">
        <f t="shared" si="3"/>
        <v>90.93150684931507</v>
      </c>
      <c r="O22" s="60">
        <f t="shared" si="4"/>
        <v>0.47604700210906897</v>
      </c>
      <c r="P22" s="57">
        <f t="shared" si="5"/>
        <v>13.794520547945206</v>
      </c>
      <c r="Q22" s="57">
        <f t="shared" si="6"/>
        <v>38.904109589041099</v>
      </c>
      <c r="R22" s="60">
        <f t="shared" si="7"/>
        <v>0.35457746478873237</v>
      </c>
      <c r="S22" s="57">
        <f t="shared" si="8"/>
        <v>18.301369863013697</v>
      </c>
      <c r="T22" s="57">
        <f t="shared" si="9"/>
        <v>24.657534246575342</v>
      </c>
      <c r="U22" s="60">
        <f t="shared" si="10"/>
        <v>0.74222222222222223</v>
      </c>
      <c r="V22" s="57">
        <f t="shared" si="11"/>
        <v>9.4657534246575334</v>
      </c>
      <c r="W22" s="57">
        <f t="shared" si="12"/>
        <v>42.232876712328768</v>
      </c>
      <c r="X22" s="57">
        <f t="shared" si="13"/>
        <v>51.698630136986303</v>
      </c>
      <c r="Y22" s="57">
        <f t="shared" si="14"/>
        <v>25.876712328767123</v>
      </c>
      <c r="Z22" s="57">
        <f t="shared" si="15"/>
        <v>7.2054794520547949</v>
      </c>
      <c r="AA22" s="57">
        <f t="shared" si="16"/>
        <v>5.8767123287671232</v>
      </c>
      <c r="AB22" s="57">
        <f t="shared" si="17"/>
        <v>15.095890410958905</v>
      </c>
      <c r="AC22" s="57">
        <f t="shared" si="18"/>
        <v>19.602739726027398</v>
      </c>
      <c r="AD22" s="57">
        <f t="shared" si="19"/>
        <v>118.67123287671232</v>
      </c>
      <c r="AE22" s="57">
        <f t="shared" si="20"/>
        <v>39.328767123287669</v>
      </c>
      <c r="AF22" s="57">
        <f t="shared" si="21"/>
        <v>88.602739726027394</v>
      </c>
      <c r="AG22" s="60">
        <f t="shared" si="22"/>
        <v>0.44387755102040816</v>
      </c>
      <c r="AH22" s="56">
        <f t="shared" si="23"/>
        <v>11.054794520547945</v>
      </c>
      <c r="AI22" s="56">
        <f t="shared" si="24"/>
        <v>32.246575342465754</v>
      </c>
      <c r="AJ22" s="60">
        <f t="shared" si="25"/>
        <v>0.34282073067119795</v>
      </c>
      <c r="AK22" s="56">
        <f t="shared" si="26"/>
        <v>17.561643835616437</v>
      </c>
      <c r="AL22" s="56">
        <f t="shared" si="27"/>
        <v>22.684931506849313</v>
      </c>
      <c r="AM22" s="60">
        <f t="shared" si="28"/>
        <v>0.77415458937198067</v>
      </c>
      <c r="AN22" s="56">
        <f t="shared" si="29"/>
        <v>10.287671232876713</v>
      </c>
      <c r="AO22" s="56">
        <f t="shared" si="30"/>
        <v>34.219178082191782</v>
      </c>
      <c r="AP22" s="56">
        <f t="shared" si="31"/>
        <v>44.506849315068493</v>
      </c>
      <c r="AQ22" s="56">
        <f t="shared" si="32"/>
        <v>23.931506849315067</v>
      </c>
      <c r="AR22" s="56">
        <f t="shared" si="33"/>
        <v>8.205479452054794</v>
      </c>
      <c r="AS22" s="56">
        <f t="shared" si="34"/>
        <v>5.4246575342465757</v>
      </c>
      <c r="AT22" s="56">
        <f t="shared" si="35"/>
        <v>12.835616438356164</v>
      </c>
      <c r="AU22" s="56">
        <f t="shared" si="36"/>
        <v>18.301369863013697</v>
      </c>
      <c r="AV22" s="56">
        <f t="shared" si="37"/>
        <v>107.27397260273973</v>
      </c>
      <c r="AW22">
        <v>-1100</v>
      </c>
      <c r="AZ22" s="41" t="s">
        <v>2</v>
      </c>
      <c r="BA22" s="46" t="s">
        <v>43</v>
      </c>
      <c r="BB22" s="42" t="s">
        <v>1</v>
      </c>
      <c r="BC22" s="43" t="s">
        <v>44</v>
      </c>
      <c r="BD22" s="52"/>
      <c r="BE22" s="43" t="s">
        <v>33</v>
      </c>
      <c r="BF22" s="44" t="s">
        <v>34</v>
      </c>
      <c r="BG22" s="47">
        <v>39.986111111111114</v>
      </c>
      <c r="BH22" s="47">
        <v>85.5</v>
      </c>
      <c r="BI22" s="45">
        <v>0.46767381416504228</v>
      </c>
      <c r="BJ22" s="53">
        <v>10.694444444444445</v>
      </c>
      <c r="BK22" s="49">
        <v>30.152777777777779</v>
      </c>
      <c r="BL22" s="45">
        <v>0.35467526485490558</v>
      </c>
      <c r="BM22" s="47">
        <v>19.75</v>
      </c>
      <c r="BN22" s="47">
        <v>24.819444444444443</v>
      </c>
      <c r="BO22" s="45">
        <v>0.79574706211527702</v>
      </c>
      <c r="BP22" s="54">
        <v>8.2361111111111107</v>
      </c>
      <c r="BQ22" s="50">
        <v>34.652777777777779</v>
      </c>
      <c r="BR22" s="48">
        <v>42.888888888888886</v>
      </c>
      <c r="BS22" s="55">
        <v>21.694444444444443</v>
      </c>
      <c r="BT22" s="49">
        <v>7.6388888888888893</v>
      </c>
      <c r="BU22" s="51">
        <v>4.9027777777777777</v>
      </c>
      <c r="BV22" s="50">
        <v>13.694444444444445</v>
      </c>
      <c r="BW22" s="47">
        <v>19.305555555555557</v>
      </c>
      <c r="BX22" s="47">
        <v>110.41666666666667</v>
      </c>
      <c r="BY22" s="29"/>
    </row>
    <row r="23" spans="1:77">
      <c r="A23" s="1" t="s">
        <v>0</v>
      </c>
      <c r="B23" s="2" t="s">
        <v>1</v>
      </c>
      <c r="C23" s="3" t="s">
        <v>2</v>
      </c>
      <c r="D23" s="61">
        <v>44065</v>
      </c>
      <c r="E23" s="4" t="s">
        <v>9</v>
      </c>
      <c r="F23" s="72" t="s">
        <v>10</v>
      </c>
      <c r="G23" s="3" t="s">
        <v>2</v>
      </c>
      <c r="H23" s="4" t="s">
        <v>7</v>
      </c>
      <c r="I23" s="5" t="s">
        <v>8</v>
      </c>
      <c r="J23" s="6">
        <v>115</v>
      </c>
      <c r="K23" s="7">
        <v>124</v>
      </c>
      <c r="L23" s="8">
        <f t="shared" si="1"/>
        <v>-9</v>
      </c>
      <c r="M23" s="57">
        <f t="shared" si="2"/>
        <v>42.123287671232873</v>
      </c>
      <c r="N23" s="57">
        <f t="shared" si="3"/>
        <v>88.452054794520549</v>
      </c>
      <c r="O23" s="60">
        <f t="shared" si="4"/>
        <v>0.47622735016261419</v>
      </c>
      <c r="P23" s="57">
        <f t="shared" si="5"/>
        <v>10.178082191780822</v>
      </c>
      <c r="Q23" s="57">
        <f t="shared" si="6"/>
        <v>28.027397260273972</v>
      </c>
      <c r="R23" s="60">
        <f t="shared" si="7"/>
        <v>0.36314760508308896</v>
      </c>
      <c r="S23" s="57">
        <f t="shared" si="8"/>
        <v>15.013698630136986</v>
      </c>
      <c r="T23" s="57">
        <f t="shared" si="9"/>
        <v>19.082191780821919</v>
      </c>
      <c r="U23" s="60">
        <f t="shared" si="10"/>
        <v>0.78679109834888727</v>
      </c>
      <c r="V23" s="57">
        <f t="shared" si="11"/>
        <v>8.712328767123287</v>
      </c>
      <c r="W23" s="57">
        <f t="shared" si="12"/>
        <v>34.095890410958901</v>
      </c>
      <c r="X23" s="57">
        <f t="shared" si="13"/>
        <v>42.80821917808219</v>
      </c>
      <c r="Y23" s="57">
        <f t="shared" si="14"/>
        <v>25.863013698630137</v>
      </c>
      <c r="Z23" s="57">
        <f t="shared" si="15"/>
        <v>7.4383561643835616</v>
      </c>
      <c r="AA23" s="57">
        <f t="shared" si="16"/>
        <v>5.1506849315068495</v>
      </c>
      <c r="AB23" s="57">
        <f t="shared" si="17"/>
        <v>13.246575342465754</v>
      </c>
      <c r="AC23" s="57">
        <f t="shared" si="18"/>
        <v>19.794520547945204</v>
      </c>
      <c r="AD23" s="57">
        <f t="shared" si="19"/>
        <v>109.43835616438356</v>
      </c>
      <c r="AE23" s="57">
        <f t="shared" si="20"/>
        <v>39.452054794520549</v>
      </c>
      <c r="AF23" s="57">
        <f t="shared" si="21"/>
        <v>84.38356164383562</v>
      </c>
      <c r="AG23" s="60">
        <f t="shared" si="22"/>
        <v>0.46753246753246752</v>
      </c>
      <c r="AH23" s="56">
        <f t="shared" si="23"/>
        <v>13.41095890410959</v>
      </c>
      <c r="AI23" s="56">
        <f t="shared" si="24"/>
        <v>35.397260273972606</v>
      </c>
      <c r="AJ23" s="60">
        <f t="shared" si="25"/>
        <v>0.37886996904024767</v>
      </c>
      <c r="AK23" s="56">
        <f t="shared" si="26"/>
        <v>19.726027397260275</v>
      </c>
      <c r="AL23" s="56">
        <f t="shared" si="27"/>
        <v>25.205479452054796</v>
      </c>
      <c r="AM23" s="60">
        <f t="shared" si="28"/>
        <v>0.78260869565217395</v>
      </c>
      <c r="AN23" s="56">
        <f t="shared" si="29"/>
        <v>8.493150684931507</v>
      </c>
      <c r="AO23" s="56">
        <f t="shared" si="30"/>
        <v>35.876712328767127</v>
      </c>
      <c r="AP23" s="56">
        <f t="shared" si="31"/>
        <v>44.369863013698627</v>
      </c>
      <c r="AQ23" s="56">
        <f t="shared" si="32"/>
        <v>25.917808219178081</v>
      </c>
      <c r="AR23" s="56">
        <f t="shared" si="33"/>
        <v>7.493150684931507</v>
      </c>
      <c r="AS23" s="56">
        <f t="shared" si="34"/>
        <v>4.5479452054794525</v>
      </c>
      <c r="AT23" s="56">
        <f t="shared" si="35"/>
        <v>14.904109589041095</v>
      </c>
      <c r="AU23" s="56">
        <f t="shared" si="36"/>
        <v>20.561643835616437</v>
      </c>
      <c r="AV23" s="56">
        <f t="shared" si="37"/>
        <v>112.04109589041096</v>
      </c>
      <c r="AW23">
        <v>180</v>
      </c>
      <c r="AZ23" s="41" t="s">
        <v>2</v>
      </c>
      <c r="BA23" s="46" t="s">
        <v>43</v>
      </c>
      <c r="BB23" s="42" t="s">
        <v>1</v>
      </c>
      <c r="BC23" s="43" t="s">
        <v>44</v>
      </c>
      <c r="BD23" s="52"/>
      <c r="BE23" s="43" t="s">
        <v>3</v>
      </c>
      <c r="BF23" s="44" t="s">
        <v>4</v>
      </c>
      <c r="BG23" s="47">
        <v>39.328767123287669</v>
      </c>
      <c r="BH23" s="47">
        <v>88.602739726027394</v>
      </c>
      <c r="BI23" s="45">
        <v>0.44387755102040816</v>
      </c>
      <c r="BJ23" s="53">
        <v>11.054794520547945</v>
      </c>
      <c r="BK23" s="49">
        <v>32.246575342465754</v>
      </c>
      <c r="BL23" s="45">
        <v>0.34282073067119795</v>
      </c>
      <c r="BM23" s="47">
        <v>17.561643835616437</v>
      </c>
      <c r="BN23" s="47">
        <v>22.684931506849313</v>
      </c>
      <c r="BO23" s="45">
        <v>0.77415458937198067</v>
      </c>
      <c r="BP23" s="54">
        <v>10.287671232876713</v>
      </c>
      <c r="BQ23" s="50">
        <v>34.219178082191782</v>
      </c>
      <c r="BR23" s="48">
        <v>44.506849315068493</v>
      </c>
      <c r="BS23" s="55">
        <v>23.931506849315067</v>
      </c>
      <c r="BT23" s="49">
        <v>8.205479452054794</v>
      </c>
      <c r="BU23" s="51">
        <v>5.4246575342465757</v>
      </c>
      <c r="BV23" s="50">
        <v>12.835616438356164</v>
      </c>
      <c r="BW23" s="47">
        <v>18.301369863013697</v>
      </c>
      <c r="BX23" s="47">
        <v>107.27397260273973</v>
      </c>
      <c r="BY23" s="29"/>
    </row>
    <row r="24" spans="1:77">
      <c r="A24" s="1" t="s">
        <v>0</v>
      </c>
      <c r="B24" s="2" t="s">
        <v>1</v>
      </c>
      <c r="C24" s="3" t="s">
        <v>2</v>
      </c>
      <c r="D24" s="61">
        <v>44065</v>
      </c>
      <c r="E24" s="4" t="s">
        <v>31</v>
      </c>
      <c r="F24" s="72" t="s">
        <v>32</v>
      </c>
      <c r="G24" s="3" t="s">
        <v>2</v>
      </c>
      <c r="H24" s="4" t="s">
        <v>33</v>
      </c>
      <c r="I24" s="5" t="s">
        <v>34</v>
      </c>
      <c r="J24" s="6">
        <v>107</v>
      </c>
      <c r="K24" s="7">
        <v>119</v>
      </c>
      <c r="L24" s="8">
        <f t="shared" si="1"/>
        <v>-12</v>
      </c>
      <c r="M24" s="57">
        <f t="shared" si="2"/>
        <v>40.777777777777779</v>
      </c>
      <c r="N24" s="57">
        <f t="shared" si="3"/>
        <v>90.444444444444443</v>
      </c>
      <c r="O24" s="60">
        <f t="shared" si="4"/>
        <v>0.4508599508599509</v>
      </c>
      <c r="P24" s="57">
        <f t="shared" si="5"/>
        <v>15.638888888888889</v>
      </c>
      <c r="Q24" s="57">
        <f t="shared" si="6"/>
        <v>45.291666666666664</v>
      </c>
      <c r="R24" s="60">
        <f t="shared" si="7"/>
        <v>0.34529285495246859</v>
      </c>
      <c r="S24" s="57">
        <f t="shared" si="8"/>
        <v>20.611111111111111</v>
      </c>
      <c r="T24" s="57">
        <f t="shared" si="9"/>
        <v>26.055555555555557</v>
      </c>
      <c r="U24" s="60">
        <f t="shared" si="10"/>
        <v>0.79104477611940294</v>
      </c>
      <c r="V24" s="57">
        <f t="shared" si="11"/>
        <v>9.7777777777777786</v>
      </c>
      <c r="W24" s="57">
        <f t="shared" si="12"/>
        <v>34.5</v>
      </c>
      <c r="X24" s="57">
        <f t="shared" si="13"/>
        <v>44.277777777777779</v>
      </c>
      <c r="Y24" s="57">
        <f t="shared" si="14"/>
        <v>21.625</v>
      </c>
      <c r="Z24" s="57">
        <f t="shared" si="15"/>
        <v>8.7083333333333339</v>
      </c>
      <c r="AA24" s="57">
        <f t="shared" si="16"/>
        <v>5.1527777777777777</v>
      </c>
      <c r="AB24" s="57">
        <f t="shared" si="17"/>
        <v>14.680555555555555</v>
      </c>
      <c r="AC24" s="57">
        <f t="shared" si="18"/>
        <v>21.75</v>
      </c>
      <c r="AD24" s="57">
        <f t="shared" si="19"/>
        <v>117.80555555555556</v>
      </c>
      <c r="AE24" s="57">
        <f t="shared" si="20"/>
        <v>39.986111111111114</v>
      </c>
      <c r="AF24" s="57">
        <f t="shared" si="21"/>
        <v>85.5</v>
      </c>
      <c r="AG24" s="60">
        <f t="shared" si="22"/>
        <v>0.46767381416504228</v>
      </c>
      <c r="AH24" s="56">
        <f t="shared" si="23"/>
        <v>10.694444444444445</v>
      </c>
      <c r="AI24" s="56">
        <f t="shared" si="24"/>
        <v>30.152777777777779</v>
      </c>
      <c r="AJ24" s="60">
        <f t="shared" si="25"/>
        <v>0.35467526485490558</v>
      </c>
      <c r="AK24" s="56">
        <f t="shared" si="26"/>
        <v>19.75</v>
      </c>
      <c r="AL24" s="56">
        <f t="shared" si="27"/>
        <v>24.819444444444443</v>
      </c>
      <c r="AM24" s="60">
        <f t="shared" si="28"/>
        <v>0.79574706211527702</v>
      </c>
      <c r="AN24" s="56">
        <f t="shared" si="29"/>
        <v>8.2361111111111107</v>
      </c>
      <c r="AO24" s="56">
        <f t="shared" si="30"/>
        <v>34.652777777777779</v>
      </c>
      <c r="AP24" s="56">
        <f t="shared" si="31"/>
        <v>42.888888888888886</v>
      </c>
      <c r="AQ24" s="56">
        <f t="shared" si="32"/>
        <v>21.694444444444443</v>
      </c>
      <c r="AR24" s="56">
        <f t="shared" si="33"/>
        <v>7.6388888888888893</v>
      </c>
      <c r="AS24" s="56">
        <f t="shared" si="34"/>
        <v>4.9027777777777777</v>
      </c>
      <c r="AT24" s="56">
        <f t="shared" si="35"/>
        <v>13.694444444444445</v>
      </c>
      <c r="AU24" s="56">
        <f t="shared" si="36"/>
        <v>19.305555555555557</v>
      </c>
      <c r="AV24" s="56">
        <f t="shared" si="37"/>
        <v>110.41666666666667</v>
      </c>
      <c r="AW24">
        <v>-130</v>
      </c>
      <c r="AZ24" s="41" t="s">
        <v>2</v>
      </c>
      <c r="BA24" s="46" t="s">
        <v>43</v>
      </c>
      <c r="BB24" s="42" t="s">
        <v>1</v>
      </c>
      <c r="BC24" s="43" t="s">
        <v>44</v>
      </c>
      <c r="BD24" s="52"/>
      <c r="BE24" s="43" t="s">
        <v>29</v>
      </c>
      <c r="BF24" s="44" t="s">
        <v>30</v>
      </c>
      <c r="BG24" s="47">
        <v>41.095890410958901</v>
      </c>
      <c r="BH24" s="47">
        <v>87.904109589041099</v>
      </c>
      <c r="BI24" s="45">
        <v>0.46750818139317435</v>
      </c>
      <c r="BJ24" s="53">
        <v>11.616438356164384</v>
      </c>
      <c r="BK24" s="49">
        <v>31.602739726027398</v>
      </c>
      <c r="BL24" s="45">
        <v>0.36757693974859124</v>
      </c>
      <c r="BM24" s="47">
        <v>16.931506849315067</v>
      </c>
      <c r="BN24" s="47">
        <v>22.438356164383563</v>
      </c>
      <c r="BO24" s="45">
        <v>0.75457875457875445</v>
      </c>
      <c r="BP24" s="54">
        <v>10.465753424657533</v>
      </c>
      <c r="BQ24" s="50">
        <v>34.972602739726028</v>
      </c>
      <c r="BR24" s="48">
        <v>45.438356164383563</v>
      </c>
      <c r="BS24" s="55">
        <v>25.80821917808219</v>
      </c>
      <c r="BT24" s="49">
        <v>8.0273972602739718</v>
      </c>
      <c r="BU24" s="51">
        <v>5.3287671232876717</v>
      </c>
      <c r="BV24" s="50">
        <v>14.205479452054794</v>
      </c>
      <c r="BW24" s="47">
        <v>20.945205479452056</v>
      </c>
      <c r="BX24" s="47">
        <v>110.73972602739725</v>
      </c>
      <c r="BY24" s="29"/>
    </row>
    <row r="25" spans="1:77">
      <c r="A25" s="1" t="s">
        <v>0</v>
      </c>
      <c r="B25" s="2" t="s">
        <v>1</v>
      </c>
      <c r="C25" s="3" t="s">
        <v>2</v>
      </c>
      <c r="D25" s="61">
        <v>44065</v>
      </c>
      <c r="E25" s="4" t="s">
        <v>13</v>
      </c>
      <c r="F25" s="72" t="s">
        <v>14</v>
      </c>
      <c r="G25" s="3" t="s">
        <v>2</v>
      </c>
      <c r="H25" s="4" t="s">
        <v>11</v>
      </c>
      <c r="I25" s="5" t="s">
        <v>12</v>
      </c>
      <c r="J25" s="6">
        <v>116</v>
      </c>
      <c r="K25" s="7">
        <v>108</v>
      </c>
      <c r="L25" s="8">
        <f t="shared" si="1"/>
        <v>8</v>
      </c>
      <c r="M25" s="57">
        <f t="shared" si="2"/>
        <v>42.338028169014088</v>
      </c>
      <c r="N25" s="57">
        <f t="shared" si="3"/>
        <v>88.295774647887328</v>
      </c>
      <c r="O25" s="60">
        <f t="shared" si="4"/>
        <v>0.47950231296857554</v>
      </c>
      <c r="P25" s="57">
        <f t="shared" si="5"/>
        <v>11.014084507042254</v>
      </c>
      <c r="Q25" s="57">
        <f t="shared" si="6"/>
        <v>31.577464788732396</v>
      </c>
      <c r="R25" s="60">
        <f t="shared" si="7"/>
        <v>0.34879571810883142</v>
      </c>
      <c r="S25" s="57">
        <f t="shared" si="8"/>
        <v>17.746478873239436</v>
      </c>
      <c r="T25" s="57">
        <f t="shared" si="9"/>
        <v>24.338028169014084</v>
      </c>
      <c r="U25" s="60">
        <f t="shared" si="10"/>
        <v>0.72916666666666663</v>
      </c>
      <c r="V25" s="57">
        <f t="shared" si="11"/>
        <v>10.661971830985916</v>
      </c>
      <c r="W25" s="57">
        <f t="shared" si="12"/>
        <v>35.070422535211264</v>
      </c>
      <c r="X25" s="57">
        <f t="shared" si="13"/>
        <v>45.732394366197184</v>
      </c>
      <c r="Y25" s="57">
        <f t="shared" si="14"/>
        <v>25.3943661971831</v>
      </c>
      <c r="Z25" s="57">
        <f t="shared" si="15"/>
        <v>8.6197183098591541</v>
      </c>
      <c r="AA25" s="57">
        <f t="shared" si="16"/>
        <v>6.591549295774648</v>
      </c>
      <c r="AB25" s="57">
        <f t="shared" si="17"/>
        <v>15.169014084507042</v>
      </c>
      <c r="AC25" s="57">
        <f t="shared" si="18"/>
        <v>20.718309859154928</v>
      </c>
      <c r="AD25" s="57">
        <f t="shared" si="19"/>
        <v>113.43661971830986</v>
      </c>
      <c r="AE25" s="57">
        <f t="shared" si="20"/>
        <v>42.133333333333333</v>
      </c>
      <c r="AF25" s="57">
        <f t="shared" si="21"/>
        <v>91.106666666666669</v>
      </c>
      <c r="AG25" s="60">
        <f t="shared" si="22"/>
        <v>0.46246158349187766</v>
      </c>
      <c r="AH25" s="56">
        <f t="shared" si="23"/>
        <v>12.893333333333333</v>
      </c>
      <c r="AI25" s="56">
        <f t="shared" si="24"/>
        <v>34.200000000000003</v>
      </c>
      <c r="AJ25" s="60">
        <f t="shared" si="25"/>
        <v>0.37699805068226117</v>
      </c>
      <c r="AK25" s="56">
        <f t="shared" si="26"/>
        <v>17.96</v>
      </c>
      <c r="AL25" s="56">
        <f t="shared" si="27"/>
        <v>22.306666666666668</v>
      </c>
      <c r="AM25" s="60">
        <f t="shared" si="28"/>
        <v>0.80514046622833235</v>
      </c>
      <c r="AN25" s="56">
        <f t="shared" si="29"/>
        <v>10.173333333333334</v>
      </c>
      <c r="AO25" s="56">
        <f t="shared" si="30"/>
        <v>35.053333333333335</v>
      </c>
      <c r="AP25" s="56">
        <f t="shared" si="31"/>
        <v>45.226666666666667</v>
      </c>
      <c r="AQ25" s="56">
        <f t="shared" si="32"/>
        <v>20.6</v>
      </c>
      <c r="AR25" s="56">
        <f t="shared" si="33"/>
        <v>6.36</v>
      </c>
      <c r="AS25" s="56">
        <f t="shared" si="34"/>
        <v>6.1066666666666665</v>
      </c>
      <c r="AT25" s="56">
        <f t="shared" si="35"/>
        <v>12.786666666666667</v>
      </c>
      <c r="AU25" s="56">
        <f t="shared" si="36"/>
        <v>21.666666666666668</v>
      </c>
      <c r="AV25" s="56">
        <f t="shared" si="37"/>
        <v>115.12</v>
      </c>
      <c r="AW25">
        <v>-350</v>
      </c>
      <c r="AZ25" s="41" t="s">
        <v>2</v>
      </c>
      <c r="BA25" s="46" t="s">
        <v>43</v>
      </c>
      <c r="BB25" s="42" t="s">
        <v>1</v>
      </c>
      <c r="BC25" s="43" t="s">
        <v>44</v>
      </c>
      <c r="BD25" s="52"/>
      <c r="BE25" s="43" t="s">
        <v>67</v>
      </c>
      <c r="BF25" s="44" t="s">
        <v>68</v>
      </c>
      <c r="BG25" s="47">
        <v>41.178082191780824</v>
      </c>
      <c r="BH25" s="47">
        <v>88.06849315068493</v>
      </c>
      <c r="BI25" s="45">
        <v>0.46756882874475036</v>
      </c>
      <c r="BJ25" s="53">
        <v>11.383561643835616</v>
      </c>
      <c r="BK25" s="49">
        <v>31.780821917808218</v>
      </c>
      <c r="BL25" s="45">
        <v>0.3581896551724138</v>
      </c>
      <c r="BM25" s="47">
        <v>19.876712328767123</v>
      </c>
      <c r="BN25" s="47">
        <v>23.835616438356166</v>
      </c>
      <c r="BO25" s="45">
        <v>0.8339080459770114</v>
      </c>
      <c r="BP25" s="54">
        <v>9.7534246575342465</v>
      </c>
      <c r="BQ25" s="50">
        <v>33.767123287671232</v>
      </c>
      <c r="BR25" s="48">
        <v>43.520547945205479</v>
      </c>
      <c r="BS25" s="55">
        <v>27.219178082191782</v>
      </c>
      <c r="BT25" s="49">
        <v>7.6575342465753424</v>
      </c>
      <c r="BU25" s="51">
        <v>3.9726027397260273</v>
      </c>
      <c r="BV25" s="50">
        <v>14.753424657534246</v>
      </c>
      <c r="BW25" s="47">
        <v>22.041095890410958</v>
      </c>
      <c r="BX25" s="47">
        <v>113.61643835616438</v>
      </c>
      <c r="BY25" s="29"/>
    </row>
    <row r="26" spans="1:77">
      <c r="A26" s="1" t="s">
        <v>0</v>
      </c>
      <c r="B26" s="2" t="s">
        <v>1</v>
      </c>
      <c r="C26" s="3" t="s">
        <v>2</v>
      </c>
      <c r="D26" s="61">
        <v>44066</v>
      </c>
      <c r="E26" s="4" t="s">
        <v>23</v>
      </c>
      <c r="F26" s="72" t="s">
        <v>24</v>
      </c>
      <c r="G26" s="3" t="s">
        <v>2</v>
      </c>
      <c r="H26" s="4" t="s">
        <v>25</v>
      </c>
      <c r="I26" s="5" t="s">
        <v>26</v>
      </c>
      <c r="J26" s="6">
        <v>150</v>
      </c>
      <c r="K26" s="7">
        <v>122</v>
      </c>
      <c r="L26" s="8">
        <f t="shared" si="1"/>
        <v>28</v>
      </c>
      <c r="M26" s="57">
        <f t="shared" si="2"/>
        <v>40.236111111111114</v>
      </c>
      <c r="N26" s="57">
        <f t="shared" si="3"/>
        <v>87.930555555555557</v>
      </c>
      <c r="O26" s="60">
        <f t="shared" si="4"/>
        <v>0.45758963828779026</v>
      </c>
      <c r="P26" s="57">
        <f t="shared" si="5"/>
        <v>13.819444444444445</v>
      </c>
      <c r="Q26" s="57">
        <f t="shared" si="6"/>
        <v>36.986111111111114</v>
      </c>
      <c r="R26" s="60">
        <f t="shared" si="7"/>
        <v>0.3736387532857679</v>
      </c>
      <c r="S26" s="57">
        <f t="shared" si="8"/>
        <v>18.458333333333332</v>
      </c>
      <c r="T26" s="57">
        <f t="shared" si="9"/>
        <v>23.194444444444443</v>
      </c>
      <c r="U26" s="60">
        <f t="shared" si="10"/>
        <v>0.79580838323353298</v>
      </c>
      <c r="V26" s="57">
        <f t="shared" si="11"/>
        <v>9.5138888888888893</v>
      </c>
      <c r="W26" s="57">
        <f t="shared" si="12"/>
        <v>35.875</v>
      </c>
      <c r="X26" s="57">
        <f t="shared" si="13"/>
        <v>45.388888888888886</v>
      </c>
      <c r="Y26" s="57">
        <f t="shared" si="14"/>
        <v>25.222222222222221</v>
      </c>
      <c r="Z26" s="57">
        <f t="shared" si="15"/>
        <v>8.8333333333333339</v>
      </c>
      <c r="AA26" s="57">
        <f t="shared" si="16"/>
        <v>4.9722222222222223</v>
      </c>
      <c r="AB26" s="57">
        <f t="shared" si="17"/>
        <v>14.819444444444445</v>
      </c>
      <c r="AC26" s="57">
        <f t="shared" si="18"/>
        <v>21.652777777777779</v>
      </c>
      <c r="AD26" s="57">
        <f t="shared" si="19"/>
        <v>112.75</v>
      </c>
      <c r="AE26" s="57">
        <f t="shared" si="20"/>
        <v>40.388888888888886</v>
      </c>
      <c r="AF26" s="57">
        <f t="shared" si="21"/>
        <v>90.25</v>
      </c>
      <c r="AG26" s="60">
        <f t="shared" si="22"/>
        <v>0.44752231455832558</v>
      </c>
      <c r="AH26" s="56">
        <f t="shared" si="23"/>
        <v>13.069444444444445</v>
      </c>
      <c r="AI26" s="56">
        <f t="shared" si="24"/>
        <v>38.138888888888886</v>
      </c>
      <c r="AJ26" s="60">
        <f t="shared" si="25"/>
        <v>0.34268026219956305</v>
      </c>
      <c r="AK26" s="56">
        <f t="shared" si="26"/>
        <v>17.930555555555557</v>
      </c>
      <c r="AL26" s="56">
        <f t="shared" si="27"/>
        <v>24.055555555555557</v>
      </c>
      <c r="AM26" s="60">
        <f t="shared" si="28"/>
        <v>0.74538106235565826</v>
      </c>
      <c r="AN26" s="56">
        <f t="shared" si="29"/>
        <v>10.638888888888889</v>
      </c>
      <c r="AO26" s="56">
        <f t="shared" si="30"/>
        <v>37.263888888888886</v>
      </c>
      <c r="AP26" s="56">
        <f t="shared" si="31"/>
        <v>47.902777777777779</v>
      </c>
      <c r="AQ26" s="56">
        <f t="shared" si="32"/>
        <v>24.458333333333332</v>
      </c>
      <c r="AR26" s="56">
        <f t="shared" si="33"/>
        <v>6.4444444444444446</v>
      </c>
      <c r="AS26" s="56">
        <f t="shared" si="34"/>
        <v>4.4861111111111107</v>
      </c>
      <c r="AT26" s="56">
        <f t="shared" si="35"/>
        <v>15.263888888888889</v>
      </c>
      <c r="AU26" s="56">
        <f t="shared" si="36"/>
        <v>20.972222222222221</v>
      </c>
      <c r="AV26" s="56">
        <f t="shared" si="37"/>
        <v>111.77777777777777</v>
      </c>
      <c r="AW26">
        <v>-1400</v>
      </c>
      <c r="AZ26" s="41" t="s">
        <v>2</v>
      </c>
      <c r="BA26" s="46" t="s">
        <v>43</v>
      </c>
      <c r="BB26" s="42" t="s">
        <v>1</v>
      </c>
      <c r="BC26" s="43" t="s">
        <v>44</v>
      </c>
      <c r="BD26" s="52"/>
      <c r="BE26" s="43" t="s">
        <v>11</v>
      </c>
      <c r="BF26" s="44" t="s">
        <v>12</v>
      </c>
      <c r="BG26" s="47">
        <v>42.133333333333333</v>
      </c>
      <c r="BH26" s="47">
        <v>91.106666666666669</v>
      </c>
      <c r="BI26" s="45">
        <v>0.46246158349187766</v>
      </c>
      <c r="BJ26" s="53">
        <v>12.893333333333333</v>
      </c>
      <c r="BK26" s="49">
        <v>34.200000000000003</v>
      </c>
      <c r="BL26" s="45">
        <v>0.37699805068226117</v>
      </c>
      <c r="BM26" s="47">
        <v>17.96</v>
      </c>
      <c r="BN26" s="47">
        <v>22.306666666666668</v>
      </c>
      <c r="BO26" s="45">
        <v>0.80514046622833235</v>
      </c>
      <c r="BP26" s="54">
        <v>10.173333333333334</v>
      </c>
      <c r="BQ26" s="50">
        <v>35.053333333333335</v>
      </c>
      <c r="BR26" s="48">
        <v>45.226666666666667</v>
      </c>
      <c r="BS26" s="55">
        <v>20.6</v>
      </c>
      <c r="BT26" s="49">
        <v>6.36</v>
      </c>
      <c r="BU26" s="51">
        <v>6.1066666666666665</v>
      </c>
      <c r="BV26" s="50">
        <v>12.786666666666667</v>
      </c>
      <c r="BW26" s="47">
        <v>21.666666666666668</v>
      </c>
      <c r="BX26" s="47">
        <v>115.12</v>
      </c>
      <c r="BY26" s="29"/>
    </row>
    <row r="27" spans="1:77">
      <c r="A27" s="1" t="s">
        <v>0</v>
      </c>
      <c r="B27" s="2" t="s">
        <v>1</v>
      </c>
      <c r="C27" s="3" t="s">
        <v>2</v>
      </c>
      <c r="D27" s="61">
        <v>44066</v>
      </c>
      <c r="E27" s="4" t="s">
        <v>17</v>
      </c>
      <c r="F27" s="72" t="s">
        <v>18</v>
      </c>
      <c r="G27" s="3" t="s">
        <v>2</v>
      </c>
      <c r="H27" s="4" t="s">
        <v>15</v>
      </c>
      <c r="I27" s="5" t="s">
        <v>16</v>
      </c>
      <c r="J27" s="6">
        <v>127</v>
      </c>
      <c r="K27" s="7">
        <v>129</v>
      </c>
      <c r="L27" s="8">
        <f t="shared" si="1"/>
        <v>-2</v>
      </c>
      <c r="M27" s="57">
        <f t="shared" si="2"/>
        <v>42.041095890410958</v>
      </c>
      <c r="N27" s="57">
        <f t="shared" si="3"/>
        <v>88.876712328767127</v>
      </c>
      <c r="O27" s="60">
        <f t="shared" si="4"/>
        <v>0.47302712700369909</v>
      </c>
      <c r="P27" s="57">
        <f t="shared" si="5"/>
        <v>10.972602739726028</v>
      </c>
      <c r="Q27" s="57">
        <f t="shared" si="6"/>
        <v>30.602739726027398</v>
      </c>
      <c r="R27" s="60">
        <f t="shared" si="7"/>
        <v>0.35854968666069831</v>
      </c>
      <c r="S27" s="57">
        <f t="shared" si="8"/>
        <v>16.232876712328768</v>
      </c>
      <c r="T27" s="57">
        <f t="shared" si="9"/>
        <v>20.904109589041095</v>
      </c>
      <c r="U27" s="60">
        <f t="shared" si="10"/>
        <v>0.77653997378768025</v>
      </c>
      <c r="V27" s="57">
        <f t="shared" si="11"/>
        <v>10.767123287671232</v>
      </c>
      <c r="W27" s="57">
        <f t="shared" si="12"/>
        <v>33.369863013698627</v>
      </c>
      <c r="X27" s="57">
        <f t="shared" si="13"/>
        <v>44.136986301369866</v>
      </c>
      <c r="Y27" s="57">
        <f t="shared" si="14"/>
        <v>26.739726027397261</v>
      </c>
      <c r="Z27" s="57">
        <f t="shared" si="15"/>
        <v>8.0273972602739718</v>
      </c>
      <c r="AA27" s="57">
        <f t="shared" si="16"/>
        <v>4.6164383561643838</v>
      </c>
      <c r="AB27" s="57">
        <f t="shared" si="17"/>
        <v>13.767123287671232</v>
      </c>
      <c r="AC27" s="57">
        <f t="shared" si="18"/>
        <v>20.342465753424658</v>
      </c>
      <c r="AD27" s="57">
        <f t="shared" si="19"/>
        <v>111.28767123287672</v>
      </c>
      <c r="AE27" s="57">
        <f t="shared" si="20"/>
        <v>40.083333333333336</v>
      </c>
      <c r="AF27" s="57">
        <f t="shared" si="21"/>
        <v>85.138888888888886</v>
      </c>
      <c r="AG27" s="60">
        <f t="shared" si="22"/>
        <v>0.47079934747145191</v>
      </c>
      <c r="AH27" s="56">
        <f t="shared" si="23"/>
        <v>13.375</v>
      </c>
      <c r="AI27" s="56">
        <f t="shared" si="24"/>
        <v>35.236111111111114</v>
      </c>
      <c r="AJ27" s="60">
        <f t="shared" si="25"/>
        <v>0.37958218368151359</v>
      </c>
      <c r="AK27" s="56">
        <f t="shared" si="26"/>
        <v>17.75</v>
      </c>
      <c r="AL27" s="56">
        <f t="shared" si="27"/>
        <v>22.791666666666668</v>
      </c>
      <c r="AM27" s="60">
        <f t="shared" si="28"/>
        <v>0.77879341864716634</v>
      </c>
      <c r="AN27" s="56">
        <f t="shared" si="29"/>
        <v>9.1111111111111107</v>
      </c>
      <c r="AO27" s="56">
        <f t="shared" si="30"/>
        <v>35.791666666666664</v>
      </c>
      <c r="AP27" s="56">
        <f t="shared" si="31"/>
        <v>44.902777777777779</v>
      </c>
      <c r="AQ27" s="56">
        <f t="shared" si="32"/>
        <v>22.430555555555557</v>
      </c>
      <c r="AR27" s="56">
        <f t="shared" si="33"/>
        <v>6.083333333333333</v>
      </c>
      <c r="AS27" s="56">
        <f t="shared" si="34"/>
        <v>4.0555555555555554</v>
      </c>
      <c r="AT27" s="56">
        <f t="shared" si="35"/>
        <v>15.125</v>
      </c>
      <c r="AU27" s="56">
        <f t="shared" si="36"/>
        <v>20.388888888888889</v>
      </c>
      <c r="AV27" s="56">
        <f t="shared" si="37"/>
        <v>111.29166666666667</v>
      </c>
      <c r="AW27">
        <v>140</v>
      </c>
      <c r="AZ27" s="41" t="s">
        <v>2</v>
      </c>
      <c r="BA27" s="46" t="s">
        <v>43</v>
      </c>
      <c r="BB27" s="42" t="s">
        <v>1</v>
      </c>
      <c r="BC27" s="43" t="s">
        <v>44</v>
      </c>
      <c r="BD27" s="52"/>
      <c r="BE27" s="43" t="s">
        <v>69</v>
      </c>
      <c r="BF27" s="44" t="s">
        <v>70</v>
      </c>
      <c r="BG27" s="47">
        <v>40.875</v>
      </c>
      <c r="BH27" s="47">
        <v>88.388888888888886</v>
      </c>
      <c r="BI27" s="45">
        <v>0.46244500314267756</v>
      </c>
      <c r="BJ27" s="53">
        <v>12.694444444444445</v>
      </c>
      <c r="BK27" s="49">
        <v>34.875</v>
      </c>
      <c r="BL27" s="45">
        <v>0.3639984070091597</v>
      </c>
      <c r="BM27" s="47">
        <v>15.652777777777779</v>
      </c>
      <c r="BN27" s="47">
        <v>20.333333333333332</v>
      </c>
      <c r="BO27" s="45">
        <v>0.76980874316939896</v>
      </c>
      <c r="BP27" s="54">
        <v>9.6527777777777786</v>
      </c>
      <c r="BQ27" s="50">
        <v>32.944444444444443</v>
      </c>
      <c r="BR27" s="48">
        <v>42.597222222222221</v>
      </c>
      <c r="BS27" s="55">
        <v>23.791666666666668</v>
      </c>
      <c r="BT27" s="49">
        <v>7.7222222222222223</v>
      </c>
      <c r="BU27" s="51">
        <v>4.0694444444444446</v>
      </c>
      <c r="BV27" s="50">
        <v>14.486111111111111</v>
      </c>
      <c r="BW27" s="47">
        <v>22.152777777777779</v>
      </c>
      <c r="BX27" s="47">
        <v>110.09722222222223</v>
      </c>
      <c r="BY27" s="29"/>
    </row>
    <row r="28" spans="1:77">
      <c r="A28" s="1" t="s">
        <v>0</v>
      </c>
      <c r="B28" s="2" t="s">
        <v>1</v>
      </c>
      <c r="C28" s="3" t="s">
        <v>2</v>
      </c>
      <c r="D28" s="61">
        <v>44066</v>
      </c>
      <c r="E28" s="4" t="s">
        <v>27</v>
      </c>
      <c r="F28" s="72" t="s">
        <v>28</v>
      </c>
      <c r="G28" s="3" t="s">
        <v>2</v>
      </c>
      <c r="H28" s="4" t="s">
        <v>29</v>
      </c>
      <c r="I28" s="5" t="s">
        <v>30</v>
      </c>
      <c r="J28" s="6">
        <v>110</v>
      </c>
      <c r="K28" s="7">
        <v>106</v>
      </c>
      <c r="L28" s="8">
        <f t="shared" si="1"/>
        <v>4</v>
      </c>
      <c r="M28" s="57">
        <f t="shared" si="2"/>
        <v>41.263888888888886</v>
      </c>
      <c r="N28" s="57">
        <f t="shared" si="3"/>
        <v>89.555555555555557</v>
      </c>
      <c r="O28" s="60">
        <f t="shared" si="4"/>
        <v>0.46076302729528534</v>
      </c>
      <c r="P28" s="57">
        <f t="shared" si="5"/>
        <v>12.569444444444445</v>
      </c>
      <c r="Q28" s="57">
        <f t="shared" si="6"/>
        <v>34.541666666666664</v>
      </c>
      <c r="R28" s="60">
        <f t="shared" si="7"/>
        <v>0.36389223964616008</v>
      </c>
      <c r="S28" s="57">
        <f t="shared" si="8"/>
        <v>18.555555555555557</v>
      </c>
      <c r="T28" s="57">
        <f t="shared" si="9"/>
        <v>23.166666666666668</v>
      </c>
      <c r="U28" s="60">
        <f t="shared" si="10"/>
        <v>0.80095923261390889</v>
      </c>
      <c r="V28" s="57">
        <f t="shared" si="11"/>
        <v>10.666666666666666</v>
      </c>
      <c r="W28" s="57">
        <f t="shared" si="12"/>
        <v>35.402777777777779</v>
      </c>
      <c r="X28" s="57">
        <f t="shared" si="13"/>
        <v>46.069444444444443</v>
      </c>
      <c r="Y28" s="57">
        <f t="shared" si="14"/>
        <v>22.986111111111111</v>
      </c>
      <c r="Z28" s="57">
        <f t="shared" si="15"/>
        <v>8.2638888888888893</v>
      </c>
      <c r="AA28" s="57">
        <f t="shared" si="16"/>
        <v>5.6388888888888893</v>
      </c>
      <c r="AB28" s="57">
        <f t="shared" si="17"/>
        <v>13.819444444444445</v>
      </c>
      <c r="AC28" s="57">
        <f t="shared" si="18"/>
        <v>21.569444444444443</v>
      </c>
      <c r="AD28" s="57">
        <f t="shared" si="19"/>
        <v>113.65277777777777</v>
      </c>
      <c r="AE28" s="57">
        <f t="shared" si="20"/>
        <v>41.095890410958901</v>
      </c>
      <c r="AF28" s="57">
        <f t="shared" si="21"/>
        <v>87.904109589041099</v>
      </c>
      <c r="AG28" s="60">
        <f t="shared" si="22"/>
        <v>0.46750818139317435</v>
      </c>
      <c r="AH28" s="56">
        <f t="shared" si="23"/>
        <v>11.616438356164384</v>
      </c>
      <c r="AI28" s="56">
        <f t="shared" si="24"/>
        <v>31.602739726027398</v>
      </c>
      <c r="AJ28" s="60">
        <f t="shared" si="25"/>
        <v>0.36757693974859124</v>
      </c>
      <c r="AK28" s="56">
        <f t="shared" si="26"/>
        <v>16.931506849315067</v>
      </c>
      <c r="AL28" s="56">
        <f t="shared" si="27"/>
        <v>22.438356164383563</v>
      </c>
      <c r="AM28" s="60">
        <f t="shared" si="28"/>
        <v>0.75457875457875445</v>
      </c>
      <c r="AN28" s="56">
        <f t="shared" si="29"/>
        <v>10.465753424657533</v>
      </c>
      <c r="AO28" s="56">
        <f t="shared" si="30"/>
        <v>34.972602739726028</v>
      </c>
      <c r="AP28" s="56">
        <f t="shared" si="31"/>
        <v>45.438356164383563</v>
      </c>
      <c r="AQ28" s="56">
        <f t="shared" si="32"/>
        <v>25.80821917808219</v>
      </c>
      <c r="AR28" s="56">
        <f t="shared" si="33"/>
        <v>8.0273972602739718</v>
      </c>
      <c r="AS28" s="56">
        <f t="shared" si="34"/>
        <v>5.3287671232876717</v>
      </c>
      <c r="AT28" s="56">
        <f t="shared" si="35"/>
        <v>14.205479452054794</v>
      </c>
      <c r="AU28" s="56">
        <f t="shared" si="36"/>
        <v>20.945205479452056</v>
      </c>
      <c r="AV28" s="56">
        <f t="shared" si="37"/>
        <v>110.73972602739725</v>
      </c>
      <c r="AW28">
        <v>-310</v>
      </c>
      <c r="AZ28" s="41" t="s">
        <v>2</v>
      </c>
      <c r="BA28" s="46" t="s">
        <v>43</v>
      </c>
      <c r="BB28" s="42" t="s">
        <v>1</v>
      </c>
      <c r="BC28" s="43" t="s">
        <v>44</v>
      </c>
      <c r="BD28" s="52"/>
      <c r="BE28" s="43" t="s">
        <v>71</v>
      </c>
      <c r="BF28" s="44" t="s">
        <v>72</v>
      </c>
      <c r="BG28" s="47">
        <v>42.183098591549296</v>
      </c>
      <c r="BH28" s="47">
        <v>89.436619718309856</v>
      </c>
      <c r="BI28" s="45">
        <v>0.47165354330708664</v>
      </c>
      <c r="BJ28" s="53">
        <v>10.704225352112676</v>
      </c>
      <c r="BK28" s="49">
        <v>28.464788732394368</v>
      </c>
      <c r="BL28" s="45">
        <v>0.37605145967342896</v>
      </c>
      <c r="BM28" s="47">
        <v>18.985915492957748</v>
      </c>
      <c r="BN28" s="47">
        <v>23.43661971830986</v>
      </c>
      <c r="BO28" s="45">
        <v>0.81009615384615385</v>
      </c>
      <c r="BP28" s="54">
        <v>9.0140845070422539</v>
      </c>
      <c r="BQ28" s="50">
        <v>35.633802816901408</v>
      </c>
      <c r="BR28" s="48">
        <v>44.647887323943664</v>
      </c>
      <c r="BS28" s="55">
        <v>24.661971830985916</v>
      </c>
      <c r="BT28" s="49">
        <v>7.295774647887324</v>
      </c>
      <c r="BU28" s="51">
        <v>5.492957746478873</v>
      </c>
      <c r="BV28" s="50">
        <v>12.605633802816902</v>
      </c>
      <c r="BW28" s="47">
        <v>19.3943661971831</v>
      </c>
      <c r="BX28" s="47">
        <v>114.05633802816901</v>
      </c>
      <c r="BY28" s="29"/>
    </row>
    <row r="29" spans="1:77">
      <c r="A29" s="1" t="s">
        <v>0</v>
      </c>
      <c r="B29" s="2" t="s">
        <v>1</v>
      </c>
      <c r="C29" s="3" t="s">
        <v>2</v>
      </c>
      <c r="D29" s="61">
        <v>44066</v>
      </c>
      <c r="E29" s="4" t="s">
        <v>21</v>
      </c>
      <c r="F29" s="72" t="s">
        <v>22</v>
      </c>
      <c r="G29" s="3" t="s">
        <v>2</v>
      </c>
      <c r="H29" s="4" t="s">
        <v>19</v>
      </c>
      <c r="I29" s="5" t="s">
        <v>20</v>
      </c>
      <c r="J29" s="6">
        <v>133</v>
      </c>
      <c r="K29" s="7">
        <v>135</v>
      </c>
      <c r="L29" s="8">
        <f t="shared" si="1"/>
        <v>-2</v>
      </c>
      <c r="M29" s="57">
        <f t="shared" si="2"/>
        <v>41.555555555555557</v>
      </c>
      <c r="N29" s="57">
        <f t="shared" si="3"/>
        <v>89.236111111111114</v>
      </c>
      <c r="O29" s="60">
        <f t="shared" si="4"/>
        <v>0.4656809338521401</v>
      </c>
      <c r="P29" s="57">
        <f t="shared" si="5"/>
        <v>12.430555555555555</v>
      </c>
      <c r="Q29" s="57">
        <f t="shared" si="6"/>
        <v>33.472222222222221</v>
      </c>
      <c r="R29" s="60">
        <f t="shared" si="7"/>
        <v>0.37136929460580914</v>
      </c>
      <c r="S29" s="57">
        <f t="shared" si="8"/>
        <v>20.805555555555557</v>
      </c>
      <c r="T29" s="57">
        <f t="shared" si="9"/>
        <v>26.305555555555557</v>
      </c>
      <c r="U29" s="60">
        <f t="shared" si="10"/>
        <v>0.79091869060190079</v>
      </c>
      <c r="V29" s="57">
        <f t="shared" si="11"/>
        <v>10.652777777777779</v>
      </c>
      <c r="W29" s="57">
        <f t="shared" si="12"/>
        <v>37</v>
      </c>
      <c r="X29" s="57">
        <f t="shared" si="13"/>
        <v>47.652777777777779</v>
      </c>
      <c r="Y29" s="57">
        <f t="shared" si="14"/>
        <v>23.722222222222221</v>
      </c>
      <c r="Z29" s="57">
        <f t="shared" si="15"/>
        <v>7.0972222222222223</v>
      </c>
      <c r="AA29" s="57">
        <f t="shared" si="16"/>
        <v>4.6944444444444446</v>
      </c>
      <c r="AB29" s="57">
        <f t="shared" si="17"/>
        <v>14.597222222222221</v>
      </c>
      <c r="AC29" s="57">
        <f t="shared" si="18"/>
        <v>22.138888888888889</v>
      </c>
      <c r="AD29" s="57">
        <f t="shared" si="19"/>
        <v>116.34722222222223</v>
      </c>
      <c r="AE29" s="57">
        <f t="shared" si="20"/>
        <v>41.653333333333336</v>
      </c>
      <c r="AF29" s="57">
        <f t="shared" si="21"/>
        <v>90.293333333333337</v>
      </c>
      <c r="AG29" s="60">
        <f t="shared" si="22"/>
        <v>0.46131128174837566</v>
      </c>
      <c r="AH29" s="56">
        <f t="shared" si="23"/>
        <v>15.146666666666667</v>
      </c>
      <c r="AI29" s="56">
        <f t="shared" si="24"/>
        <v>41.266666666666666</v>
      </c>
      <c r="AJ29" s="60">
        <f t="shared" si="25"/>
        <v>0.3670436187399031</v>
      </c>
      <c r="AK29" s="56">
        <f t="shared" si="26"/>
        <v>18.559999999999999</v>
      </c>
      <c r="AL29" s="56">
        <f t="shared" si="27"/>
        <v>23.826666666666668</v>
      </c>
      <c r="AM29" s="60">
        <f t="shared" si="28"/>
        <v>0.77895914941242295</v>
      </c>
      <c r="AN29" s="56">
        <f t="shared" si="29"/>
        <v>10.546666666666667</v>
      </c>
      <c r="AO29" s="56">
        <f t="shared" si="30"/>
        <v>36.386666666666663</v>
      </c>
      <c r="AP29" s="56">
        <f t="shared" si="31"/>
        <v>46.93333333333333</v>
      </c>
      <c r="AQ29" s="56">
        <f t="shared" si="32"/>
        <v>24.653333333333332</v>
      </c>
      <c r="AR29" s="56">
        <f t="shared" si="33"/>
        <v>6.1333333333333337</v>
      </c>
      <c r="AS29" s="56">
        <f t="shared" si="34"/>
        <v>4.84</v>
      </c>
      <c r="AT29" s="56">
        <f t="shared" si="35"/>
        <v>12.706666666666667</v>
      </c>
      <c r="AU29" s="56">
        <f t="shared" si="36"/>
        <v>19.493333333333332</v>
      </c>
      <c r="AV29" s="56">
        <f t="shared" si="37"/>
        <v>117.01333333333334</v>
      </c>
      <c r="AW29">
        <v>-340</v>
      </c>
      <c r="AZ29" s="41" t="s">
        <v>2</v>
      </c>
      <c r="BA29" s="46" t="s">
        <v>43</v>
      </c>
      <c r="BB29" s="42" t="s">
        <v>1</v>
      </c>
      <c r="BC29" s="43" t="s">
        <v>44</v>
      </c>
      <c r="BD29" s="52"/>
      <c r="BE29" s="43" t="s">
        <v>23</v>
      </c>
      <c r="BF29" s="44" t="s">
        <v>24</v>
      </c>
      <c r="BG29" s="47">
        <v>40.236111111111114</v>
      </c>
      <c r="BH29" s="47">
        <v>87.930555555555557</v>
      </c>
      <c r="BI29" s="45">
        <v>0.45758963828779026</v>
      </c>
      <c r="BJ29" s="53">
        <v>13.819444444444445</v>
      </c>
      <c r="BK29" s="49">
        <v>36.986111111111114</v>
      </c>
      <c r="BL29" s="45">
        <v>0.3736387532857679</v>
      </c>
      <c r="BM29" s="47">
        <v>18.458333333333332</v>
      </c>
      <c r="BN29" s="47">
        <v>23.194444444444443</v>
      </c>
      <c r="BO29" s="45">
        <v>0.79580838323353298</v>
      </c>
      <c r="BP29" s="54">
        <v>9.5138888888888893</v>
      </c>
      <c r="BQ29" s="50">
        <v>35.875</v>
      </c>
      <c r="BR29" s="48">
        <v>45.388888888888886</v>
      </c>
      <c r="BS29" s="55">
        <v>25.222222222222221</v>
      </c>
      <c r="BT29" s="49">
        <v>8.8333333333333339</v>
      </c>
      <c r="BU29" s="51">
        <v>4.9722222222222223</v>
      </c>
      <c r="BV29" s="50">
        <v>14.819444444444445</v>
      </c>
      <c r="BW29" s="47">
        <v>21.652777777777779</v>
      </c>
      <c r="BX29" s="47">
        <v>112.75</v>
      </c>
      <c r="BY29" s="29"/>
    </row>
    <row r="30" spans="1:77">
      <c r="A30" s="1" t="s">
        <v>0</v>
      </c>
      <c r="B30" s="2" t="s">
        <v>1</v>
      </c>
      <c r="C30" s="3" t="s">
        <v>2</v>
      </c>
      <c r="D30" s="61">
        <v>44067</v>
      </c>
      <c r="E30" s="4" t="s">
        <v>5</v>
      </c>
      <c r="F30" s="72" t="s">
        <v>6</v>
      </c>
      <c r="G30" s="3" t="s">
        <v>2</v>
      </c>
      <c r="H30" s="4" t="s">
        <v>3</v>
      </c>
      <c r="I30" s="5" t="s">
        <v>4</v>
      </c>
      <c r="J30" s="6">
        <v>121</v>
      </c>
      <c r="K30" s="7">
        <v>106</v>
      </c>
      <c r="L30" s="8">
        <f t="shared" si="1"/>
        <v>15</v>
      </c>
      <c r="M30" s="57">
        <f t="shared" si="2"/>
        <v>43.287671232876711</v>
      </c>
      <c r="N30" s="57">
        <f t="shared" si="3"/>
        <v>90.93150684931507</v>
      </c>
      <c r="O30" s="60">
        <f t="shared" si="4"/>
        <v>0.47604700210906897</v>
      </c>
      <c r="P30" s="57">
        <f t="shared" si="5"/>
        <v>13.794520547945206</v>
      </c>
      <c r="Q30" s="57">
        <f t="shared" si="6"/>
        <v>38.904109589041099</v>
      </c>
      <c r="R30" s="60">
        <f t="shared" si="7"/>
        <v>0.35457746478873237</v>
      </c>
      <c r="S30" s="57">
        <f t="shared" si="8"/>
        <v>18.301369863013697</v>
      </c>
      <c r="T30" s="57">
        <f t="shared" si="9"/>
        <v>24.657534246575342</v>
      </c>
      <c r="U30" s="60">
        <f t="shared" si="10"/>
        <v>0.74222222222222223</v>
      </c>
      <c r="V30" s="57">
        <f t="shared" si="11"/>
        <v>9.4657534246575334</v>
      </c>
      <c r="W30" s="57">
        <f t="shared" si="12"/>
        <v>42.232876712328768</v>
      </c>
      <c r="X30" s="57">
        <f t="shared" si="13"/>
        <v>51.698630136986303</v>
      </c>
      <c r="Y30" s="57">
        <f t="shared" si="14"/>
        <v>25.876712328767123</v>
      </c>
      <c r="Z30" s="57">
        <f t="shared" si="15"/>
        <v>7.2054794520547949</v>
      </c>
      <c r="AA30" s="57">
        <f t="shared" si="16"/>
        <v>5.8767123287671232</v>
      </c>
      <c r="AB30" s="57">
        <f t="shared" si="17"/>
        <v>15.095890410958905</v>
      </c>
      <c r="AC30" s="57">
        <f t="shared" si="18"/>
        <v>19.602739726027398</v>
      </c>
      <c r="AD30" s="57">
        <f t="shared" si="19"/>
        <v>118.67123287671232</v>
      </c>
      <c r="AE30" s="57">
        <f t="shared" si="20"/>
        <v>39.328767123287669</v>
      </c>
      <c r="AF30" s="57">
        <f t="shared" si="21"/>
        <v>88.602739726027394</v>
      </c>
      <c r="AG30" s="60">
        <f t="shared" si="22"/>
        <v>0.44387755102040816</v>
      </c>
      <c r="AH30" s="56">
        <f t="shared" si="23"/>
        <v>11.054794520547945</v>
      </c>
      <c r="AI30" s="56">
        <f t="shared" si="24"/>
        <v>32.246575342465754</v>
      </c>
      <c r="AJ30" s="60">
        <f t="shared" si="25"/>
        <v>0.34282073067119795</v>
      </c>
      <c r="AK30" s="56">
        <f t="shared" si="26"/>
        <v>17.561643835616437</v>
      </c>
      <c r="AL30" s="56">
        <f t="shared" si="27"/>
        <v>22.684931506849313</v>
      </c>
      <c r="AM30" s="60">
        <f t="shared" si="28"/>
        <v>0.77415458937198067</v>
      </c>
      <c r="AN30" s="56">
        <f t="shared" si="29"/>
        <v>10.287671232876713</v>
      </c>
      <c r="AO30" s="56">
        <f t="shared" si="30"/>
        <v>34.219178082191782</v>
      </c>
      <c r="AP30" s="56">
        <f t="shared" si="31"/>
        <v>44.506849315068493</v>
      </c>
      <c r="AQ30" s="56">
        <f t="shared" si="32"/>
        <v>23.931506849315067</v>
      </c>
      <c r="AR30" s="56">
        <f t="shared" si="33"/>
        <v>8.205479452054794</v>
      </c>
      <c r="AS30" s="56">
        <f t="shared" si="34"/>
        <v>5.4246575342465757</v>
      </c>
      <c r="AT30" s="56">
        <f t="shared" si="35"/>
        <v>12.835616438356164</v>
      </c>
      <c r="AU30" s="56">
        <f t="shared" si="36"/>
        <v>18.301369863013697</v>
      </c>
      <c r="AV30" s="56">
        <f t="shared" si="37"/>
        <v>107.27397260273973</v>
      </c>
      <c r="AW30">
        <v>-1100</v>
      </c>
      <c r="AZ30" s="41" t="s">
        <v>2</v>
      </c>
      <c r="BA30" s="46" t="s">
        <v>43</v>
      </c>
      <c r="BB30" s="42" t="s">
        <v>1</v>
      </c>
      <c r="BC30" s="43" t="s">
        <v>44</v>
      </c>
      <c r="BD30" s="52"/>
      <c r="BE30" s="43" t="s">
        <v>15</v>
      </c>
      <c r="BF30" s="44" t="s">
        <v>16</v>
      </c>
      <c r="BG30" s="47">
        <v>40.083333333333336</v>
      </c>
      <c r="BH30" s="47">
        <v>85.138888888888886</v>
      </c>
      <c r="BI30" s="45">
        <v>0.47079934747145191</v>
      </c>
      <c r="BJ30" s="53">
        <v>13.375</v>
      </c>
      <c r="BK30" s="49">
        <v>35.236111111111114</v>
      </c>
      <c r="BL30" s="45">
        <v>0.37958218368151359</v>
      </c>
      <c r="BM30" s="47">
        <v>17.75</v>
      </c>
      <c r="BN30" s="47">
        <v>22.791666666666668</v>
      </c>
      <c r="BO30" s="45">
        <v>0.77879341864716634</v>
      </c>
      <c r="BP30" s="54">
        <v>9.1111111111111107</v>
      </c>
      <c r="BQ30" s="50">
        <v>35.791666666666664</v>
      </c>
      <c r="BR30" s="48">
        <v>44.902777777777779</v>
      </c>
      <c r="BS30" s="55">
        <v>22.430555555555557</v>
      </c>
      <c r="BT30" s="49">
        <v>6.083333333333333</v>
      </c>
      <c r="BU30" s="51">
        <v>4.0555555555555554</v>
      </c>
      <c r="BV30" s="50">
        <v>15.125</v>
      </c>
      <c r="BW30" s="47">
        <v>20.388888888888889</v>
      </c>
      <c r="BX30" s="47">
        <v>111.29166666666667</v>
      </c>
      <c r="BY30" s="29"/>
    </row>
    <row r="31" spans="1:77">
      <c r="A31" s="1" t="s">
        <v>0</v>
      </c>
      <c r="B31" s="2" t="s">
        <v>1</v>
      </c>
      <c r="C31" s="3" t="s">
        <v>2</v>
      </c>
      <c r="D31" s="61">
        <v>44067</v>
      </c>
      <c r="E31" s="4" t="s">
        <v>31</v>
      </c>
      <c r="F31" s="72" t="s">
        <v>32</v>
      </c>
      <c r="G31" s="3" t="s">
        <v>2</v>
      </c>
      <c r="H31" s="4" t="s">
        <v>33</v>
      </c>
      <c r="I31" s="5" t="s">
        <v>34</v>
      </c>
      <c r="J31" s="6">
        <v>114</v>
      </c>
      <c r="K31" s="7">
        <v>117</v>
      </c>
      <c r="L31" s="8">
        <f t="shared" si="1"/>
        <v>-3</v>
      </c>
      <c r="M31" s="57">
        <f t="shared" si="2"/>
        <v>40.777777777777779</v>
      </c>
      <c r="N31" s="57">
        <f t="shared" si="3"/>
        <v>90.444444444444443</v>
      </c>
      <c r="O31" s="60">
        <f t="shared" si="4"/>
        <v>0.4508599508599509</v>
      </c>
      <c r="P31" s="57">
        <f t="shared" si="5"/>
        <v>15.638888888888889</v>
      </c>
      <c r="Q31" s="57">
        <f t="shared" si="6"/>
        <v>45.291666666666664</v>
      </c>
      <c r="R31" s="60">
        <f t="shared" si="7"/>
        <v>0.34529285495246859</v>
      </c>
      <c r="S31" s="57">
        <f t="shared" si="8"/>
        <v>20.611111111111111</v>
      </c>
      <c r="T31" s="57">
        <f t="shared" si="9"/>
        <v>26.055555555555557</v>
      </c>
      <c r="U31" s="60">
        <f t="shared" si="10"/>
        <v>0.79104477611940294</v>
      </c>
      <c r="V31" s="57">
        <f t="shared" si="11"/>
        <v>9.7777777777777786</v>
      </c>
      <c r="W31" s="57">
        <f t="shared" si="12"/>
        <v>34.5</v>
      </c>
      <c r="X31" s="57">
        <f t="shared" si="13"/>
        <v>44.277777777777779</v>
      </c>
      <c r="Y31" s="57">
        <f t="shared" si="14"/>
        <v>21.625</v>
      </c>
      <c r="Z31" s="57">
        <f t="shared" si="15"/>
        <v>8.7083333333333339</v>
      </c>
      <c r="AA31" s="57">
        <f t="shared" si="16"/>
        <v>5.1527777777777777</v>
      </c>
      <c r="AB31" s="57">
        <f t="shared" si="17"/>
        <v>14.680555555555555</v>
      </c>
      <c r="AC31" s="57">
        <f t="shared" si="18"/>
        <v>21.75</v>
      </c>
      <c r="AD31" s="57">
        <f t="shared" si="19"/>
        <v>117.80555555555556</v>
      </c>
      <c r="AE31" s="57">
        <f t="shared" si="20"/>
        <v>39.986111111111114</v>
      </c>
      <c r="AF31" s="57">
        <f t="shared" si="21"/>
        <v>85.5</v>
      </c>
      <c r="AG31" s="60">
        <f t="shared" si="22"/>
        <v>0.46767381416504228</v>
      </c>
      <c r="AH31" s="56">
        <f t="shared" si="23"/>
        <v>10.694444444444445</v>
      </c>
      <c r="AI31" s="56">
        <f t="shared" si="24"/>
        <v>30.152777777777779</v>
      </c>
      <c r="AJ31" s="60">
        <f t="shared" si="25"/>
        <v>0.35467526485490558</v>
      </c>
      <c r="AK31" s="56">
        <f t="shared" si="26"/>
        <v>19.75</v>
      </c>
      <c r="AL31" s="56">
        <f t="shared" si="27"/>
        <v>24.819444444444443</v>
      </c>
      <c r="AM31" s="60">
        <f t="shared" si="28"/>
        <v>0.79574706211527702</v>
      </c>
      <c r="AN31" s="56">
        <f t="shared" si="29"/>
        <v>8.2361111111111107</v>
      </c>
      <c r="AO31" s="56">
        <f t="shared" si="30"/>
        <v>34.652777777777779</v>
      </c>
      <c r="AP31" s="56">
        <f t="shared" si="31"/>
        <v>42.888888888888886</v>
      </c>
      <c r="AQ31" s="56">
        <f t="shared" si="32"/>
        <v>21.694444444444443</v>
      </c>
      <c r="AR31" s="56">
        <f t="shared" si="33"/>
        <v>7.6388888888888893</v>
      </c>
      <c r="AS31" s="56">
        <f t="shared" si="34"/>
        <v>4.9027777777777777</v>
      </c>
      <c r="AT31" s="56">
        <f t="shared" si="35"/>
        <v>13.694444444444445</v>
      </c>
      <c r="AU31" s="56">
        <f t="shared" si="36"/>
        <v>19.305555555555557</v>
      </c>
      <c r="AV31" s="56">
        <f t="shared" si="37"/>
        <v>110.41666666666667</v>
      </c>
      <c r="AW31">
        <v>-150</v>
      </c>
      <c r="AZ31" s="41" t="s">
        <v>2</v>
      </c>
      <c r="BA31" s="46" t="s">
        <v>43</v>
      </c>
      <c r="BB31" s="42" t="s">
        <v>1</v>
      </c>
      <c r="BC31" s="43" t="s">
        <v>44</v>
      </c>
      <c r="BD31" s="52"/>
      <c r="BE31" s="43" t="s">
        <v>73</v>
      </c>
      <c r="BF31" s="44" t="s">
        <v>74</v>
      </c>
      <c r="BG31" s="47">
        <v>41.527777777777779</v>
      </c>
      <c r="BH31" s="47">
        <v>90.888888888888886</v>
      </c>
      <c r="BI31" s="45">
        <v>0.45690709046454769</v>
      </c>
      <c r="BJ31" s="53">
        <v>12</v>
      </c>
      <c r="BK31" s="49">
        <v>32.569444444444443</v>
      </c>
      <c r="BL31" s="45">
        <v>0.36844349680170579</v>
      </c>
      <c r="BM31" s="47">
        <v>19.361111111111111</v>
      </c>
      <c r="BN31" s="47">
        <v>24.583333333333332</v>
      </c>
      <c r="BO31" s="45">
        <v>0.78757062146892653</v>
      </c>
      <c r="BP31" s="54">
        <v>10.166666666666666</v>
      </c>
      <c r="BQ31" s="50">
        <v>31.875</v>
      </c>
      <c r="BR31" s="48">
        <v>42.041666666666664</v>
      </c>
      <c r="BS31" s="55">
        <v>25.013888888888889</v>
      </c>
      <c r="BT31" s="49">
        <v>7.9722222222222223</v>
      </c>
      <c r="BU31" s="51">
        <v>4.291666666666667</v>
      </c>
      <c r="BV31" s="50">
        <v>14.166666666666666</v>
      </c>
      <c r="BW31" s="47">
        <v>22.694444444444443</v>
      </c>
      <c r="BX31" s="47">
        <v>114.41666666666667</v>
      </c>
      <c r="BY31" s="29"/>
    </row>
    <row r="32" spans="1:77">
      <c r="A32" s="1" t="s">
        <v>0</v>
      </c>
      <c r="B32" s="2" t="s">
        <v>1</v>
      </c>
      <c r="C32" s="3" t="s">
        <v>2</v>
      </c>
      <c r="D32" s="61">
        <v>44067</v>
      </c>
      <c r="E32" s="4" t="s">
        <v>9</v>
      </c>
      <c r="F32" s="72" t="s">
        <v>10</v>
      </c>
      <c r="G32" s="3" t="s">
        <v>2</v>
      </c>
      <c r="H32" s="4" t="s">
        <v>7</v>
      </c>
      <c r="I32" s="5" t="s">
        <v>8</v>
      </c>
      <c r="J32" s="6">
        <v>87</v>
      </c>
      <c r="K32" s="7">
        <v>99</v>
      </c>
      <c r="L32" s="8">
        <f t="shared" si="1"/>
        <v>-12</v>
      </c>
      <c r="M32" s="57">
        <f t="shared" si="2"/>
        <v>42.123287671232873</v>
      </c>
      <c r="N32" s="57">
        <f t="shared" si="3"/>
        <v>88.452054794520549</v>
      </c>
      <c r="O32" s="60">
        <f t="shared" si="4"/>
        <v>0.47622735016261419</v>
      </c>
      <c r="P32" s="57">
        <f t="shared" si="5"/>
        <v>10.178082191780822</v>
      </c>
      <c r="Q32" s="57">
        <f t="shared" si="6"/>
        <v>28.027397260273972</v>
      </c>
      <c r="R32" s="60">
        <f t="shared" si="7"/>
        <v>0.36314760508308896</v>
      </c>
      <c r="S32" s="57">
        <f t="shared" si="8"/>
        <v>15.013698630136986</v>
      </c>
      <c r="T32" s="57">
        <f t="shared" si="9"/>
        <v>19.082191780821919</v>
      </c>
      <c r="U32" s="60">
        <f t="shared" si="10"/>
        <v>0.78679109834888727</v>
      </c>
      <c r="V32" s="57">
        <f t="shared" si="11"/>
        <v>8.712328767123287</v>
      </c>
      <c r="W32" s="57">
        <f t="shared" si="12"/>
        <v>34.095890410958901</v>
      </c>
      <c r="X32" s="57">
        <f t="shared" si="13"/>
        <v>42.80821917808219</v>
      </c>
      <c r="Y32" s="57">
        <f t="shared" si="14"/>
        <v>25.863013698630137</v>
      </c>
      <c r="Z32" s="57">
        <f t="shared" si="15"/>
        <v>7.4383561643835616</v>
      </c>
      <c r="AA32" s="57">
        <f t="shared" si="16"/>
        <v>5.1506849315068495</v>
      </c>
      <c r="AB32" s="57">
        <f t="shared" si="17"/>
        <v>13.246575342465754</v>
      </c>
      <c r="AC32" s="57">
        <f t="shared" si="18"/>
        <v>19.794520547945204</v>
      </c>
      <c r="AD32" s="57">
        <f t="shared" si="19"/>
        <v>109.43835616438356</v>
      </c>
      <c r="AE32" s="57">
        <f t="shared" si="20"/>
        <v>39.452054794520549</v>
      </c>
      <c r="AF32" s="57">
        <f t="shared" si="21"/>
        <v>84.38356164383562</v>
      </c>
      <c r="AG32" s="60">
        <f t="shared" si="22"/>
        <v>0.46753246753246752</v>
      </c>
      <c r="AH32" s="56">
        <f t="shared" si="23"/>
        <v>13.41095890410959</v>
      </c>
      <c r="AI32" s="56">
        <f t="shared" si="24"/>
        <v>35.397260273972606</v>
      </c>
      <c r="AJ32" s="60">
        <f t="shared" si="25"/>
        <v>0.37886996904024767</v>
      </c>
      <c r="AK32" s="56">
        <f t="shared" si="26"/>
        <v>19.726027397260275</v>
      </c>
      <c r="AL32" s="56">
        <f t="shared" si="27"/>
        <v>25.205479452054796</v>
      </c>
      <c r="AM32" s="60">
        <f t="shared" si="28"/>
        <v>0.78260869565217395</v>
      </c>
      <c r="AN32" s="56">
        <f t="shared" si="29"/>
        <v>8.493150684931507</v>
      </c>
      <c r="AO32" s="56">
        <f t="shared" si="30"/>
        <v>35.876712328767127</v>
      </c>
      <c r="AP32" s="56">
        <f t="shared" si="31"/>
        <v>44.369863013698627</v>
      </c>
      <c r="AQ32" s="56">
        <f t="shared" si="32"/>
        <v>25.917808219178081</v>
      </c>
      <c r="AR32" s="56">
        <f t="shared" si="33"/>
        <v>7.493150684931507</v>
      </c>
      <c r="AS32" s="56">
        <f t="shared" si="34"/>
        <v>4.5479452054794525</v>
      </c>
      <c r="AT32" s="56">
        <f t="shared" si="35"/>
        <v>14.904109589041095</v>
      </c>
      <c r="AU32" s="56">
        <f t="shared" si="36"/>
        <v>20.561643835616437</v>
      </c>
      <c r="AV32" s="56">
        <f t="shared" si="37"/>
        <v>112.04109589041096</v>
      </c>
      <c r="AW32">
        <v>-275</v>
      </c>
    </row>
    <row r="33" spans="1:49">
      <c r="A33" s="1" t="s">
        <v>0</v>
      </c>
      <c r="B33" s="2" t="s">
        <v>1</v>
      </c>
      <c r="C33" s="3" t="s">
        <v>2</v>
      </c>
      <c r="D33" s="61">
        <v>44067</v>
      </c>
      <c r="E33" s="4" t="s">
        <v>13</v>
      </c>
      <c r="F33" s="72" t="s">
        <v>14</v>
      </c>
      <c r="G33" s="3" t="s">
        <v>2</v>
      </c>
      <c r="H33" s="4" t="s">
        <v>11</v>
      </c>
      <c r="I33" s="5" t="s">
        <v>12</v>
      </c>
      <c r="J33" s="6">
        <v>135</v>
      </c>
      <c r="K33" s="7">
        <v>115</v>
      </c>
      <c r="L33" s="8">
        <f t="shared" si="1"/>
        <v>20</v>
      </c>
      <c r="M33" s="57">
        <f t="shared" si="2"/>
        <v>42.338028169014088</v>
      </c>
      <c r="N33" s="57">
        <f t="shared" si="3"/>
        <v>88.295774647887328</v>
      </c>
      <c r="O33" s="60">
        <f t="shared" si="4"/>
        <v>0.47950231296857554</v>
      </c>
      <c r="P33" s="57">
        <f t="shared" si="5"/>
        <v>11.014084507042254</v>
      </c>
      <c r="Q33" s="57">
        <f t="shared" si="6"/>
        <v>31.577464788732396</v>
      </c>
      <c r="R33" s="60">
        <f t="shared" si="7"/>
        <v>0.34879571810883142</v>
      </c>
      <c r="S33" s="57">
        <f t="shared" si="8"/>
        <v>17.746478873239436</v>
      </c>
      <c r="T33" s="57">
        <f t="shared" si="9"/>
        <v>24.338028169014084</v>
      </c>
      <c r="U33" s="60">
        <f t="shared" si="10"/>
        <v>0.72916666666666663</v>
      </c>
      <c r="V33" s="57">
        <f t="shared" si="11"/>
        <v>10.661971830985916</v>
      </c>
      <c r="W33" s="57">
        <f t="shared" si="12"/>
        <v>35.070422535211264</v>
      </c>
      <c r="X33" s="57">
        <f t="shared" si="13"/>
        <v>45.732394366197184</v>
      </c>
      <c r="Y33" s="57">
        <f t="shared" si="14"/>
        <v>25.3943661971831</v>
      </c>
      <c r="Z33" s="57">
        <f t="shared" si="15"/>
        <v>8.6197183098591541</v>
      </c>
      <c r="AA33" s="57">
        <f t="shared" si="16"/>
        <v>6.591549295774648</v>
      </c>
      <c r="AB33" s="57">
        <f t="shared" si="17"/>
        <v>15.169014084507042</v>
      </c>
      <c r="AC33" s="57">
        <f t="shared" si="18"/>
        <v>20.718309859154928</v>
      </c>
      <c r="AD33" s="57">
        <f t="shared" si="19"/>
        <v>113.43661971830986</v>
      </c>
      <c r="AE33" s="57">
        <f t="shared" si="20"/>
        <v>42.133333333333333</v>
      </c>
      <c r="AF33" s="57">
        <f t="shared" si="21"/>
        <v>91.106666666666669</v>
      </c>
      <c r="AG33" s="60">
        <f t="shared" si="22"/>
        <v>0.46246158349187766</v>
      </c>
      <c r="AH33" s="56">
        <f t="shared" si="23"/>
        <v>12.893333333333333</v>
      </c>
      <c r="AI33" s="56">
        <f t="shared" si="24"/>
        <v>34.200000000000003</v>
      </c>
      <c r="AJ33" s="60">
        <f t="shared" si="25"/>
        <v>0.37699805068226117</v>
      </c>
      <c r="AK33" s="56">
        <f t="shared" si="26"/>
        <v>17.96</v>
      </c>
      <c r="AL33" s="56">
        <f t="shared" si="27"/>
        <v>22.306666666666668</v>
      </c>
      <c r="AM33" s="60">
        <f t="shared" si="28"/>
        <v>0.80514046622833235</v>
      </c>
      <c r="AN33" s="56">
        <f t="shared" si="29"/>
        <v>10.173333333333334</v>
      </c>
      <c r="AO33" s="56">
        <f t="shared" si="30"/>
        <v>35.053333333333335</v>
      </c>
      <c r="AP33" s="56">
        <f t="shared" si="31"/>
        <v>45.226666666666667</v>
      </c>
      <c r="AQ33" s="56">
        <f t="shared" si="32"/>
        <v>20.6</v>
      </c>
      <c r="AR33" s="56">
        <f t="shared" si="33"/>
        <v>6.36</v>
      </c>
      <c r="AS33" s="56">
        <f t="shared" si="34"/>
        <v>6.1066666666666665</v>
      </c>
      <c r="AT33" s="56">
        <f t="shared" si="35"/>
        <v>12.786666666666667</v>
      </c>
      <c r="AU33" s="56">
        <f t="shared" si="36"/>
        <v>21.666666666666668</v>
      </c>
      <c r="AV33" s="56">
        <f t="shared" si="37"/>
        <v>115.12</v>
      </c>
      <c r="AW33">
        <v>-310</v>
      </c>
    </row>
    <row r="34" spans="1:49">
      <c r="A34" s="1" t="s">
        <v>0</v>
      </c>
      <c r="B34" s="2" t="s">
        <v>1</v>
      </c>
      <c r="C34" s="3" t="s">
        <v>2</v>
      </c>
      <c r="D34" s="61">
        <v>44068</v>
      </c>
      <c r="E34" s="4" t="s">
        <v>15</v>
      </c>
      <c r="F34" s="72" t="s">
        <v>16</v>
      </c>
      <c r="G34" s="3" t="s">
        <v>2</v>
      </c>
      <c r="H34" s="4" t="s">
        <v>17</v>
      </c>
      <c r="I34" s="5" t="s">
        <v>18</v>
      </c>
      <c r="J34" s="6">
        <v>107</v>
      </c>
      <c r="K34" s="7">
        <v>117</v>
      </c>
      <c r="L34" s="8">
        <f t="shared" si="1"/>
        <v>-10</v>
      </c>
      <c r="M34" s="57">
        <f t="shared" si="2"/>
        <v>40.083333333333336</v>
      </c>
      <c r="N34" s="57">
        <f t="shared" si="3"/>
        <v>85.138888888888886</v>
      </c>
      <c r="O34" s="60">
        <f t="shared" si="4"/>
        <v>0.47079934747145191</v>
      </c>
      <c r="P34" s="57">
        <f t="shared" si="5"/>
        <v>13.375</v>
      </c>
      <c r="Q34" s="57">
        <f t="shared" si="6"/>
        <v>35.236111111111114</v>
      </c>
      <c r="R34" s="60">
        <f t="shared" si="7"/>
        <v>0.37958218368151359</v>
      </c>
      <c r="S34" s="57">
        <f t="shared" si="8"/>
        <v>17.75</v>
      </c>
      <c r="T34" s="57">
        <f t="shared" si="9"/>
        <v>22.791666666666668</v>
      </c>
      <c r="U34" s="60">
        <f t="shared" si="10"/>
        <v>0.77879341864716634</v>
      </c>
      <c r="V34" s="57">
        <f t="shared" si="11"/>
        <v>9.1111111111111107</v>
      </c>
      <c r="W34" s="57">
        <f t="shared" si="12"/>
        <v>35.791666666666664</v>
      </c>
      <c r="X34" s="57">
        <f t="shared" si="13"/>
        <v>44.902777777777779</v>
      </c>
      <c r="Y34" s="57">
        <f t="shared" si="14"/>
        <v>22.430555555555557</v>
      </c>
      <c r="Z34" s="57">
        <f t="shared" si="15"/>
        <v>6.083333333333333</v>
      </c>
      <c r="AA34" s="57">
        <f t="shared" si="16"/>
        <v>4.0555555555555554</v>
      </c>
      <c r="AB34" s="57">
        <f t="shared" si="17"/>
        <v>15.125</v>
      </c>
      <c r="AC34" s="57">
        <f t="shared" si="18"/>
        <v>20.388888888888889</v>
      </c>
      <c r="AD34" s="57">
        <f t="shared" si="19"/>
        <v>111.29166666666667</v>
      </c>
      <c r="AE34" s="57">
        <f t="shared" si="20"/>
        <v>42.041095890410958</v>
      </c>
      <c r="AF34" s="57">
        <f t="shared" si="21"/>
        <v>88.876712328767127</v>
      </c>
      <c r="AG34" s="60">
        <f t="shared" si="22"/>
        <v>0.47302712700369909</v>
      </c>
      <c r="AH34" s="56">
        <f t="shared" si="23"/>
        <v>10.972602739726028</v>
      </c>
      <c r="AI34" s="56">
        <f t="shared" si="24"/>
        <v>30.602739726027398</v>
      </c>
      <c r="AJ34" s="60">
        <f t="shared" si="25"/>
        <v>0.35854968666069831</v>
      </c>
      <c r="AK34" s="56">
        <f t="shared" si="26"/>
        <v>16.232876712328768</v>
      </c>
      <c r="AL34" s="56">
        <f t="shared" si="27"/>
        <v>20.904109589041095</v>
      </c>
      <c r="AM34" s="60">
        <f t="shared" si="28"/>
        <v>0.77653997378768025</v>
      </c>
      <c r="AN34" s="56">
        <f t="shared" si="29"/>
        <v>10.767123287671232</v>
      </c>
      <c r="AO34" s="56">
        <f t="shared" si="30"/>
        <v>33.369863013698627</v>
      </c>
      <c r="AP34" s="56">
        <f t="shared" si="31"/>
        <v>44.136986301369866</v>
      </c>
      <c r="AQ34" s="56">
        <f t="shared" si="32"/>
        <v>26.739726027397261</v>
      </c>
      <c r="AR34" s="56">
        <f t="shared" si="33"/>
        <v>8.0273972602739718</v>
      </c>
      <c r="AS34" s="56">
        <f t="shared" si="34"/>
        <v>4.6164383561643838</v>
      </c>
      <c r="AT34" s="56">
        <f t="shared" si="35"/>
        <v>13.767123287671232</v>
      </c>
      <c r="AU34" s="56">
        <f t="shared" si="36"/>
        <v>20.342465753424658</v>
      </c>
      <c r="AV34" s="56">
        <f t="shared" si="37"/>
        <v>111.28767123287672</v>
      </c>
      <c r="AW34">
        <v>-140</v>
      </c>
    </row>
    <row r="35" spans="1:49">
      <c r="A35" s="1" t="s">
        <v>0</v>
      </c>
      <c r="B35" s="2" t="s">
        <v>1</v>
      </c>
      <c r="C35" s="3" t="s">
        <v>2</v>
      </c>
      <c r="D35" s="61">
        <v>44068</v>
      </c>
      <c r="E35" s="4" t="s">
        <v>19</v>
      </c>
      <c r="F35" s="72" t="s">
        <v>20</v>
      </c>
      <c r="G35" s="3" t="s">
        <v>2</v>
      </c>
      <c r="H35" s="4" t="s">
        <v>21</v>
      </c>
      <c r="I35" s="5" t="s">
        <v>22</v>
      </c>
      <c r="J35" s="6">
        <v>111</v>
      </c>
      <c r="K35" s="7">
        <v>154</v>
      </c>
      <c r="L35" s="8">
        <f t="shared" si="1"/>
        <v>-43</v>
      </c>
      <c r="M35" s="57">
        <f t="shared" si="2"/>
        <v>41.653333333333336</v>
      </c>
      <c r="N35" s="57">
        <f t="shared" si="3"/>
        <v>90.293333333333337</v>
      </c>
      <c r="O35" s="60">
        <f t="shared" si="4"/>
        <v>0.46131128174837566</v>
      </c>
      <c r="P35" s="57">
        <f t="shared" si="5"/>
        <v>15.146666666666667</v>
      </c>
      <c r="Q35" s="57">
        <f t="shared" si="6"/>
        <v>41.266666666666666</v>
      </c>
      <c r="R35" s="60">
        <f t="shared" si="7"/>
        <v>0.3670436187399031</v>
      </c>
      <c r="S35" s="57">
        <f t="shared" si="8"/>
        <v>18.559999999999999</v>
      </c>
      <c r="T35" s="57">
        <f t="shared" si="9"/>
        <v>23.826666666666668</v>
      </c>
      <c r="U35" s="60">
        <f t="shared" si="10"/>
        <v>0.77895914941242295</v>
      </c>
      <c r="V35" s="57">
        <f t="shared" si="11"/>
        <v>10.546666666666667</v>
      </c>
      <c r="W35" s="57">
        <f t="shared" si="12"/>
        <v>36.386666666666663</v>
      </c>
      <c r="X35" s="57">
        <f t="shared" si="13"/>
        <v>46.93333333333333</v>
      </c>
      <c r="Y35" s="57">
        <f t="shared" si="14"/>
        <v>24.653333333333332</v>
      </c>
      <c r="Z35" s="57">
        <f t="shared" si="15"/>
        <v>6.1333333333333337</v>
      </c>
      <c r="AA35" s="57">
        <f t="shared" si="16"/>
        <v>4.84</v>
      </c>
      <c r="AB35" s="57">
        <f t="shared" si="17"/>
        <v>12.706666666666667</v>
      </c>
      <c r="AC35" s="57">
        <f t="shared" si="18"/>
        <v>19.493333333333332</v>
      </c>
      <c r="AD35" s="57">
        <f t="shared" si="19"/>
        <v>117.01333333333334</v>
      </c>
      <c r="AE35" s="57">
        <f t="shared" si="20"/>
        <v>41.555555555555557</v>
      </c>
      <c r="AF35" s="57">
        <f t="shared" si="21"/>
        <v>89.236111111111114</v>
      </c>
      <c r="AG35" s="60">
        <f t="shared" si="22"/>
        <v>0.4656809338521401</v>
      </c>
      <c r="AH35" s="56">
        <f t="shared" si="23"/>
        <v>12.430555555555555</v>
      </c>
      <c r="AI35" s="56">
        <f t="shared" si="24"/>
        <v>33.472222222222221</v>
      </c>
      <c r="AJ35" s="60">
        <f t="shared" si="25"/>
        <v>0.37136929460580914</v>
      </c>
      <c r="AK35" s="56">
        <f t="shared" si="26"/>
        <v>20.805555555555557</v>
      </c>
      <c r="AL35" s="56">
        <f t="shared" si="27"/>
        <v>26.305555555555557</v>
      </c>
      <c r="AM35" s="60">
        <f t="shared" si="28"/>
        <v>0.79091869060190079</v>
      </c>
      <c r="AN35" s="56">
        <f t="shared" si="29"/>
        <v>10.652777777777779</v>
      </c>
      <c r="AO35" s="56">
        <f t="shared" si="30"/>
        <v>37</v>
      </c>
      <c r="AP35" s="56">
        <f t="shared" si="31"/>
        <v>47.652777777777779</v>
      </c>
      <c r="AQ35" s="56">
        <f t="shared" si="32"/>
        <v>23.722222222222221</v>
      </c>
      <c r="AR35" s="56">
        <f t="shared" si="33"/>
        <v>7.0972222222222223</v>
      </c>
      <c r="AS35" s="56">
        <f t="shared" si="34"/>
        <v>4.6944444444444446</v>
      </c>
      <c r="AT35" s="56">
        <f t="shared" si="35"/>
        <v>14.597222222222221</v>
      </c>
      <c r="AU35" s="56">
        <f t="shared" si="36"/>
        <v>22.138888888888889</v>
      </c>
      <c r="AV35" s="56">
        <f t="shared" si="37"/>
        <v>116.34722222222223</v>
      </c>
      <c r="AW35">
        <v>320</v>
      </c>
    </row>
    <row r="36" spans="1:49">
      <c r="A36" s="1" t="s">
        <v>0</v>
      </c>
      <c r="B36" s="2" t="s">
        <v>1</v>
      </c>
      <c r="C36" s="3" t="s">
        <v>2</v>
      </c>
      <c r="D36" s="61">
        <v>44072</v>
      </c>
      <c r="E36" s="4" t="s">
        <v>11</v>
      </c>
      <c r="F36" s="72" t="s">
        <v>12</v>
      </c>
      <c r="G36" s="3" t="s">
        <v>2</v>
      </c>
      <c r="H36" s="4" t="s">
        <v>13</v>
      </c>
      <c r="I36" s="5" t="s">
        <v>14</v>
      </c>
      <c r="J36" s="6">
        <v>122</v>
      </c>
      <c r="K36" s="7">
        <v>131</v>
      </c>
      <c r="L36" s="8">
        <f t="shared" si="1"/>
        <v>-9</v>
      </c>
      <c r="M36" s="57">
        <f t="shared" si="2"/>
        <v>42.133333333333333</v>
      </c>
      <c r="N36" s="57">
        <f t="shared" si="3"/>
        <v>91.106666666666669</v>
      </c>
      <c r="O36" s="60">
        <f t="shared" si="4"/>
        <v>0.46246158349187766</v>
      </c>
      <c r="P36" s="57">
        <f t="shared" si="5"/>
        <v>12.893333333333333</v>
      </c>
      <c r="Q36" s="57">
        <f t="shared" si="6"/>
        <v>34.200000000000003</v>
      </c>
      <c r="R36" s="60">
        <f t="shared" si="7"/>
        <v>0.37699805068226117</v>
      </c>
      <c r="S36" s="57">
        <f t="shared" si="8"/>
        <v>17.96</v>
      </c>
      <c r="T36" s="57">
        <f t="shared" si="9"/>
        <v>22.306666666666668</v>
      </c>
      <c r="U36" s="60">
        <f t="shared" si="10"/>
        <v>0.80514046622833235</v>
      </c>
      <c r="V36" s="57">
        <f t="shared" si="11"/>
        <v>10.173333333333334</v>
      </c>
      <c r="W36" s="57">
        <f t="shared" si="12"/>
        <v>35.053333333333335</v>
      </c>
      <c r="X36" s="57">
        <f t="shared" si="13"/>
        <v>45.226666666666667</v>
      </c>
      <c r="Y36" s="57">
        <f t="shared" si="14"/>
        <v>20.6</v>
      </c>
      <c r="Z36" s="57">
        <f t="shared" si="15"/>
        <v>6.36</v>
      </c>
      <c r="AA36" s="57">
        <f t="shared" si="16"/>
        <v>6.1066666666666665</v>
      </c>
      <c r="AB36" s="57">
        <f t="shared" si="17"/>
        <v>12.786666666666667</v>
      </c>
      <c r="AC36" s="57">
        <f t="shared" si="18"/>
        <v>21.666666666666668</v>
      </c>
      <c r="AD36" s="57">
        <f t="shared" si="19"/>
        <v>115.12</v>
      </c>
      <c r="AE36" s="57">
        <f t="shared" si="20"/>
        <v>42.338028169014088</v>
      </c>
      <c r="AF36" s="57">
        <f t="shared" si="21"/>
        <v>88.295774647887328</v>
      </c>
      <c r="AG36" s="60">
        <f t="shared" si="22"/>
        <v>0.47950231296857554</v>
      </c>
      <c r="AH36" s="56">
        <f t="shared" si="23"/>
        <v>11.014084507042254</v>
      </c>
      <c r="AI36" s="56">
        <f t="shared" si="24"/>
        <v>31.577464788732396</v>
      </c>
      <c r="AJ36" s="60">
        <f t="shared" si="25"/>
        <v>0.34879571810883142</v>
      </c>
      <c r="AK36" s="56">
        <f t="shared" si="26"/>
        <v>17.746478873239436</v>
      </c>
      <c r="AL36" s="56">
        <f t="shared" si="27"/>
        <v>24.338028169014084</v>
      </c>
      <c r="AM36" s="60">
        <f t="shared" si="28"/>
        <v>0.72916666666666663</v>
      </c>
      <c r="AN36" s="56">
        <f t="shared" si="29"/>
        <v>10.661971830985916</v>
      </c>
      <c r="AO36" s="56">
        <f t="shared" si="30"/>
        <v>35.070422535211264</v>
      </c>
      <c r="AP36" s="56">
        <f t="shared" si="31"/>
        <v>45.732394366197184</v>
      </c>
      <c r="AQ36" s="56">
        <f t="shared" si="32"/>
        <v>25.3943661971831</v>
      </c>
      <c r="AR36" s="56">
        <f t="shared" si="33"/>
        <v>8.6197183098591541</v>
      </c>
      <c r="AS36" s="56">
        <f t="shared" si="34"/>
        <v>6.591549295774648</v>
      </c>
      <c r="AT36" s="56">
        <f t="shared" si="35"/>
        <v>15.169014084507042</v>
      </c>
      <c r="AU36" s="56">
        <f t="shared" si="36"/>
        <v>20.718309859154928</v>
      </c>
      <c r="AV36" s="56">
        <f t="shared" si="37"/>
        <v>113.43661971830986</v>
      </c>
      <c r="AW36">
        <v>800</v>
      </c>
    </row>
    <row r="37" spans="1:49">
      <c r="A37" s="1" t="s">
        <v>0</v>
      </c>
      <c r="B37" s="2" t="s">
        <v>1</v>
      </c>
      <c r="C37" s="3" t="s">
        <v>2</v>
      </c>
      <c r="D37" s="61">
        <v>44072</v>
      </c>
      <c r="E37" s="4" t="s">
        <v>33</v>
      </c>
      <c r="F37" s="72" t="s">
        <v>34</v>
      </c>
      <c r="G37" s="3" t="s">
        <v>2</v>
      </c>
      <c r="H37" s="4" t="s">
        <v>31</v>
      </c>
      <c r="I37" s="5" t="s">
        <v>32</v>
      </c>
      <c r="J37" s="6">
        <v>80</v>
      </c>
      <c r="K37" s="7">
        <v>114</v>
      </c>
      <c r="L37" s="8">
        <f t="shared" si="1"/>
        <v>-34</v>
      </c>
      <c r="M37" s="57">
        <f t="shared" si="2"/>
        <v>39.986111111111114</v>
      </c>
      <c r="N37" s="57">
        <f t="shared" si="3"/>
        <v>85.5</v>
      </c>
      <c r="O37" s="60">
        <f t="shared" si="4"/>
        <v>0.46767381416504228</v>
      </c>
      <c r="P37" s="57">
        <f t="shared" si="5"/>
        <v>10.694444444444445</v>
      </c>
      <c r="Q37" s="57">
        <f t="shared" si="6"/>
        <v>30.152777777777779</v>
      </c>
      <c r="R37" s="60">
        <f t="shared" si="7"/>
        <v>0.35467526485490558</v>
      </c>
      <c r="S37" s="57">
        <f t="shared" si="8"/>
        <v>19.75</v>
      </c>
      <c r="T37" s="57">
        <f t="shared" si="9"/>
        <v>24.819444444444443</v>
      </c>
      <c r="U37" s="60">
        <f t="shared" si="10"/>
        <v>0.79574706211527702</v>
      </c>
      <c r="V37" s="57">
        <f t="shared" si="11"/>
        <v>8.2361111111111107</v>
      </c>
      <c r="W37" s="57">
        <f t="shared" si="12"/>
        <v>34.652777777777779</v>
      </c>
      <c r="X37" s="57">
        <f t="shared" si="13"/>
        <v>42.888888888888886</v>
      </c>
      <c r="Y37" s="57">
        <f t="shared" si="14"/>
        <v>21.694444444444443</v>
      </c>
      <c r="Z37" s="57">
        <f t="shared" si="15"/>
        <v>7.6388888888888893</v>
      </c>
      <c r="AA37" s="57">
        <f t="shared" si="16"/>
        <v>4.9027777777777777</v>
      </c>
      <c r="AB37" s="57">
        <f t="shared" si="17"/>
        <v>13.694444444444445</v>
      </c>
      <c r="AC37" s="57">
        <f t="shared" si="18"/>
        <v>19.305555555555557</v>
      </c>
      <c r="AD37" s="57">
        <f t="shared" si="19"/>
        <v>110.41666666666667</v>
      </c>
      <c r="AE37" s="57">
        <f t="shared" si="20"/>
        <v>40.777777777777779</v>
      </c>
      <c r="AF37" s="57">
        <f t="shared" si="21"/>
        <v>90.444444444444443</v>
      </c>
      <c r="AG37" s="60">
        <f t="shared" si="22"/>
        <v>0.4508599508599509</v>
      </c>
      <c r="AH37" s="56">
        <f t="shared" si="23"/>
        <v>15.638888888888889</v>
      </c>
      <c r="AI37" s="56">
        <f t="shared" si="24"/>
        <v>45.291666666666664</v>
      </c>
      <c r="AJ37" s="60">
        <f t="shared" si="25"/>
        <v>0.34529285495246859</v>
      </c>
      <c r="AK37" s="56">
        <f t="shared" si="26"/>
        <v>20.611111111111111</v>
      </c>
      <c r="AL37" s="56">
        <f t="shared" si="27"/>
        <v>26.055555555555557</v>
      </c>
      <c r="AM37" s="60">
        <f t="shared" si="28"/>
        <v>0.79104477611940294</v>
      </c>
      <c r="AN37" s="56">
        <f t="shared" si="29"/>
        <v>9.7777777777777786</v>
      </c>
      <c r="AO37" s="56">
        <f t="shared" si="30"/>
        <v>34.5</v>
      </c>
      <c r="AP37" s="56">
        <f t="shared" si="31"/>
        <v>44.277777777777779</v>
      </c>
      <c r="AQ37" s="56">
        <f t="shared" si="32"/>
        <v>21.625</v>
      </c>
      <c r="AR37" s="56">
        <f t="shared" si="33"/>
        <v>8.7083333333333339</v>
      </c>
      <c r="AS37" s="56">
        <f t="shared" si="34"/>
        <v>5.1527777777777777</v>
      </c>
      <c r="AT37" s="56">
        <f t="shared" si="35"/>
        <v>14.680555555555555</v>
      </c>
      <c r="AU37" s="56">
        <f t="shared" si="36"/>
        <v>21.75</v>
      </c>
      <c r="AV37" s="56">
        <f t="shared" si="37"/>
        <v>117.80555555555556</v>
      </c>
      <c r="AW37">
        <v>185</v>
      </c>
    </row>
    <row r="38" spans="1:49">
      <c r="A38" s="1" t="s">
        <v>0</v>
      </c>
      <c r="B38" s="2" t="s">
        <v>1</v>
      </c>
      <c r="C38" s="3" t="s">
        <v>2</v>
      </c>
      <c r="D38" s="61">
        <v>44072</v>
      </c>
      <c r="E38" s="4" t="s">
        <v>3</v>
      </c>
      <c r="F38" s="72" t="s">
        <v>4</v>
      </c>
      <c r="G38" s="3" t="s">
        <v>2</v>
      </c>
      <c r="H38" s="4" t="s">
        <v>5</v>
      </c>
      <c r="I38" s="5" t="s">
        <v>6</v>
      </c>
      <c r="J38" s="6">
        <v>104</v>
      </c>
      <c r="K38" s="7">
        <v>118</v>
      </c>
      <c r="L38" s="8">
        <f t="shared" si="1"/>
        <v>-14</v>
      </c>
      <c r="M38" s="57">
        <f t="shared" si="2"/>
        <v>39.328767123287669</v>
      </c>
      <c r="N38" s="57">
        <f t="shared" si="3"/>
        <v>88.602739726027394</v>
      </c>
      <c r="O38" s="60">
        <f t="shared" si="4"/>
        <v>0.44387755102040816</v>
      </c>
      <c r="P38" s="57">
        <f t="shared" si="5"/>
        <v>11.054794520547945</v>
      </c>
      <c r="Q38" s="57">
        <f t="shared" si="6"/>
        <v>32.246575342465754</v>
      </c>
      <c r="R38" s="60">
        <f t="shared" si="7"/>
        <v>0.34282073067119795</v>
      </c>
      <c r="S38" s="57">
        <f t="shared" si="8"/>
        <v>17.561643835616437</v>
      </c>
      <c r="T38" s="57">
        <f t="shared" si="9"/>
        <v>22.684931506849313</v>
      </c>
      <c r="U38" s="60">
        <f t="shared" si="10"/>
        <v>0.77415458937198067</v>
      </c>
      <c r="V38" s="57">
        <f t="shared" si="11"/>
        <v>10.287671232876713</v>
      </c>
      <c r="W38" s="57">
        <f t="shared" si="12"/>
        <v>34.219178082191782</v>
      </c>
      <c r="X38" s="57">
        <f t="shared" si="13"/>
        <v>44.506849315068493</v>
      </c>
      <c r="Y38" s="57">
        <f t="shared" si="14"/>
        <v>23.931506849315067</v>
      </c>
      <c r="Z38" s="57">
        <f t="shared" si="15"/>
        <v>8.205479452054794</v>
      </c>
      <c r="AA38" s="57">
        <f t="shared" si="16"/>
        <v>5.4246575342465757</v>
      </c>
      <c r="AB38" s="57">
        <f t="shared" si="17"/>
        <v>12.835616438356164</v>
      </c>
      <c r="AC38" s="57">
        <f t="shared" si="18"/>
        <v>18.301369863013697</v>
      </c>
      <c r="AD38" s="57">
        <f t="shared" si="19"/>
        <v>107.27397260273973</v>
      </c>
      <c r="AE38" s="57">
        <f t="shared" si="20"/>
        <v>43.287671232876711</v>
      </c>
      <c r="AF38" s="57">
        <f t="shared" si="21"/>
        <v>90.93150684931507</v>
      </c>
      <c r="AG38" s="60">
        <f t="shared" si="22"/>
        <v>0.47604700210906897</v>
      </c>
      <c r="AH38" s="56">
        <f t="shared" si="23"/>
        <v>13.794520547945206</v>
      </c>
      <c r="AI38" s="56">
        <f t="shared" si="24"/>
        <v>38.904109589041099</v>
      </c>
      <c r="AJ38" s="60">
        <f t="shared" si="25"/>
        <v>0.35457746478873237</v>
      </c>
      <c r="AK38" s="56">
        <f t="shared" si="26"/>
        <v>18.301369863013697</v>
      </c>
      <c r="AL38" s="56">
        <f t="shared" si="27"/>
        <v>24.657534246575342</v>
      </c>
      <c r="AM38" s="60">
        <f t="shared" si="28"/>
        <v>0.74222222222222223</v>
      </c>
      <c r="AN38" s="56">
        <f t="shared" si="29"/>
        <v>9.4657534246575334</v>
      </c>
      <c r="AO38" s="56">
        <f t="shared" si="30"/>
        <v>42.232876712328768</v>
      </c>
      <c r="AP38" s="56">
        <f t="shared" si="31"/>
        <v>51.698630136986303</v>
      </c>
      <c r="AQ38" s="56">
        <f t="shared" si="32"/>
        <v>25.876712328767123</v>
      </c>
      <c r="AR38" s="56">
        <f t="shared" si="33"/>
        <v>7.2054794520547949</v>
      </c>
      <c r="AS38" s="56">
        <f t="shared" si="34"/>
        <v>5.8767123287671232</v>
      </c>
      <c r="AT38" s="56">
        <f t="shared" si="35"/>
        <v>15.095890410958905</v>
      </c>
      <c r="AU38" s="56">
        <f t="shared" si="36"/>
        <v>19.602739726027398</v>
      </c>
      <c r="AV38" s="56">
        <f t="shared" si="37"/>
        <v>118.67123287671232</v>
      </c>
      <c r="AW38">
        <v>900</v>
      </c>
    </row>
    <row r="39" spans="1:49">
      <c r="A39" s="1" t="s">
        <v>0</v>
      </c>
      <c r="B39" s="2" t="s">
        <v>1</v>
      </c>
      <c r="C39" s="3" t="s">
        <v>2</v>
      </c>
      <c r="D39" s="61">
        <v>44073</v>
      </c>
      <c r="E39" s="4" t="s">
        <v>27</v>
      </c>
      <c r="F39" s="72" t="s">
        <v>28</v>
      </c>
      <c r="G39" s="3" t="s">
        <v>2</v>
      </c>
      <c r="H39" s="4" t="s">
        <v>23</v>
      </c>
      <c r="I39" s="5" t="s">
        <v>24</v>
      </c>
      <c r="J39" s="6">
        <v>112</v>
      </c>
      <c r="K39" s="7">
        <v>94</v>
      </c>
      <c r="L39" s="8">
        <f t="shared" si="1"/>
        <v>18</v>
      </c>
      <c r="M39" s="57">
        <f t="shared" si="2"/>
        <v>41.263888888888886</v>
      </c>
      <c r="N39" s="57">
        <f t="shared" si="3"/>
        <v>89.555555555555557</v>
      </c>
      <c r="O39" s="60">
        <f t="shared" si="4"/>
        <v>0.46076302729528534</v>
      </c>
      <c r="P39" s="57">
        <f t="shared" si="5"/>
        <v>12.569444444444445</v>
      </c>
      <c r="Q39" s="57">
        <f t="shared" si="6"/>
        <v>34.541666666666664</v>
      </c>
      <c r="R39" s="60">
        <f t="shared" si="7"/>
        <v>0.36389223964616008</v>
      </c>
      <c r="S39" s="57">
        <f t="shared" si="8"/>
        <v>18.555555555555557</v>
      </c>
      <c r="T39" s="57">
        <f t="shared" si="9"/>
        <v>23.166666666666668</v>
      </c>
      <c r="U39" s="60">
        <f t="shared" si="10"/>
        <v>0.80095923261390889</v>
      </c>
      <c r="V39" s="57">
        <f t="shared" si="11"/>
        <v>10.666666666666666</v>
      </c>
      <c r="W39" s="57">
        <f t="shared" si="12"/>
        <v>35.402777777777779</v>
      </c>
      <c r="X39" s="57">
        <f t="shared" si="13"/>
        <v>46.069444444444443</v>
      </c>
      <c r="Y39" s="57">
        <f t="shared" si="14"/>
        <v>22.986111111111111</v>
      </c>
      <c r="Z39" s="57">
        <f t="shared" si="15"/>
        <v>8.2638888888888893</v>
      </c>
      <c r="AA39" s="57">
        <f t="shared" si="16"/>
        <v>5.6388888888888893</v>
      </c>
      <c r="AB39" s="57">
        <f t="shared" si="17"/>
        <v>13.819444444444445</v>
      </c>
      <c r="AC39" s="57">
        <f t="shared" si="18"/>
        <v>21.569444444444443</v>
      </c>
      <c r="AD39" s="57">
        <f t="shared" si="19"/>
        <v>113.65277777777777</v>
      </c>
      <c r="AE39" s="57">
        <f t="shared" si="20"/>
        <v>40.236111111111114</v>
      </c>
      <c r="AF39" s="57">
        <f t="shared" si="21"/>
        <v>87.930555555555557</v>
      </c>
      <c r="AG39" s="60">
        <f t="shared" si="22"/>
        <v>0.45758963828779026</v>
      </c>
      <c r="AH39" s="56">
        <f t="shared" si="23"/>
        <v>13.819444444444445</v>
      </c>
      <c r="AI39" s="56">
        <f t="shared" si="24"/>
        <v>36.986111111111114</v>
      </c>
      <c r="AJ39" s="60">
        <f t="shared" si="25"/>
        <v>0.3736387532857679</v>
      </c>
      <c r="AK39" s="56">
        <f t="shared" si="26"/>
        <v>18.458333333333332</v>
      </c>
      <c r="AL39" s="56">
        <f t="shared" si="27"/>
        <v>23.194444444444443</v>
      </c>
      <c r="AM39" s="60">
        <f t="shared" si="28"/>
        <v>0.79580838323353298</v>
      </c>
      <c r="AN39" s="56">
        <f t="shared" si="29"/>
        <v>9.5138888888888893</v>
      </c>
      <c r="AO39" s="56">
        <f t="shared" si="30"/>
        <v>35.875</v>
      </c>
      <c r="AP39" s="56">
        <f t="shared" si="31"/>
        <v>45.388888888888886</v>
      </c>
      <c r="AQ39" s="56">
        <f t="shared" si="32"/>
        <v>25.222222222222221</v>
      </c>
      <c r="AR39" s="56">
        <f t="shared" si="33"/>
        <v>8.8333333333333339</v>
      </c>
      <c r="AS39" s="56">
        <f t="shared" si="34"/>
        <v>4.9722222222222223</v>
      </c>
      <c r="AT39" s="56">
        <f t="shared" si="35"/>
        <v>14.819444444444445</v>
      </c>
      <c r="AU39" s="56">
        <f t="shared" si="36"/>
        <v>21.652777777777779</v>
      </c>
      <c r="AV39" s="56">
        <f t="shared" si="37"/>
        <v>112.75</v>
      </c>
      <c r="AW39">
        <v>110</v>
      </c>
    </row>
    <row r="40" spans="1:49">
      <c r="A40" s="1" t="s">
        <v>0</v>
      </c>
      <c r="B40" s="2" t="s">
        <v>1</v>
      </c>
      <c r="C40" s="3" t="s">
        <v>2</v>
      </c>
      <c r="D40" s="61">
        <v>44073</v>
      </c>
      <c r="E40" s="4" t="s">
        <v>21</v>
      </c>
      <c r="F40" s="72" t="s">
        <v>22</v>
      </c>
      <c r="G40" s="3" t="s">
        <v>2</v>
      </c>
      <c r="H40" s="4" t="s">
        <v>19</v>
      </c>
      <c r="I40" s="5" t="s">
        <v>20</v>
      </c>
      <c r="J40" s="6">
        <v>111</v>
      </c>
      <c r="K40" s="7">
        <v>97</v>
      </c>
      <c r="L40" s="8">
        <f t="shared" si="1"/>
        <v>14</v>
      </c>
      <c r="M40" s="57">
        <f t="shared" si="2"/>
        <v>41.555555555555557</v>
      </c>
      <c r="N40" s="57">
        <f t="shared" si="3"/>
        <v>89.236111111111114</v>
      </c>
      <c r="O40" s="60">
        <f t="shared" si="4"/>
        <v>0.4656809338521401</v>
      </c>
      <c r="P40" s="57">
        <f t="shared" si="5"/>
        <v>12.430555555555555</v>
      </c>
      <c r="Q40" s="57">
        <f t="shared" si="6"/>
        <v>33.472222222222221</v>
      </c>
      <c r="R40" s="60">
        <f t="shared" si="7"/>
        <v>0.37136929460580914</v>
      </c>
      <c r="S40" s="57">
        <f t="shared" si="8"/>
        <v>20.805555555555557</v>
      </c>
      <c r="T40" s="57">
        <f t="shared" si="9"/>
        <v>26.305555555555557</v>
      </c>
      <c r="U40" s="60">
        <f t="shared" si="10"/>
        <v>0.79091869060190079</v>
      </c>
      <c r="V40" s="57">
        <f t="shared" si="11"/>
        <v>10.652777777777779</v>
      </c>
      <c r="W40" s="57">
        <f t="shared" si="12"/>
        <v>37</v>
      </c>
      <c r="X40" s="57">
        <f t="shared" si="13"/>
        <v>47.652777777777779</v>
      </c>
      <c r="Y40" s="57">
        <f t="shared" si="14"/>
        <v>23.722222222222221</v>
      </c>
      <c r="Z40" s="57">
        <f t="shared" si="15"/>
        <v>7.0972222222222223</v>
      </c>
      <c r="AA40" s="57">
        <f t="shared" si="16"/>
        <v>4.6944444444444446</v>
      </c>
      <c r="AB40" s="57">
        <f t="shared" si="17"/>
        <v>14.597222222222221</v>
      </c>
      <c r="AC40" s="57">
        <f t="shared" si="18"/>
        <v>22.138888888888889</v>
      </c>
      <c r="AD40" s="57">
        <f t="shared" si="19"/>
        <v>116.34722222222223</v>
      </c>
      <c r="AE40" s="57">
        <f t="shared" si="20"/>
        <v>41.653333333333336</v>
      </c>
      <c r="AF40" s="57">
        <f t="shared" si="21"/>
        <v>90.293333333333337</v>
      </c>
      <c r="AG40" s="60">
        <f t="shared" si="22"/>
        <v>0.46131128174837566</v>
      </c>
      <c r="AH40" s="56">
        <f t="shared" si="23"/>
        <v>15.146666666666667</v>
      </c>
      <c r="AI40" s="56">
        <f t="shared" si="24"/>
        <v>41.266666666666666</v>
      </c>
      <c r="AJ40" s="60">
        <f t="shared" si="25"/>
        <v>0.3670436187399031</v>
      </c>
      <c r="AK40" s="56">
        <f t="shared" si="26"/>
        <v>18.559999999999999</v>
      </c>
      <c r="AL40" s="56">
        <f t="shared" si="27"/>
        <v>23.826666666666668</v>
      </c>
      <c r="AM40" s="60">
        <f t="shared" si="28"/>
        <v>0.77895914941242295</v>
      </c>
      <c r="AN40" s="56">
        <f t="shared" si="29"/>
        <v>10.546666666666667</v>
      </c>
      <c r="AO40" s="56">
        <f t="shared" si="30"/>
        <v>36.386666666666663</v>
      </c>
      <c r="AP40" s="56">
        <f t="shared" si="31"/>
        <v>46.93333333333333</v>
      </c>
      <c r="AQ40" s="56">
        <f t="shared" si="32"/>
        <v>24.653333333333332</v>
      </c>
      <c r="AR40" s="56">
        <f t="shared" si="33"/>
        <v>6.1333333333333337</v>
      </c>
      <c r="AS40" s="56">
        <f t="shared" si="34"/>
        <v>4.84</v>
      </c>
      <c r="AT40" s="56">
        <f t="shared" si="35"/>
        <v>12.706666666666667</v>
      </c>
      <c r="AU40" s="56">
        <f t="shared" si="36"/>
        <v>19.493333333333332</v>
      </c>
      <c r="AV40" s="56">
        <f t="shared" si="37"/>
        <v>117.01333333333334</v>
      </c>
      <c r="AW40">
        <v>-500</v>
      </c>
    </row>
    <row r="41" spans="1:49">
      <c r="A41" s="1" t="s">
        <v>0</v>
      </c>
      <c r="B41" s="2" t="s">
        <v>1</v>
      </c>
      <c r="C41" s="3" t="s">
        <v>2</v>
      </c>
      <c r="D41" s="61">
        <v>44073</v>
      </c>
      <c r="E41" s="4" t="s">
        <v>17</v>
      </c>
      <c r="F41" s="72" t="s">
        <v>18</v>
      </c>
      <c r="G41" s="3" t="s">
        <v>2</v>
      </c>
      <c r="H41" s="4" t="s">
        <v>15</v>
      </c>
      <c r="I41" s="5" t="s">
        <v>16</v>
      </c>
      <c r="J41" s="6">
        <v>119</v>
      </c>
      <c r="K41" s="7">
        <v>107</v>
      </c>
      <c r="L41" s="8">
        <f t="shared" si="1"/>
        <v>12</v>
      </c>
      <c r="M41" s="57">
        <f t="shared" si="2"/>
        <v>42.041095890410958</v>
      </c>
      <c r="N41" s="57">
        <f t="shared" si="3"/>
        <v>88.876712328767127</v>
      </c>
      <c r="O41" s="60">
        <f t="shared" si="4"/>
        <v>0.47302712700369909</v>
      </c>
      <c r="P41" s="57">
        <f t="shared" si="5"/>
        <v>10.972602739726028</v>
      </c>
      <c r="Q41" s="57">
        <f t="shared" si="6"/>
        <v>30.602739726027398</v>
      </c>
      <c r="R41" s="60">
        <f t="shared" si="7"/>
        <v>0.35854968666069831</v>
      </c>
      <c r="S41" s="57">
        <f t="shared" si="8"/>
        <v>16.232876712328768</v>
      </c>
      <c r="T41" s="57">
        <f t="shared" si="9"/>
        <v>20.904109589041095</v>
      </c>
      <c r="U41" s="60">
        <f t="shared" si="10"/>
        <v>0.77653997378768025</v>
      </c>
      <c r="V41" s="57">
        <f t="shared" si="11"/>
        <v>10.767123287671232</v>
      </c>
      <c r="W41" s="57">
        <f t="shared" si="12"/>
        <v>33.369863013698627</v>
      </c>
      <c r="X41" s="57">
        <f t="shared" si="13"/>
        <v>44.136986301369866</v>
      </c>
      <c r="Y41" s="57">
        <f t="shared" si="14"/>
        <v>26.739726027397261</v>
      </c>
      <c r="Z41" s="57">
        <f t="shared" si="15"/>
        <v>8.0273972602739718</v>
      </c>
      <c r="AA41" s="57">
        <f t="shared" si="16"/>
        <v>4.6164383561643838</v>
      </c>
      <c r="AB41" s="57">
        <f t="shared" si="17"/>
        <v>13.767123287671232</v>
      </c>
      <c r="AC41" s="57">
        <f t="shared" si="18"/>
        <v>20.342465753424658</v>
      </c>
      <c r="AD41" s="57">
        <f t="shared" si="19"/>
        <v>111.28767123287672</v>
      </c>
      <c r="AE41" s="57">
        <f t="shared" si="20"/>
        <v>40.083333333333336</v>
      </c>
      <c r="AF41" s="57">
        <f t="shared" si="21"/>
        <v>85.138888888888886</v>
      </c>
      <c r="AG41" s="60">
        <f t="shared" si="22"/>
        <v>0.47079934747145191</v>
      </c>
      <c r="AH41" s="56">
        <f t="shared" si="23"/>
        <v>13.375</v>
      </c>
      <c r="AI41" s="56">
        <f t="shared" si="24"/>
        <v>35.236111111111114</v>
      </c>
      <c r="AJ41" s="60">
        <f t="shared" si="25"/>
        <v>0.37958218368151359</v>
      </c>
      <c r="AK41" s="56">
        <f t="shared" si="26"/>
        <v>17.75</v>
      </c>
      <c r="AL41" s="56">
        <f t="shared" si="27"/>
        <v>22.791666666666668</v>
      </c>
      <c r="AM41" s="60">
        <f t="shared" si="28"/>
        <v>0.77879341864716634</v>
      </c>
      <c r="AN41" s="56">
        <f t="shared" si="29"/>
        <v>9.1111111111111107</v>
      </c>
      <c r="AO41" s="56">
        <f t="shared" si="30"/>
        <v>35.791666666666664</v>
      </c>
      <c r="AP41" s="56">
        <f t="shared" si="31"/>
        <v>44.902777777777779</v>
      </c>
      <c r="AQ41" s="56">
        <f t="shared" si="32"/>
        <v>22.430555555555557</v>
      </c>
      <c r="AR41" s="56">
        <f t="shared" si="33"/>
        <v>6.083333333333333</v>
      </c>
      <c r="AS41" s="56">
        <f t="shared" si="34"/>
        <v>4.0555555555555554</v>
      </c>
      <c r="AT41" s="56">
        <f t="shared" si="35"/>
        <v>15.125</v>
      </c>
      <c r="AU41" s="56">
        <f t="shared" si="36"/>
        <v>20.388888888888889</v>
      </c>
      <c r="AV41" s="56">
        <f t="shared" si="37"/>
        <v>111.29166666666667</v>
      </c>
      <c r="AW41">
        <v>120</v>
      </c>
    </row>
    <row r="42" spans="1:49">
      <c r="A42" s="1" t="s">
        <v>0</v>
      </c>
      <c r="B42" s="2" t="s">
        <v>1</v>
      </c>
      <c r="C42" s="3" t="s">
        <v>2</v>
      </c>
      <c r="D42" s="61">
        <v>44074</v>
      </c>
      <c r="E42" s="4" t="s">
        <v>7</v>
      </c>
      <c r="F42" s="72" t="s">
        <v>8</v>
      </c>
      <c r="G42" s="3" t="s">
        <v>2</v>
      </c>
      <c r="H42" s="4" t="s">
        <v>5</v>
      </c>
      <c r="I42" s="5" t="s">
        <v>6</v>
      </c>
      <c r="J42" s="6">
        <v>115</v>
      </c>
      <c r="K42" s="7">
        <v>104</v>
      </c>
      <c r="L42" s="8">
        <f t="shared" si="1"/>
        <v>11</v>
      </c>
      <c r="M42" s="57">
        <f t="shared" si="2"/>
        <v>39.452054794520549</v>
      </c>
      <c r="N42" s="57">
        <f t="shared" si="3"/>
        <v>84.38356164383562</v>
      </c>
      <c r="O42" s="60">
        <f t="shared" si="4"/>
        <v>0.46753246753246752</v>
      </c>
      <c r="P42" s="57">
        <f t="shared" si="5"/>
        <v>13.41095890410959</v>
      </c>
      <c r="Q42" s="57">
        <f t="shared" si="6"/>
        <v>35.397260273972606</v>
      </c>
      <c r="R42" s="60">
        <f t="shared" si="7"/>
        <v>0.37886996904024767</v>
      </c>
      <c r="S42" s="57">
        <f t="shared" si="8"/>
        <v>19.726027397260275</v>
      </c>
      <c r="T42" s="57">
        <f t="shared" si="9"/>
        <v>25.205479452054796</v>
      </c>
      <c r="U42" s="60">
        <f t="shared" si="10"/>
        <v>0.78260869565217395</v>
      </c>
      <c r="V42" s="57">
        <f t="shared" si="11"/>
        <v>8.493150684931507</v>
      </c>
      <c r="W42" s="57">
        <f t="shared" si="12"/>
        <v>35.876712328767127</v>
      </c>
      <c r="X42" s="57">
        <f t="shared" si="13"/>
        <v>44.369863013698627</v>
      </c>
      <c r="Y42" s="57">
        <f t="shared" si="14"/>
        <v>25.917808219178081</v>
      </c>
      <c r="Z42" s="57">
        <f t="shared" si="15"/>
        <v>7.493150684931507</v>
      </c>
      <c r="AA42" s="57">
        <f t="shared" si="16"/>
        <v>4.5479452054794525</v>
      </c>
      <c r="AB42" s="57">
        <f t="shared" si="17"/>
        <v>14.904109589041095</v>
      </c>
      <c r="AC42" s="57">
        <f t="shared" si="18"/>
        <v>20.561643835616437</v>
      </c>
      <c r="AD42" s="57">
        <f t="shared" si="19"/>
        <v>112.04109589041096</v>
      </c>
      <c r="AE42" s="57">
        <f t="shared" si="20"/>
        <v>43.287671232876711</v>
      </c>
      <c r="AF42" s="57">
        <f t="shared" si="21"/>
        <v>90.93150684931507</v>
      </c>
      <c r="AG42" s="60">
        <f t="shared" si="22"/>
        <v>0.47604700210906897</v>
      </c>
      <c r="AH42" s="56">
        <f t="shared" si="23"/>
        <v>13.794520547945206</v>
      </c>
      <c r="AI42" s="56">
        <f t="shared" si="24"/>
        <v>38.904109589041099</v>
      </c>
      <c r="AJ42" s="60">
        <f t="shared" si="25"/>
        <v>0.35457746478873237</v>
      </c>
      <c r="AK42" s="56">
        <f t="shared" si="26"/>
        <v>18.301369863013697</v>
      </c>
      <c r="AL42" s="56">
        <f t="shared" si="27"/>
        <v>24.657534246575342</v>
      </c>
      <c r="AM42" s="60">
        <f t="shared" si="28"/>
        <v>0.74222222222222223</v>
      </c>
      <c r="AN42" s="56">
        <f t="shared" si="29"/>
        <v>9.4657534246575334</v>
      </c>
      <c r="AO42" s="56">
        <f t="shared" si="30"/>
        <v>42.232876712328768</v>
      </c>
      <c r="AP42" s="56">
        <f t="shared" si="31"/>
        <v>51.698630136986303</v>
      </c>
      <c r="AQ42" s="56">
        <f t="shared" si="32"/>
        <v>25.876712328767123</v>
      </c>
      <c r="AR42" s="56">
        <f t="shared" si="33"/>
        <v>7.2054794520547949</v>
      </c>
      <c r="AS42" s="56">
        <f t="shared" si="34"/>
        <v>5.8767123287671232</v>
      </c>
      <c r="AT42" s="56">
        <f t="shared" si="35"/>
        <v>15.095890410958905</v>
      </c>
      <c r="AU42" s="56">
        <f t="shared" si="36"/>
        <v>19.602739726027398</v>
      </c>
      <c r="AV42" s="56">
        <f t="shared" si="37"/>
        <v>118.67123287671232</v>
      </c>
      <c r="AW42">
        <v>200</v>
      </c>
    </row>
    <row r="43" spans="1:49">
      <c r="A43" s="1" t="s">
        <v>0</v>
      </c>
      <c r="B43" s="2" t="s">
        <v>1</v>
      </c>
      <c r="C43" s="3" t="s">
        <v>2</v>
      </c>
      <c r="D43" s="61">
        <v>44074</v>
      </c>
      <c r="E43" s="4" t="s">
        <v>31</v>
      </c>
      <c r="F43" s="72" t="s">
        <v>32</v>
      </c>
      <c r="G43" s="3" t="s">
        <v>2</v>
      </c>
      <c r="H43" s="4" t="s">
        <v>33</v>
      </c>
      <c r="I43" s="5" t="s">
        <v>34</v>
      </c>
      <c r="J43" s="6">
        <v>100</v>
      </c>
      <c r="K43" s="7">
        <v>104</v>
      </c>
      <c r="L43" s="8">
        <f t="shared" si="1"/>
        <v>-4</v>
      </c>
      <c r="M43" s="57">
        <f t="shared" si="2"/>
        <v>40.777777777777779</v>
      </c>
      <c r="N43" s="57">
        <f t="shared" si="3"/>
        <v>90.444444444444443</v>
      </c>
      <c r="O43" s="60">
        <f t="shared" si="4"/>
        <v>0.4508599508599509</v>
      </c>
      <c r="P43" s="57">
        <f t="shared" si="5"/>
        <v>15.638888888888889</v>
      </c>
      <c r="Q43" s="57">
        <f t="shared" si="6"/>
        <v>45.291666666666664</v>
      </c>
      <c r="R43" s="60">
        <f t="shared" si="7"/>
        <v>0.34529285495246859</v>
      </c>
      <c r="S43" s="57">
        <f t="shared" si="8"/>
        <v>20.611111111111111</v>
      </c>
      <c r="T43" s="57">
        <f t="shared" si="9"/>
        <v>26.055555555555557</v>
      </c>
      <c r="U43" s="60">
        <f t="shared" si="10"/>
        <v>0.79104477611940294</v>
      </c>
      <c r="V43" s="57">
        <f t="shared" si="11"/>
        <v>9.7777777777777786</v>
      </c>
      <c r="W43" s="57">
        <f t="shared" si="12"/>
        <v>34.5</v>
      </c>
      <c r="X43" s="57">
        <f t="shared" si="13"/>
        <v>44.277777777777779</v>
      </c>
      <c r="Y43" s="57">
        <f t="shared" si="14"/>
        <v>21.625</v>
      </c>
      <c r="Z43" s="57">
        <f t="shared" si="15"/>
        <v>8.7083333333333339</v>
      </c>
      <c r="AA43" s="57">
        <f t="shared" si="16"/>
        <v>5.1527777777777777</v>
      </c>
      <c r="AB43" s="57">
        <f t="shared" si="17"/>
        <v>14.680555555555555</v>
      </c>
      <c r="AC43" s="57">
        <f t="shared" si="18"/>
        <v>21.75</v>
      </c>
      <c r="AD43" s="57">
        <f t="shared" si="19"/>
        <v>117.80555555555556</v>
      </c>
      <c r="AE43" s="57">
        <f t="shared" si="20"/>
        <v>39.986111111111114</v>
      </c>
      <c r="AF43" s="57">
        <f t="shared" si="21"/>
        <v>85.5</v>
      </c>
      <c r="AG43" s="60">
        <f t="shared" si="22"/>
        <v>0.46767381416504228</v>
      </c>
      <c r="AH43" s="56">
        <f t="shared" si="23"/>
        <v>10.694444444444445</v>
      </c>
      <c r="AI43" s="56">
        <f t="shared" si="24"/>
        <v>30.152777777777779</v>
      </c>
      <c r="AJ43" s="60">
        <f t="shared" si="25"/>
        <v>0.35467526485490558</v>
      </c>
      <c r="AK43" s="56">
        <f t="shared" si="26"/>
        <v>19.75</v>
      </c>
      <c r="AL43" s="56">
        <f t="shared" si="27"/>
        <v>24.819444444444443</v>
      </c>
      <c r="AM43" s="60">
        <f t="shared" si="28"/>
        <v>0.79574706211527702</v>
      </c>
      <c r="AN43" s="56">
        <f t="shared" si="29"/>
        <v>8.2361111111111107</v>
      </c>
      <c r="AO43" s="56">
        <f t="shared" si="30"/>
        <v>34.652777777777779</v>
      </c>
      <c r="AP43" s="56">
        <f t="shared" si="31"/>
        <v>42.888888888888886</v>
      </c>
      <c r="AQ43" s="56">
        <f t="shared" si="32"/>
        <v>21.694444444444443</v>
      </c>
      <c r="AR43" s="56">
        <f t="shared" si="33"/>
        <v>7.6388888888888893</v>
      </c>
      <c r="AS43" s="56">
        <f t="shared" si="34"/>
        <v>4.9027777777777777</v>
      </c>
      <c r="AT43" s="56">
        <f t="shared" si="35"/>
        <v>13.694444444444445</v>
      </c>
      <c r="AU43" s="56">
        <f t="shared" si="36"/>
        <v>19.305555555555557</v>
      </c>
      <c r="AV43" s="56">
        <f t="shared" si="37"/>
        <v>110.41666666666667</v>
      </c>
      <c r="AW43">
        <v>-240</v>
      </c>
    </row>
    <row r="44" spans="1:49">
      <c r="A44" s="1" t="s">
        <v>0</v>
      </c>
      <c r="B44" s="2" t="s">
        <v>1</v>
      </c>
      <c r="C44" s="3" t="s">
        <v>2</v>
      </c>
      <c r="D44" s="61">
        <v>44075</v>
      </c>
      <c r="E44" s="4" t="s">
        <v>15</v>
      </c>
      <c r="F44" s="72" t="s">
        <v>16</v>
      </c>
      <c r="G44" s="3" t="s">
        <v>2</v>
      </c>
      <c r="H44" s="4" t="s">
        <v>17</v>
      </c>
      <c r="I44" s="5" t="s">
        <v>18</v>
      </c>
      <c r="J44" s="6">
        <v>78</v>
      </c>
      <c r="K44" s="7">
        <v>80</v>
      </c>
      <c r="L44" s="8">
        <f t="shared" si="1"/>
        <v>-2</v>
      </c>
      <c r="M44" s="57">
        <f t="shared" si="2"/>
        <v>40.083333333333336</v>
      </c>
      <c r="N44" s="57">
        <f t="shared" si="3"/>
        <v>85.138888888888886</v>
      </c>
      <c r="O44" s="60">
        <f t="shared" si="4"/>
        <v>0.47079934747145191</v>
      </c>
      <c r="P44" s="57">
        <f t="shared" si="5"/>
        <v>13.375</v>
      </c>
      <c r="Q44" s="57">
        <f t="shared" si="6"/>
        <v>35.236111111111114</v>
      </c>
      <c r="R44" s="60">
        <f t="shared" si="7"/>
        <v>0.37958218368151359</v>
      </c>
      <c r="S44" s="57">
        <f t="shared" si="8"/>
        <v>17.75</v>
      </c>
      <c r="T44" s="57">
        <f t="shared" si="9"/>
        <v>22.791666666666668</v>
      </c>
      <c r="U44" s="60">
        <f t="shared" si="10"/>
        <v>0.77879341864716634</v>
      </c>
      <c r="V44" s="57">
        <f t="shared" si="11"/>
        <v>9.1111111111111107</v>
      </c>
      <c r="W44" s="57">
        <f t="shared" si="12"/>
        <v>35.791666666666664</v>
      </c>
      <c r="X44" s="57">
        <f t="shared" si="13"/>
        <v>44.902777777777779</v>
      </c>
      <c r="Y44" s="57">
        <f t="shared" si="14"/>
        <v>22.430555555555557</v>
      </c>
      <c r="Z44" s="57">
        <f t="shared" si="15"/>
        <v>6.083333333333333</v>
      </c>
      <c r="AA44" s="57">
        <f t="shared" si="16"/>
        <v>4.0555555555555554</v>
      </c>
      <c r="AB44" s="57">
        <f t="shared" si="17"/>
        <v>15.125</v>
      </c>
      <c r="AC44" s="57">
        <f t="shared" si="18"/>
        <v>20.388888888888889</v>
      </c>
      <c r="AD44" s="57">
        <f t="shared" si="19"/>
        <v>111.29166666666667</v>
      </c>
      <c r="AE44" s="57">
        <f t="shared" si="20"/>
        <v>42.041095890410958</v>
      </c>
      <c r="AF44" s="57">
        <f t="shared" si="21"/>
        <v>88.876712328767127</v>
      </c>
      <c r="AG44" s="60">
        <f t="shared" si="22"/>
        <v>0.47302712700369909</v>
      </c>
      <c r="AH44" s="56">
        <f t="shared" si="23"/>
        <v>10.972602739726028</v>
      </c>
      <c r="AI44" s="56">
        <f t="shared" si="24"/>
        <v>30.602739726027398</v>
      </c>
      <c r="AJ44" s="60">
        <f t="shared" si="25"/>
        <v>0.35854968666069831</v>
      </c>
      <c r="AK44" s="56">
        <f t="shared" si="26"/>
        <v>16.232876712328768</v>
      </c>
      <c r="AL44" s="56">
        <f t="shared" si="27"/>
        <v>20.904109589041095</v>
      </c>
      <c r="AM44" s="60">
        <f t="shared" si="28"/>
        <v>0.77653997378768025</v>
      </c>
      <c r="AN44" s="56">
        <f t="shared" si="29"/>
        <v>10.767123287671232</v>
      </c>
      <c r="AO44" s="56">
        <f t="shared" si="30"/>
        <v>33.369863013698627</v>
      </c>
      <c r="AP44" s="56">
        <f t="shared" si="31"/>
        <v>44.136986301369866</v>
      </c>
      <c r="AQ44" s="56">
        <f t="shared" si="32"/>
        <v>26.739726027397261</v>
      </c>
      <c r="AR44" s="56">
        <f t="shared" si="33"/>
        <v>8.0273972602739718</v>
      </c>
      <c r="AS44" s="56">
        <f t="shared" si="34"/>
        <v>4.6164383561643838</v>
      </c>
      <c r="AT44" s="56">
        <f t="shared" si="35"/>
        <v>13.767123287671232</v>
      </c>
      <c r="AU44" s="56">
        <f t="shared" si="36"/>
        <v>20.342465753424658</v>
      </c>
      <c r="AV44" s="56">
        <f t="shared" si="37"/>
        <v>111.28767123287672</v>
      </c>
      <c r="AW44">
        <v>110</v>
      </c>
    </row>
    <row r="45" spans="1:49">
      <c r="A45" s="1" t="s">
        <v>0</v>
      </c>
      <c r="B45" s="2" t="s">
        <v>1</v>
      </c>
      <c r="C45" s="3" t="s">
        <v>2</v>
      </c>
      <c r="D45" s="61">
        <v>44075</v>
      </c>
      <c r="E45" s="4" t="s">
        <v>27</v>
      </c>
      <c r="F45" s="72" t="s">
        <v>28</v>
      </c>
      <c r="G45" s="3" t="s">
        <v>2</v>
      </c>
      <c r="H45" s="4" t="s">
        <v>23</v>
      </c>
      <c r="I45" s="5" t="s">
        <v>24</v>
      </c>
      <c r="J45" s="6">
        <v>102</v>
      </c>
      <c r="K45" s="7">
        <v>99</v>
      </c>
      <c r="L45" s="8">
        <f t="shared" si="1"/>
        <v>3</v>
      </c>
      <c r="M45" s="57">
        <f t="shared" si="2"/>
        <v>41.263888888888886</v>
      </c>
      <c r="N45" s="57">
        <f t="shared" si="3"/>
        <v>89.555555555555557</v>
      </c>
      <c r="O45" s="60">
        <f t="shared" si="4"/>
        <v>0.46076302729528534</v>
      </c>
      <c r="P45" s="57">
        <f t="shared" si="5"/>
        <v>12.569444444444445</v>
      </c>
      <c r="Q45" s="57">
        <f t="shared" si="6"/>
        <v>34.541666666666664</v>
      </c>
      <c r="R45" s="60">
        <f t="shared" si="7"/>
        <v>0.36389223964616008</v>
      </c>
      <c r="S45" s="57">
        <f t="shared" si="8"/>
        <v>18.555555555555557</v>
      </c>
      <c r="T45" s="57">
        <f t="shared" si="9"/>
        <v>23.166666666666668</v>
      </c>
      <c r="U45" s="60">
        <f t="shared" si="10"/>
        <v>0.80095923261390889</v>
      </c>
      <c r="V45" s="57">
        <f t="shared" si="11"/>
        <v>10.666666666666666</v>
      </c>
      <c r="W45" s="57">
        <f t="shared" si="12"/>
        <v>35.402777777777779</v>
      </c>
      <c r="X45" s="57">
        <f t="shared" si="13"/>
        <v>46.069444444444443</v>
      </c>
      <c r="Y45" s="57">
        <f t="shared" si="14"/>
        <v>22.986111111111111</v>
      </c>
      <c r="Z45" s="57">
        <f t="shared" si="15"/>
        <v>8.2638888888888893</v>
      </c>
      <c r="AA45" s="57">
        <f t="shared" si="16"/>
        <v>5.6388888888888893</v>
      </c>
      <c r="AB45" s="57">
        <f t="shared" si="17"/>
        <v>13.819444444444445</v>
      </c>
      <c r="AC45" s="57">
        <f t="shared" si="18"/>
        <v>21.569444444444443</v>
      </c>
      <c r="AD45" s="57">
        <f t="shared" si="19"/>
        <v>113.65277777777777</v>
      </c>
      <c r="AE45" s="57">
        <f t="shared" si="20"/>
        <v>40.236111111111114</v>
      </c>
      <c r="AF45" s="57">
        <f t="shared" si="21"/>
        <v>87.930555555555557</v>
      </c>
      <c r="AG45" s="60">
        <f t="shared" si="22"/>
        <v>0.45758963828779026</v>
      </c>
      <c r="AH45" s="56">
        <f t="shared" si="23"/>
        <v>13.819444444444445</v>
      </c>
      <c r="AI45" s="56">
        <f t="shared" si="24"/>
        <v>36.986111111111114</v>
      </c>
      <c r="AJ45" s="60">
        <f t="shared" si="25"/>
        <v>0.3736387532857679</v>
      </c>
      <c r="AK45" s="56">
        <f t="shared" si="26"/>
        <v>18.458333333333332</v>
      </c>
      <c r="AL45" s="56">
        <f t="shared" si="27"/>
        <v>23.194444444444443</v>
      </c>
      <c r="AM45" s="60">
        <f t="shared" si="28"/>
        <v>0.79580838323353298</v>
      </c>
      <c r="AN45" s="56">
        <f t="shared" si="29"/>
        <v>9.5138888888888893</v>
      </c>
      <c r="AO45" s="56">
        <f t="shared" si="30"/>
        <v>35.875</v>
      </c>
      <c r="AP45" s="56">
        <f t="shared" si="31"/>
        <v>45.388888888888886</v>
      </c>
      <c r="AQ45" s="56">
        <f t="shared" si="32"/>
        <v>25.222222222222221</v>
      </c>
      <c r="AR45" s="56">
        <f t="shared" si="33"/>
        <v>8.8333333333333339</v>
      </c>
      <c r="AS45" s="56">
        <f t="shared" si="34"/>
        <v>4.9722222222222223</v>
      </c>
      <c r="AT45" s="56">
        <f t="shared" si="35"/>
        <v>14.819444444444445</v>
      </c>
      <c r="AU45" s="56">
        <f t="shared" si="36"/>
        <v>21.652777777777779</v>
      </c>
      <c r="AV45" s="56">
        <f t="shared" si="37"/>
        <v>112.75</v>
      </c>
      <c r="AW45">
        <v>110</v>
      </c>
    </row>
    <row r="46" spans="1:49">
      <c r="A46" s="1" t="s">
        <v>0</v>
      </c>
      <c r="B46" s="2" t="s">
        <v>1</v>
      </c>
      <c r="C46" s="3" t="s">
        <v>2</v>
      </c>
      <c r="D46" s="61">
        <v>44076</v>
      </c>
      <c r="E46" s="4" t="s">
        <v>33</v>
      </c>
      <c r="F46" s="72" t="s">
        <v>34</v>
      </c>
      <c r="G46" s="3" t="s">
        <v>2</v>
      </c>
      <c r="H46" s="4" t="s">
        <v>31</v>
      </c>
      <c r="I46" s="5" t="s">
        <v>32</v>
      </c>
      <c r="J46" s="6">
        <v>102</v>
      </c>
      <c r="K46" s="7">
        <v>104</v>
      </c>
      <c r="L46" s="8">
        <f t="shared" si="1"/>
        <v>-2</v>
      </c>
      <c r="M46" s="57">
        <f t="shared" si="2"/>
        <v>39.986111111111114</v>
      </c>
      <c r="N46" s="57">
        <f t="shared" si="3"/>
        <v>85.5</v>
      </c>
      <c r="O46" s="60">
        <f t="shared" si="4"/>
        <v>0.46767381416504228</v>
      </c>
      <c r="P46" s="57">
        <f t="shared" si="5"/>
        <v>10.694444444444445</v>
      </c>
      <c r="Q46" s="57">
        <f t="shared" si="6"/>
        <v>30.152777777777779</v>
      </c>
      <c r="R46" s="60">
        <f t="shared" si="7"/>
        <v>0.35467526485490558</v>
      </c>
      <c r="S46" s="57">
        <f t="shared" si="8"/>
        <v>19.75</v>
      </c>
      <c r="T46" s="57">
        <f t="shared" si="9"/>
        <v>24.819444444444443</v>
      </c>
      <c r="U46" s="60">
        <f t="shared" si="10"/>
        <v>0.79574706211527702</v>
      </c>
      <c r="V46" s="57">
        <f t="shared" si="11"/>
        <v>8.2361111111111107</v>
      </c>
      <c r="W46" s="57">
        <f t="shared" si="12"/>
        <v>34.652777777777779</v>
      </c>
      <c r="X46" s="57">
        <f t="shared" si="13"/>
        <v>42.888888888888886</v>
      </c>
      <c r="Y46" s="57">
        <f t="shared" si="14"/>
        <v>21.694444444444443</v>
      </c>
      <c r="Z46" s="57">
        <f t="shared" si="15"/>
        <v>7.6388888888888893</v>
      </c>
      <c r="AA46" s="57">
        <f t="shared" si="16"/>
        <v>4.9027777777777777</v>
      </c>
      <c r="AB46" s="57">
        <f t="shared" si="17"/>
        <v>13.694444444444445</v>
      </c>
      <c r="AC46" s="57">
        <f t="shared" si="18"/>
        <v>19.305555555555557</v>
      </c>
      <c r="AD46" s="57">
        <f t="shared" si="19"/>
        <v>110.41666666666667</v>
      </c>
      <c r="AE46" s="57">
        <f t="shared" si="20"/>
        <v>40.777777777777779</v>
      </c>
      <c r="AF46" s="57">
        <f t="shared" si="21"/>
        <v>90.444444444444443</v>
      </c>
      <c r="AG46" s="60">
        <f t="shared" si="22"/>
        <v>0.4508599508599509</v>
      </c>
      <c r="AH46" s="56">
        <f t="shared" si="23"/>
        <v>15.638888888888889</v>
      </c>
      <c r="AI46" s="56">
        <f t="shared" si="24"/>
        <v>45.291666666666664</v>
      </c>
      <c r="AJ46" s="60">
        <f t="shared" si="25"/>
        <v>0.34529285495246859</v>
      </c>
      <c r="AK46" s="56">
        <f t="shared" si="26"/>
        <v>20.611111111111111</v>
      </c>
      <c r="AL46" s="56">
        <f t="shared" si="27"/>
        <v>26.055555555555557</v>
      </c>
      <c r="AM46" s="60">
        <f t="shared" si="28"/>
        <v>0.79104477611940294</v>
      </c>
      <c r="AN46" s="56">
        <f t="shared" si="29"/>
        <v>9.7777777777777786</v>
      </c>
      <c r="AO46" s="56">
        <f t="shared" si="30"/>
        <v>34.5</v>
      </c>
      <c r="AP46" s="56">
        <f t="shared" si="31"/>
        <v>44.277777777777779</v>
      </c>
      <c r="AQ46" s="56">
        <f t="shared" si="32"/>
        <v>21.625</v>
      </c>
      <c r="AR46" s="56">
        <f t="shared" si="33"/>
        <v>8.7083333333333339</v>
      </c>
      <c r="AS46" s="56">
        <f t="shared" si="34"/>
        <v>5.1527777777777777</v>
      </c>
      <c r="AT46" s="56">
        <f t="shared" si="35"/>
        <v>14.680555555555555</v>
      </c>
      <c r="AU46" s="56">
        <f t="shared" si="36"/>
        <v>21.75</v>
      </c>
      <c r="AV46" s="56">
        <f t="shared" si="37"/>
        <v>117.80555555555556</v>
      </c>
      <c r="AW46">
        <v>200</v>
      </c>
    </row>
    <row r="47" spans="1:49">
      <c r="A47" s="1" t="s">
        <v>0</v>
      </c>
      <c r="B47" s="2" t="s">
        <v>1</v>
      </c>
      <c r="C47" s="3" t="s">
        <v>2</v>
      </c>
      <c r="D47" s="61">
        <v>44076</v>
      </c>
      <c r="E47" s="4" t="s">
        <v>7</v>
      </c>
      <c r="F47" s="72" t="s">
        <v>8</v>
      </c>
      <c r="G47" s="3" t="s">
        <v>2</v>
      </c>
      <c r="H47" s="4" t="s">
        <v>5</v>
      </c>
      <c r="I47" s="5" t="s">
        <v>6</v>
      </c>
      <c r="J47" s="6">
        <v>116</v>
      </c>
      <c r="K47" s="7">
        <v>114</v>
      </c>
      <c r="L47" s="8">
        <f t="shared" si="1"/>
        <v>2</v>
      </c>
      <c r="M47" s="57">
        <f t="shared" si="2"/>
        <v>39.452054794520549</v>
      </c>
      <c r="N47" s="57">
        <f t="shared" si="3"/>
        <v>84.38356164383562</v>
      </c>
      <c r="O47" s="60">
        <f t="shared" si="4"/>
        <v>0.46753246753246752</v>
      </c>
      <c r="P47" s="57">
        <f t="shared" si="5"/>
        <v>13.41095890410959</v>
      </c>
      <c r="Q47" s="57">
        <f t="shared" si="6"/>
        <v>35.397260273972606</v>
      </c>
      <c r="R47" s="60">
        <f t="shared" si="7"/>
        <v>0.37886996904024767</v>
      </c>
      <c r="S47" s="57">
        <f t="shared" si="8"/>
        <v>19.726027397260275</v>
      </c>
      <c r="T47" s="57">
        <f t="shared" si="9"/>
        <v>25.205479452054796</v>
      </c>
      <c r="U47" s="60">
        <f t="shared" si="10"/>
        <v>0.78260869565217395</v>
      </c>
      <c r="V47" s="57">
        <f t="shared" si="11"/>
        <v>8.493150684931507</v>
      </c>
      <c r="W47" s="57">
        <f t="shared" si="12"/>
        <v>35.876712328767127</v>
      </c>
      <c r="X47" s="57">
        <f t="shared" si="13"/>
        <v>44.369863013698627</v>
      </c>
      <c r="Y47" s="57">
        <f t="shared" si="14"/>
        <v>25.917808219178081</v>
      </c>
      <c r="Z47" s="57">
        <f t="shared" si="15"/>
        <v>7.493150684931507</v>
      </c>
      <c r="AA47" s="57">
        <f t="shared" si="16"/>
        <v>4.5479452054794525</v>
      </c>
      <c r="AB47" s="57">
        <f t="shared" si="17"/>
        <v>14.904109589041095</v>
      </c>
      <c r="AC47" s="57">
        <f t="shared" si="18"/>
        <v>20.561643835616437</v>
      </c>
      <c r="AD47" s="57">
        <f t="shared" si="19"/>
        <v>112.04109589041096</v>
      </c>
      <c r="AE47" s="57">
        <f t="shared" si="20"/>
        <v>43.287671232876711</v>
      </c>
      <c r="AF47" s="57">
        <f t="shared" si="21"/>
        <v>90.93150684931507</v>
      </c>
      <c r="AG47" s="60">
        <f t="shared" si="22"/>
        <v>0.47604700210906897</v>
      </c>
      <c r="AH47" s="56">
        <f t="shared" si="23"/>
        <v>13.794520547945206</v>
      </c>
      <c r="AI47" s="56">
        <f t="shared" si="24"/>
        <v>38.904109589041099</v>
      </c>
      <c r="AJ47" s="60">
        <f t="shared" si="25"/>
        <v>0.35457746478873237</v>
      </c>
      <c r="AK47" s="56">
        <f t="shared" si="26"/>
        <v>18.301369863013697</v>
      </c>
      <c r="AL47" s="56">
        <f t="shared" si="27"/>
        <v>24.657534246575342</v>
      </c>
      <c r="AM47" s="60">
        <f t="shared" si="28"/>
        <v>0.74222222222222223</v>
      </c>
      <c r="AN47" s="56">
        <f t="shared" si="29"/>
        <v>9.4657534246575334</v>
      </c>
      <c r="AO47" s="56">
        <f t="shared" si="30"/>
        <v>42.232876712328768</v>
      </c>
      <c r="AP47" s="56">
        <f t="shared" si="31"/>
        <v>51.698630136986303</v>
      </c>
      <c r="AQ47" s="56">
        <f t="shared" si="32"/>
        <v>25.876712328767123</v>
      </c>
      <c r="AR47" s="56">
        <f t="shared" si="33"/>
        <v>7.2054794520547949</v>
      </c>
      <c r="AS47" s="56">
        <f t="shared" si="34"/>
        <v>5.8767123287671232</v>
      </c>
      <c r="AT47" s="56">
        <f t="shared" si="35"/>
        <v>15.095890410958905</v>
      </c>
      <c r="AU47" s="56">
        <f t="shared" si="36"/>
        <v>19.602739726027398</v>
      </c>
      <c r="AV47" s="56">
        <f t="shared" si="37"/>
        <v>118.67123287671232</v>
      </c>
      <c r="AW47">
        <v>200</v>
      </c>
    </row>
    <row r="48" spans="1:49">
      <c r="A48" s="1" t="s">
        <v>0</v>
      </c>
      <c r="B48" s="2" t="s">
        <v>1</v>
      </c>
      <c r="C48" s="3" t="s">
        <v>2</v>
      </c>
      <c r="D48" s="61">
        <v>44077</v>
      </c>
      <c r="E48" s="4" t="s">
        <v>23</v>
      </c>
      <c r="F48" s="72" t="s">
        <v>24</v>
      </c>
      <c r="G48" s="3" t="s">
        <v>2</v>
      </c>
      <c r="H48" s="4" t="s">
        <v>27</v>
      </c>
      <c r="I48" s="5" t="s">
        <v>28</v>
      </c>
      <c r="J48" s="6">
        <v>104</v>
      </c>
      <c r="K48" s="7">
        <v>103</v>
      </c>
      <c r="L48" s="8">
        <f t="shared" si="1"/>
        <v>1</v>
      </c>
      <c r="M48" s="57">
        <f t="shared" si="2"/>
        <v>40.236111111111114</v>
      </c>
      <c r="N48" s="57">
        <f t="shared" si="3"/>
        <v>87.930555555555557</v>
      </c>
      <c r="O48" s="60">
        <f t="shared" si="4"/>
        <v>0.45758963828779026</v>
      </c>
      <c r="P48" s="57">
        <f t="shared" si="5"/>
        <v>13.819444444444445</v>
      </c>
      <c r="Q48" s="57">
        <f t="shared" si="6"/>
        <v>36.986111111111114</v>
      </c>
      <c r="R48" s="60">
        <f t="shared" si="7"/>
        <v>0.3736387532857679</v>
      </c>
      <c r="S48" s="57">
        <f t="shared" si="8"/>
        <v>18.458333333333332</v>
      </c>
      <c r="T48" s="57">
        <f t="shared" si="9"/>
        <v>23.194444444444443</v>
      </c>
      <c r="U48" s="60">
        <f t="shared" si="10"/>
        <v>0.79580838323353298</v>
      </c>
      <c r="V48" s="57">
        <f t="shared" si="11"/>
        <v>9.5138888888888893</v>
      </c>
      <c r="W48" s="57">
        <f t="shared" si="12"/>
        <v>35.875</v>
      </c>
      <c r="X48" s="57">
        <f t="shared" si="13"/>
        <v>45.388888888888886</v>
      </c>
      <c r="Y48" s="57">
        <f t="shared" si="14"/>
        <v>25.222222222222221</v>
      </c>
      <c r="Z48" s="57">
        <f t="shared" si="15"/>
        <v>8.8333333333333339</v>
      </c>
      <c r="AA48" s="57">
        <f t="shared" si="16"/>
        <v>4.9722222222222223</v>
      </c>
      <c r="AB48" s="57">
        <f t="shared" si="17"/>
        <v>14.819444444444445</v>
      </c>
      <c r="AC48" s="57">
        <f t="shared" si="18"/>
        <v>21.652777777777779</v>
      </c>
      <c r="AD48" s="57">
        <f t="shared" si="19"/>
        <v>112.75</v>
      </c>
      <c r="AE48" s="57">
        <f t="shared" si="20"/>
        <v>41.263888888888886</v>
      </c>
      <c r="AF48" s="57">
        <f t="shared" si="21"/>
        <v>89.555555555555557</v>
      </c>
      <c r="AG48" s="60">
        <f t="shared" si="22"/>
        <v>0.46076302729528534</v>
      </c>
      <c r="AH48" s="56">
        <f t="shared" si="23"/>
        <v>12.569444444444445</v>
      </c>
      <c r="AI48" s="56">
        <f t="shared" si="24"/>
        <v>34.541666666666664</v>
      </c>
      <c r="AJ48" s="60">
        <f t="shared" si="25"/>
        <v>0.36389223964616008</v>
      </c>
      <c r="AK48" s="56">
        <f t="shared" si="26"/>
        <v>18.555555555555557</v>
      </c>
      <c r="AL48" s="56">
        <f t="shared" si="27"/>
        <v>23.166666666666668</v>
      </c>
      <c r="AM48" s="60">
        <f t="shared" si="28"/>
        <v>0.80095923261390889</v>
      </c>
      <c r="AN48" s="56">
        <f t="shared" si="29"/>
        <v>10.666666666666666</v>
      </c>
      <c r="AO48" s="56">
        <f t="shared" si="30"/>
        <v>35.402777777777779</v>
      </c>
      <c r="AP48" s="56">
        <f t="shared" si="31"/>
        <v>46.069444444444443</v>
      </c>
      <c r="AQ48" s="56">
        <f t="shared" si="32"/>
        <v>22.986111111111111</v>
      </c>
      <c r="AR48" s="56">
        <f t="shared" si="33"/>
        <v>8.2638888888888893</v>
      </c>
      <c r="AS48" s="56">
        <f t="shared" si="34"/>
        <v>5.6388888888888893</v>
      </c>
      <c r="AT48" s="56">
        <f t="shared" si="35"/>
        <v>13.819444444444445</v>
      </c>
      <c r="AU48" s="56">
        <f t="shared" si="36"/>
        <v>21.569444444444443</v>
      </c>
      <c r="AV48" s="56">
        <f t="shared" si="37"/>
        <v>113.65277777777777</v>
      </c>
      <c r="AW48">
        <v>-130</v>
      </c>
    </row>
    <row r="49" spans="1:49">
      <c r="A49" s="1" t="s">
        <v>0</v>
      </c>
      <c r="B49" s="2" t="s">
        <v>1</v>
      </c>
      <c r="C49" s="3" t="s">
        <v>2</v>
      </c>
      <c r="D49" s="61">
        <v>44077</v>
      </c>
      <c r="E49" s="4" t="s">
        <v>17</v>
      </c>
      <c r="F49" s="72" t="s">
        <v>18</v>
      </c>
      <c r="G49" s="3" t="s">
        <v>2</v>
      </c>
      <c r="H49" s="4" t="s">
        <v>21</v>
      </c>
      <c r="I49" s="5" t="s">
        <v>22</v>
      </c>
      <c r="J49" s="6">
        <v>97</v>
      </c>
      <c r="K49" s="7">
        <v>120</v>
      </c>
      <c r="L49" s="8">
        <f t="shared" si="1"/>
        <v>-23</v>
      </c>
      <c r="M49" s="57">
        <f t="shared" si="2"/>
        <v>42.041095890410958</v>
      </c>
      <c r="N49" s="57">
        <f t="shared" si="3"/>
        <v>88.876712328767127</v>
      </c>
      <c r="O49" s="60">
        <f t="shared" si="4"/>
        <v>0.47302712700369909</v>
      </c>
      <c r="P49" s="57">
        <f t="shared" si="5"/>
        <v>10.972602739726028</v>
      </c>
      <c r="Q49" s="57">
        <f t="shared" si="6"/>
        <v>30.602739726027398</v>
      </c>
      <c r="R49" s="60">
        <f t="shared" si="7"/>
        <v>0.35854968666069831</v>
      </c>
      <c r="S49" s="57">
        <f t="shared" si="8"/>
        <v>16.232876712328768</v>
      </c>
      <c r="T49" s="57">
        <f t="shared" si="9"/>
        <v>20.904109589041095</v>
      </c>
      <c r="U49" s="60">
        <f t="shared" si="10"/>
        <v>0.77653997378768025</v>
      </c>
      <c r="V49" s="57">
        <f t="shared" si="11"/>
        <v>10.767123287671232</v>
      </c>
      <c r="W49" s="57">
        <f t="shared" si="12"/>
        <v>33.369863013698627</v>
      </c>
      <c r="X49" s="57">
        <f t="shared" si="13"/>
        <v>44.136986301369866</v>
      </c>
      <c r="Y49" s="57">
        <f t="shared" si="14"/>
        <v>26.739726027397261</v>
      </c>
      <c r="Z49" s="57">
        <f t="shared" si="15"/>
        <v>8.0273972602739718</v>
      </c>
      <c r="AA49" s="57">
        <f t="shared" si="16"/>
        <v>4.6164383561643838</v>
      </c>
      <c r="AB49" s="57">
        <f t="shared" si="17"/>
        <v>13.767123287671232</v>
      </c>
      <c r="AC49" s="57">
        <f t="shared" si="18"/>
        <v>20.342465753424658</v>
      </c>
      <c r="AD49" s="57">
        <f t="shared" si="19"/>
        <v>111.28767123287672</v>
      </c>
      <c r="AE49" s="57">
        <f t="shared" si="20"/>
        <v>41.555555555555557</v>
      </c>
      <c r="AF49" s="57">
        <f t="shared" si="21"/>
        <v>89.236111111111114</v>
      </c>
      <c r="AG49" s="60">
        <f t="shared" si="22"/>
        <v>0.4656809338521401</v>
      </c>
      <c r="AH49" s="56">
        <f t="shared" si="23"/>
        <v>12.430555555555555</v>
      </c>
      <c r="AI49" s="56">
        <f t="shared" si="24"/>
        <v>33.472222222222221</v>
      </c>
      <c r="AJ49" s="60">
        <f t="shared" si="25"/>
        <v>0.37136929460580914</v>
      </c>
      <c r="AK49" s="56">
        <f t="shared" si="26"/>
        <v>20.805555555555557</v>
      </c>
      <c r="AL49" s="56">
        <f t="shared" si="27"/>
        <v>26.305555555555557</v>
      </c>
      <c r="AM49" s="60">
        <f t="shared" si="28"/>
        <v>0.79091869060190079</v>
      </c>
      <c r="AN49" s="56">
        <f t="shared" si="29"/>
        <v>10.652777777777779</v>
      </c>
      <c r="AO49" s="56">
        <f t="shared" si="30"/>
        <v>37</v>
      </c>
      <c r="AP49" s="56">
        <f t="shared" si="31"/>
        <v>47.652777777777779</v>
      </c>
      <c r="AQ49" s="56">
        <f t="shared" si="32"/>
        <v>23.722222222222221</v>
      </c>
      <c r="AR49" s="56">
        <f t="shared" si="33"/>
        <v>7.0972222222222223</v>
      </c>
      <c r="AS49" s="56">
        <f t="shared" si="34"/>
        <v>4.6944444444444446</v>
      </c>
      <c r="AT49" s="56">
        <f t="shared" si="35"/>
        <v>14.597222222222221</v>
      </c>
      <c r="AU49" s="56">
        <f t="shared" si="36"/>
        <v>22.138888888888889</v>
      </c>
      <c r="AV49" s="56">
        <f t="shared" si="37"/>
        <v>116.34722222222223</v>
      </c>
      <c r="AW49">
        <v>335</v>
      </c>
    </row>
    <row r="50" spans="1:49">
      <c r="A50" s="1" t="s">
        <v>0</v>
      </c>
      <c r="B50" s="2" t="s">
        <v>1</v>
      </c>
      <c r="C50" s="3" t="s">
        <v>2</v>
      </c>
      <c r="D50" s="61">
        <v>44078</v>
      </c>
      <c r="E50" s="4" t="s">
        <v>5</v>
      </c>
      <c r="F50" s="72" t="s">
        <v>6</v>
      </c>
      <c r="G50" s="3" t="s">
        <v>2</v>
      </c>
      <c r="H50" s="4" t="s">
        <v>7</v>
      </c>
      <c r="I50" s="5" t="s">
        <v>8</v>
      </c>
      <c r="J50" s="6">
        <v>100</v>
      </c>
      <c r="K50" s="7">
        <v>115</v>
      </c>
      <c r="L50" s="8">
        <f t="shared" si="1"/>
        <v>-15</v>
      </c>
      <c r="M50" s="57">
        <f t="shared" si="2"/>
        <v>43.287671232876711</v>
      </c>
      <c r="N50" s="57">
        <f t="shared" si="3"/>
        <v>90.93150684931507</v>
      </c>
      <c r="O50" s="60">
        <f t="shared" si="4"/>
        <v>0.47604700210906897</v>
      </c>
      <c r="P50" s="57">
        <f t="shared" si="5"/>
        <v>13.794520547945206</v>
      </c>
      <c r="Q50" s="57">
        <f t="shared" si="6"/>
        <v>38.904109589041099</v>
      </c>
      <c r="R50" s="60">
        <f t="shared" si="7"/>
        <v>0.35457746478873237</v>
      </c>
      <c r="S50" s="57">
        <f t="shared" si="8"/>
        <v>18.301369863013697</v>
      </c>
      <c r="T50" s="57">
        <f t="shared" si="9"/>
        <v>24.657534246575342</v>
      </c>
      <c r="U50" s="60">
        <f t="shared" si="10"/>
        <v>0.74222222222222223</v>
      </c>
      <c r="V50" s="57">
        <f t="shared" si="11"/>
        <v>9.4657534246575334</v>
      </c>
      <c r="W50" s="57">
        <f t="shared" si="12"/>
        <v>42.232876712328768</v>
      </c>
      <c r="X50" s="57">
        <f t="shared" si="13"/>
        <v>51.698630136986303</v>
      </c>
      <c r="Y50" s="57">
        <f t="shared" si="14"/>
        <v>25.876712328767123</v>
      </c>
      <c r="Z50" s="57">
        <f t="shared" si="15"/>
        <v>7.2054794520547949</v>
      </c>
      <c r="AA50" s="57">
        <f t="shared" si="16"/>
        <v>5.8767123287671232</v>
      </c>
      <c r="AB50" s="57">
        <f t="shared" si="17"/>
        <v>15.095890410958905</v>
      </c>
      <c r="AC50" s="57">
        <f t="shared" si="18"/>
        <v>19.602739726027398</v>
      </c>
      <c r="AD50" s="57">
        <f t="shared" si="19"/>
        <v>118.67123287671232</v>
      </c>
      <c r="AE50" s="57">
        <f t="shared" si="20"/>
        <v>39.452054794520549</v>
      </c>
      <c r="AF50" s="57">
        <f t="shared" si="21"/>
        <v>84.38356164383562</v>
      </c>
      <c r="AG50" s="60">
        <f t="shared" si="22"/>
        <v>0.46753246753246752</v>
      </c>
      <c r="AH50" s="56">
        <f t="shared" si="23"/>
        <v>13.41095890410959</v>
      </c>
      <c r="AI50" s="56">
        <f t="shared" si="24"/>
        <v>35.397260273972606</v>
      </c>
      <c r="AJ50" s="60">
        <f t="shared" si="25"/>
        <v>0.37886996904024767</v>
      </c>
      <c r="AK50" s="56">
        <f t="shared" si="26"/>
        <v>19.726027397260275</v>
      </c>
      <c r="AL50" s="56">
        <f t="shared" si="27"/>
        <v>25.205479452054796</v>
      </c>
      <c r="AM50" s="60">
        <f t="shared" si="28"/>
        <v>0.78260869565217395</v>
      </c>
      <c r="AN50" s="56">
        <f t="shared" si="29"/>
        <v>8.493150684931507</v>
      </c>
      <c r="AO50" s="56">
        <f t="shared" si="30"/>
        <v>35.876712328767127</v>
      </c>
      <c r="AP50" s="56">
        <f t="shared" si="31"/>
        <v>44.369863013698627</v>
      </c>
      <c r="AQ50" s="56">
        <f t="shared" si="32"/>
        <v>25.917808219178081</v>
      </c>
      <c r="AR50" s="56">
        <f t="shared" si="33"/>
        <v>7.493150684931507</v>
      </c>
      <c r="AS50" s="56">
        <f t="shared" si="34"/>
        <v>4.5479452054794525</v>
      </c>
      <c r="AT50" s="56">
        <f t="shared" si="35"/>
        <v>14.904109589041095</v>
      </c>
      <c r="AU50" s="56">
        <f t="shared" si="36"/>
        <v>20.561643835616437</v>
      </c>
      <c r="AV50" s="56">
        <f t="shared" si="37"/>
        <v>112.04109589041096</v>
      </c>
      <c r="AW50">
        <v>-210</v>
      </c>
    </row>
    <row r="51" spans="1:49">
      <c r="A51" s="1" t="s">
        <v>0</v>
      </c>
      <c r="B51" s="2" t="s">
        <v>1</v>
      </c>
      <c r="C51" s="3" t="s">
        <v>2</v>
      </c>
      <c r="D51" s="61">
        <v>44078</v>
      </c>
      <c r="E51" s="4" t="s">
        <v>31</v>
      </c>
      <c r="F51" s="72" t="s">
        <v>32</v>
      </c>
      <c r="G51" s="3" t="s">
        <v>2</v>
      </c>
      <c r="H51" s="4" t="s">
        <v>13</v>
      </c>
      <c r="I51" s="5" t="s">
        <v>14</v>
      </c>
      <c r="J51" s="6">
        <v>112</v>
      </c>
      <c r="K51" s="7">
        <v>97</v>
      </c>
      <c r="L51" s="8">
        <f t="shared" si="1"/>
        <v>15</v>
      </c>
      <c r="M51" s="57">
        <f t="shared" si="2"/>
        <v>40.777777777777779</v>
      </c>
      <c r="N51" s="57">
        <f t="shared" si="3"/>
        <v>90.444444444444443</v>
      </c>
      <c r="O51" s="60">
        <f t="shared" si="4"/>
        <v>0.4508599508599509</v>
      </c>
      <c r="P51" s="57">
        <f t="shared" si="5"/>
        <v>15.638888888888889</v>
      </c>
      <c r="Q51" s="57">
        <f t="shared" si="6"/>
        <v>45.291666666666664</v>
      </c>
      <c r="R51" s="60">
        <f t="shared" si="7"/>
        <v>0.34529285495246859</v>
      </c>
      <c r="S51" s="57">
        <f t="shared" si="8"/>
        <v>20.611111111111111</v>
      </c>
      <c r="T51" s="57">
        <f t="shared" si="9"/>
        <v>26.055555555555557</v>
      </c>
      <c r="U51" s="60">
        <f t="shared" si="10"/>
        <v>0.79104477611940294</v>
      </c>
      <c r="V51" s="57">
        <f t="shared" si="11"/>
        <v>9.7777777777777786</v>
      </c>
      <c r="W51" s="57">
        <f t="shared" si="12"/>
        <v>34.5</v>
      </c>
      <c r="X51" s="57">
        <f t="shared" si="13"/>
        <v>44.277777777777779</v>
      </c>
      <c r="Y51" s="57">
        <f t="shared" si="14"/>
        <v>21.625</v>
      </c>
      <c r="Z51" s="57">
        <f t="shared" si="15"/>
        <v>8.7083333333333339</v>
      </c>
      <c r="AA51" s="57">
        <f t="shared" si="16"/>
        <v>5.1527777777777777</v>
      </c>
      <c r="AB51" s="57">
        <f t="shared" si="17"/>
        <v>14.680555555555555</v>
      </c>
      <c r="AC51" s="57">
        <f t="shared" si="18"/>
        <v>21.75</v>
      </c>
      <c r="AD51" s="57">
        <f t="shared" si="19"/>
        <v>117.80555555555556</v>
      </c>
      <c r="AE51" s="57">
        <f t="shared" si="20"/>
        <v>42.338028169014088</v>
      </c>
      <c r="AF51" s="57">
        <f t="shared" si="21"/>
        <v>88.295774647887328</v>
      </c>
      <c r="AG51" s="60">
        <f t="shared" si="22"/>
        <v>0.47950231296857554</v>
      </c>
      <c r="AH51" s="56">
        <f t="shared" si="23"/>
        <v>11.014084507042254</v>
      </c>
      <c r="AI51" s="56">
        <f t="shared" si="24"/>
        <v>31.577464788732396</v>
      </c>
      <c r="AJ51" s="60">
        <f t="shared" si="25"/>
        <v>0.34879571810883142</v>
      </c>
      <c r="AK51" s="56">
        <f t="shared" si="26"/>
        <v>17.746478873239436</v>
      </c>
      <c r="AL51" s="56">
        <f t="shared" si="27"/>
        <v>24.338028169014084</v>
      </c>
      <c r="AM51" s="60">
        <f t="shared" si="28"/>
        <v>0.72916666666666663</v>
      </c>
      <c r="AN51" s="56">
        <f t="shared" si="29"/>
        <v>10.661971830985916</v>
      </c>
      <c r="AO51" s="56">
        <f t="shared" si="30"/>
        <v>35.070422535211264</v>
      </c>
      <c r="AP51" s="56">
        <f t="shared" si="31"/>
        <v>45.732394366197184</v>
      </c>
      <c r="AQ51" s="56">
        <f t="shared" si="32"/>
        <v>25.3943661971831</v>
      </c>
      <c r="AR51" s="56">
        <f t="shared" si="33"/>
        <v>8.6197183098591541</v>
      </c>
      <c r="AS51" s="56">
        <f t="shared" si="34"/>
        <v>6.591549295774648</v>
      </c>
      <c r="AT51" s="56">
        <f t="shared" si="35"/>
        <v>15.169014084507042</v>
      </c>
      <c r="AU51" s="56">
        <f t="shared" si="36"/>
        <v>20.718309859154928</v>
      </c>
      <c r="AV51" s="56">
        <f t="shared" si="37"/>
        <v>113.43661971830986</v>
      </c>
      <c r="AW51">
        <v>245</v>
      </c>
    </row>
    <row r="52" spans="1:49">
      <c r="A52" s="1" t="s">
        <v>0</v>
      </c>
      <c r="B52" s="2" t="s">
        <v>1</v>
      </c>
      <c r="C52" s="3" t="s">
        <v>2</v>
      </c>
      <c r="D52" s="61">
        <v>44079</v>
      </c>
      <c r="E52" s="4" t="s">
        <v>23</v>
      </c>
      <c r="F52" s="72" t="s">
        <v>24</v>
      </c>
      <c r="G52" s="3" t="s">
        <v>2</v>
      </c>
      <c r="H52" s="4" t="s">
        <v>27</v>
      </c>
      <c r="I52" s="5" t="s">
        <v>28</v>
      </c>
      <c r="J52" s="6">
        <v>100</v>
      </c>
      <c r="K52" s="7">
        <v>93</v>
      </c>
      <c r="L52" s="8">
        <f t="shared" si="1"/>
        <v>7</v>
      </c>
      <c r="M52" s="57">
        <f t="shared" si="2"/>
        <v>40.236111111111114</v>
      </c>
      <c r="N52" s="57">
        <f t="shared" si="3"/>
        <v>87.930555555555557</v>
      </c>
      <c r="O52" s="60">
        <f t="shared" si="4"/>
        <v>0.45758963828779026</v>
      </c>
      <c r="P52" s="57">
        <f t="shared" si="5"/>
        <v>13.819444444444445</v>
      </c>
      <c r="Q52" s="57">
        <f t="shared" si="6"/>
        <v>36.986111111111114</v>
      </c>
      <c r="R52" s="60">
        <f t="shared" si="7"/>
        <v>0.3736387532857679</v>
      </c>
      <c r="S52" s="57">
        <f t="shared" si="8"/>
        <v>18.458333333333332</v>
      </c>
      <c r="T52" s="57">
        <f t="shared" si="9"/>
        <v>23.194444444444443</v>
      </c>
      <c r="U52" s="60">
        <f t="shared" si="10"/>
        <v>0.79580838323353298</v>
      </c>
      <c r="V52" s="57">
        <f t="shared" si="11"/>
        <v>9.5138888888888893</v>
      </c>
      <c r="W52" s="57">
        <f t="shared" si="12"/>
        <v>35.875</v>
      </c>
      <c r="X52" s="57">
        <f t="shared" si="13"/>
        <v>45.388888888888886</v>
      </c>
      <c r="Y52" s="57">
        <f t="shared" si="14"/>
        <v>25.222222222222221</v>
      </c>
      <c r="Z52" s="57">
        <f t="shared" si="15"/>
        <v>8.8333333333333339</v>
      </c>
      <c r="AA52" s="57">
        <f t="shared" si="16"/>
        <v>4.9722222222222223</v>
      </c>
      <c r="AB52" s="57">
        <f t="shared" si="17"/>
        <v>14.819444444444445</v>
      </c>
      <c r="AC52" s="57">
        <f t="shared" si="18"/>
        <v>21.652777777777779</v>
      </c>
      <c r="AD52" s="57">
        <f t="shared" si="19"/>
        <v>112.75</v>
      </c>
      <c r="AE52" s="57">
        <f t="shared" si="20"/>
        <v>41.263888888888886</v>
      </c>
      <c r="AF52" s="57">
        <f t="shared" si="21"/>
        <v>89.555555555555557</v>
      </c>
      <c r="AG52" s="60">
        <f t="shared" si="22"/>
        <v>0.46076302729528534</v>
      </c>
      <c r="AH52" s="56">
        <f t="shared" si="23"/>
        <v>12.569444444444445</v>
      </c>
      <c r="AI52" s="56">
        <f t="shared" si="24"/>
        <v>34.541666666666664</v>
      </c>
      <c r="AJ52" s="60">
        <f t="shared" si="25"/>
        <v>0.36389223964616008</v>
      </c>
      <c r="AK52" s="56">
        <f t="shared" si="26"/>
        <v>18.555555555555557</v>
      </c>
      <c r="AL52" s="56">
        <f t="shared" si="27"/>
        <v>23.166666666666668</v>
      </c>
      <c r="AM52" s="60">
        <f t="shared" si="28"/>
        <v>0.80095923261390889</v>
      </c>
      <c r="AN52" s="56">
        <f t="shared" si="29"/>
        <v>10.666666666666666</v>
      </c>
      <c r="AO52" s="56">
        <f t="shared" si="30"/>
        <v>35.402777777777779</v>
      </c>
      <c r="AP52" s="56">
        <f t="shared" si="31"/>
        <v>46.069444444444443</v>
      </c>
      <c r="AQ52" s="56">
        <f t="shared" si="32"/>
        <v>22.986111111111111</v>
      </c>
      <c r="AR52" s="56">
        <f t="shared" si="33"/>
        <v>8.2638888888888893</v>
      </c>
      <c r="AS52" s="56">
        <f t="shared" si="34"/>
        <v>5.6388888888888893</v>
      </c>
      <c r="AT52" s="56">
        <f t="shared" si="35"/>
        <v>13.819444444444445</v>
      </c>
      <c r="AU52" s="56">
        <f t="shared" si="36"/>
        <v>21.569444444444443</v>
      </c>
      <c r="AV52" s="56">
        <f t="shared" si="37"/>
        <v>113.65277777777777</v>
      </c>
      <c r="AW52">
        <v>110</v>
      </c>
    </row>
    <row r="53" spans="1:49">
      <c r="A53" s="1" t="s">
        <v>0</v>
      </c>
      <c r="B53" s="2" t="s">
        <v>1</v>
      </c>
      <c r="C53" s="3" t="s">
        <v>2</v>
      </c>
      <c r="D53" s="61">
        <v>44079</v>
      </c>
      <c r="E53" s="4" t="s">
        <v>17</v>
      </c>
      <c r="F53" s="72" t="s">
        <v>18</v>
      </c>
      <c r="G53" s="3" t="s">
        <v>2</v>
      </c>
      <c r="H53" s="4" t="s">
        <v>21</v>
      </c>
      <c r="I53" s="5" t="s">
        <v>22</v>
      </c>
      <c r="J53" s="6">
        <v>110</v>
      </c>
      <c r="K53" s="7">
        <v>101</v>
      </c>
      <c r="L53" s="8">
        <f t="shared" si="1"/>
        <v>9</v>
      </c>
      <c r="M53" s="57">
        <f t="shared" si="2"/>
        <v>42.041095890410958</v>
      </c>
      <c r="N53" s="57">
        <f t="shared" si="3"/>
        <v>88.876712328767127</v>
      </c>
      <c r="O53" s="60">
        <f t="shared" si="4"/>
        <v>0.47302712700369909</v>
      </c>
      <c r="P53" s="57">
        <f t="shared" si="5"/>
        <v>10.972602739726028</v>
      </c>
      <c r="Q53" s="57">
        <f t="shared" si="6"/>
        <v>30.602739726027398</v>
      </c>
      <c r="R53" s="60">
        <f t="shared" si="7"/>
        <v>0.35854968666069831</v>
      </c>
      <c r="S53" s="57">
        <f t="shared" si="8"/>
        <v>16.232876712328768</v>
      </c>
      <c r="T53" s="57">
        <f t="shared" si="9"/>
        <v>20.904109589041095</v>
      </c>
      <c r="U53" s="60">
        <f t="shared" si="10"/>
        <v>0.77653997378768025</v>
      </c>
      <c r="V53" s="57">
        <f t="shared" si="11"/>
        <v>10.767123287671232</v>
      </c>
      <c r="W53" s="57">
        <f t="shared" si="12"/>
        <v>33.369863013698627</v>
      </c>
      <c r="X53" s="57">
        <f t="shared" si="13"/>
        <v>44.136986301369866</v>
      </c>
      <c r="Y53" s="57">
        <f t="shared" si="14"/>
        <v>26.739726027397261</v>
      </c>
      <c r="Z53" s="57">
        <f t="shared" si="15"/>
        <v>8.0273972602739718</v>
      </c>
      <c r="AA53" s="57">
        <f t="shared" si="16"/>
        <v>4.6164383561643838</v>
      </c>
      <c r="AB53" s="57">
        <f t="shared" si="17"/>
        <v>13.767123287671232</v>
      </c>
      <c r="AC53" s="57">
        <f t="shared" si="18"/>
        <v>20.342465753424658</v>
      </c>
      <c r="AD53" s="57">
        <f t="shared" si="19"/>
        <v>111.28767123287672</v>
      </c>
      <c r="AE53" s="57">
        <f t="shared" si="20"/>
        <v>41.555555555555557</v>
      </c>
      <c r="AF53" s="57">
        <f t="shared" si="21"/>
        <v>89.236111111111114</v>
      </c>
      <c r="AG53" s="60">
        <f t="shared" si="22"/>
        <v>0.4656809338521401</v>
      </c>
      <c r="AH53" s="56">
        <f t="shared" si="23"/>
        <v>12.430555555555555</v>
      </c>
      <c r="AI53" s="56">
        <f t="shared" si="24"/>
        <v>33.472222222222221</v>
      </c>
      <c r="AJ53" s="60">
        <f t="shared" si="25"/>
        <v>0.37136929460580914</v>
      </c>
      <c r="AK53" s="56">
        <f t="shared" si="26"/>
        <v>20.805555555555557</v>
      </c>
      <c r="AL53" s="56">
        <f t="shared" si="27"/>
        <v>26.305555555555557</v>
      </c>
      <c r="AM53" s="60">
        <f t="shared" si="28"/>
        <v>0.79091869060190079</v>
      </c>
      <c r="AN53" s="56">
        <f t="shared" si="29"/>
        <v>10.652777777777779</v>
      </c>
      <c r="AO53" s="56">
        <f t="shared" si="30"/>
        <v>37</v>
      </c>
      <c r="AP53" s="56">
        <f t="shared" si="31"/>
        <v>47.652777777777779</v>
      </c>
      <c r="AQ53" s="56">
        <f t="shared" si="32"/>
        <v>23.722222222222221</v>
      </c>
      <c r="AR53" s="56">
        <f t="shared" si="33"/>
        <v>7.0972222222222223</v>
      </c>
      <c r="AS53" s="56">
        <f t="shared" si="34"/>
        <v>4.6944444444444446</v>
      </c>
      <c r="AT53" s="56">
        <f t="shared" si="35"/>
        <v>14.597222222222221</v>
      </c>
      <c r="AU53" s="56">
        <f t="shared" si="36"/>
        <v>22.138888888888889</v>
      </c>
      <c r="AV53" s="56">
        <f t="shared" si="37"/>
        <v>116.34722222222223</v>
      </c>
      <c r="AW53">
        <v>350</v>
      </c>
    </row>
    <row r="54" spans="1:49">
      <c r="A54" s="1" t="s">
        <v>0</v>
      </c>
      <c r="B54" s="2" t="s">
        <v>1</v>
      </c>
      <c r="C54" s="3" t="s">
        <v>2</v>
      </c>
      <c r="D54" s="61">
        <v>44080</v>
      </c>
      <c r="E54" s="4" t="s">
        <v>5</v>
      </c>
      <c r="F54" s="72" t="s">
        <v>6</v>
      </c>
      <c r="G54" s="3" t="s">
        <v>2</v>
      </c>
      <c r="H54" s="4" t="s">
        <v>7</v>
      </c>
      <c r="I54" s="5" t="s">
        <v>8</v>
      </c>
      <c r="J54" s="6">
        <v>118</v>
      </c>
      <c r="K54" s="7">
        <v>115</v>
      </c>
      <c r="L54" s="8">
        <f t="shared" si="1"/>
        <v>3</v>
      </c>
      <c r="M54" s="57">
        <f t="shared" si="2"/>
        <v>43.287671232876711</v>
      </c>
      <c r="N54" s="57">
        <f t="shared" si="3"/>
        <v>90.93150684931507</v>
      </c>
      <c r="O54" s="60">
        <f t="shared" si="4"/>
        <v>0.47604700210906897</v>
      </c>
      <c r="P54" s="57">
        <f t="shared" si="5"/>
        <v>13.794520547945206</v>
      </c>
      <c r="Q54" s="57">
        <f t="shared" si="6"/>
        <v>38.904109589041099</v>
      </c>
      <c r="R54" s="60">
        <f t="shared" si="7"/>
        <v>0.35457746478873237</v>
      </c>
      <c r="S54" s="57">
        <f t="shared" si="8"/>
        <v>18.301369863013697</v>
      </c>
      <c r="T54" s="57">
        <f t="shared" si="9"/>
        <v>24.657534246575342</v>
      </c>
      <c r="U54" s="60">
        <f t="shared" si="10"/>
        <v>0.74222222222222223</v>
      </c>
      <c r="V54" s="57">
        <f t="shared" si="11"/>
        <v>9.4657534246575334</v>
      </c>
      <c r="W54" s="57">
        <f t="shared" si="12"/>
        <v>42.232876712328768</v>
      </c>
      <c r="X54" s="57">
        <f t="shared" si="13"/>
        <v>51.698630136986303</v>
      </c>
      <c r="Y54" s="57">
        <f t="shared" si="14"/>
        <v>25.876712328767123</v>
      </c>
      <c r="Z54" s="57">
        <f t="shared" si="15"/>
        <v>7.2054794520547949</v>
      </c>
      <c r="AA54" s="57">
        <f t="shared" si="16"/>
        <v>5.8767123287671232</v>
      </c>
      <c r="AB54" s="57">
        <f t="shared" si="17"/>
        <v>15.095890410958905</v>
      </c>
      <c r="AC54" s="57">
        <f t="shared" si="18"/>
        <v>19.602739726027398</v>
      </c>
      <c r="AD54" s="57">
        <f t="shared" si="19"/>
        <v>118.67123287671232</v>
      </c>
      <c r="AE54" s="57">
        <f t="shared" si="20"/>
        <v>39.452054794520549</v>
      </c>
      <c r="AF54" s="57">
        <f t="shared" si="21"/>
        <v>84.38356164383562</v>
      </c>
      <c r="AG54" s="60">
        <f t="shared" si="22"/>
        <v>0.46753246753246752</v>
      </c>
      <c r="AH54" s="56">
        <f t="shared" si="23"/>
        <v>13.41095890410959</v>
      </c>
      <c r="AI54" s="56">
        <f t="shared" si="24"/>
        <v>35.397260273972606</v>
      </c>
      <c r="AJ54" s="60">
        <f t="shared" si="25"/>
        <v>0.37886996904024767</v>
      </c>
      <c r="AK54" s="56">
        <f t="shared" si="26"/>
        <v>19.726027397260275</v>
      </c>
      <c r="AL54" s="56">
        <f t="shared" si="27"/>
        <v>25.205479452054796</v>
      </c>
      <c r="AM54" s="60">
        <f t="shared" si="28"/>
        <v>0.78260869565217395</v>
      </c>
      <c r="AN54" s="56">
        <f t="shared" si="29"/>
        <v>8.493150684931507</v>
      </c>
      <c r="AO54" s="56">
        <f t="shared" si="30"/>
        <v>35.876712328767127</v>
      </c>
      <c r="AP54" s="56">
        <f t="shared" si="31"/>
        <v>44.369863013698627</v>
      </c>
      <c r="AQ54" s="56">
        <f t="shared" si="32"/>
        <v>25.917808219178081</v>
      </c>
      <c r="AR54" s="56">
        <f t="shared" si="33"/>
        <v>7.493150684931507</v>
      </c>
      <c r="AS54" s="56">
        <f t="shared" si="34"/>
        <v>4.5479452054794525</v>
      </c>
      <c r="AT54" s="56">
        <f t="shared" si="35"/>
        <v>14.904109589041095</v>
      </c>
      <c r="AU54" s="56">
        <f t="shared" si="36"/>
        <v>20.561643835616437</v>
      </c>
      <c r="AV54" s="56">
        <f t="shared" si="37"/>
        <v>112.04109589041096</v>
      </c>
      <c r="AW54">
        <v>-125</v>
      </c>
    </row>
    <row r="55" spans="1:49">
      <c r="A55" s="1" t="s">
        <v>0</v>
      </c>
      <c r="B55" s="2" t="s">
        <v>1</v>
      </c>
      <c r="C55" s="3" t="s">
        <v>2</v>
      </c>
      <c r="D55" s="61">
        <v>44080</v>
      </c>
      <c r="E55" s="4" t="s">
        <v>31</v>
      </c>
      <c r="F55" s="72" t="s">
        <v>32</v>
      </c>
      <c r="G55" s="3" t="s">
        <v>2</v>
      </c>
      <c r="H55" s="4" t="s">
        <v>13</v>
      </c>
      <c r="I55" s="5" t="s">
        <v>14</v>
      </c>
      <c r="J55" s="6">
        <v>109</v>
      </c>
      <c r="K55" s="7">
        <v>117</v>
      </c>
      <c r="L55" s="8">
        <f t="shared" si="1"/>
        <v>-8</v>
      </c>
      <c r="M55" s="57">
        <f t="shared" si="2"/>
        <v>40.777777777777779</v>
      </c>
      <c r="N55" s="57">
        <f t="shared" si="3"/>
        <v>90.444444444444443</v>
      </c>
      <c r="O55" s="60">
        <f t="shared" si="4"/>
        <v>0.4508599508599509</v>
      </c>
      <c r="P55" s="57">
        <f t="shared" si="5"/>
        <v>15.638888888888889</v>
      </c>
      <c r="Q55" s="57">
        <f t="shared" si="6"/>
        <v>45.291666666666664</v>
      </c>
      <c r="R55" s="60">
        <f t="shared" si="7"/>
        <v>0.34529285495246859</v>
      </c>
      <c r="S55" s="57">
        <f t="shared" si="8"/>
        <v>20.611111111111111</v>
      </c>
      <c r="T55" s="57">
        <f t="shared" si="9"/>
        <v>26.055555555555557</v>
      </c>
      <c r="U55" s="60">
        <f t="shared" si="10"/>
        <v>0.79104477611940294</v>
      </c>
      <c r="V55" s="57">
        <f t="shared" si="11"/>
        <v>9.7777777777777786</v>
      </c>
      <c r="W55" s="57">
        <f t="shared" si="12"/>
        <v>34.5</v>
      </c>
      <c r="X55" s="57">
        <f t="shared" si="13"/>
        <v>44.277777777777779</v>
      </c>
      <c r="Y55" s="57">
        <f t="shared" si="14"/>
        <v>21.625</v>
      </c>
      <c r="Z55" s="57">
        <f t="shared" si="15"/>
        <v>8.7083333333333339</v>
      </c>
      <c r="AA55" s="57">
        <f t="shared" si="16"/>
        <v>5.1527777777777777</v>
      </c>
      <c r="AB55" s="57">
        <f t="shared" si="17"/>
        <v>14.680555555555555</v>
      </c>
      <c r="AC55" s="57">
        <f t="shared" si="18"/>
        <v>21.75</v>
      </c>
      <c r="AD55" s="57">
        <f t="shared" si="19"/>
        <v>117.80555555555556</v>
      </c>
      <c r="AE55" s="57">
        <f t="shared" si="20"/>
        <v>42.338028169014088</v>
      </c>
      <c r="AF55" s="57">
        <f t="shared" si="21"/>
        <v>88.295774647887328</v>
      </c>
      <c r="AG55" s="60">
        <f t="shared" si="22"/>
        <v>0.47950231296857554</v>
      </c>
      <c r="AH55" s="56">
        <f t="shared" si="23"/>
        <v>11.014084507042254</v>
      </c>
      <c r="AI55" s="56">
        <f t="shared" si="24"/>
        <v>31.577464788732396</v>
      </c>
      <c r="AJ55" s="60">
        <f t="shared" si="25"/>
        <v>0.34879571810883142</v>
      </c>
      <c r="AK55" s="56">
        <f t="shared" si="26"/>
        <v>17.746478873239436</v>
      </c>
      <c r="AL55" s="56">
        <f t="shared" si="27"/>
        <v>24.338028169014084</v>
      </c>
      <c r="AM55" s="60">
        <f t="shared" si="28"/>
        <v>0.72916666666666663</v>
      </c>
      <c r="AN55" s="56">
        <f t="shared" si="29"/>
        <v>10.661971830985916</v>
      </c>
      <c r="AO55" s="56">
        <f t="shared" si="30"/>
        <v>35.070422535211264</v>
      </c>
      <c r="AP55" s="56">
        <f t="shared" si="31"/>
        <v>45.732394366197184</v>
      </c>
      <c r="AQ55" s="56">
        <f t="shared" si="32"/>
        <v>25.3943661971831</v>
      </c>
      <c r="AR55" s="56">
        <f t="shared" si="33"/>
        <v>8.6197183098591541</v>
      </c>
      <c r="AS55" s="56">
        <f t="shared" si="34"/>
        <v>6.591549295774648</v>
      </c>
      <c r="AT55" s="56">
        <f t="shared" si="35"/>
        <v>15.169014084507042</v>
      </c>
      <c r="AU55" s="56">
        <f t="shared" si="36"/>
        <v>20.718309859154928</v>
      </c>
      <c r="AV55" s="56">
        <f t="shared" si="37"/>
        <v>113.43661971830986</v>
      </c>
      <c r="AW55">
        <v>210</v>
      </c>
    </row>
    <row r="56" spans="1:49">
      <c r="A56" s="1" t="s">
        <v>0</v>
      </c>
      <c r="B56" s="2" t="s">
        <v>1</v>
      </c>
      <c r="C56" s="3" t="s">
        <v>2</v>
      </c>
      <c r="D56" s="61">
        <v>44081</v>
      </c>
      <c r="E56" s="4" t="s">
        <v>27</v>
      </c>
      <c r="F56" s="72" t="s">
        <v>28</v>
      </c>
      <c r="G56" s="3" t="s">
        <v>2</v>
      </c>
      <c r="H56" s="4" t="s">
        <v>23</v>
      </c>
      <c r="I56" s="5" t="s">
        <v>24</v>
      </c>
      <c r="J56" s="6">
        <v>111</v>
      </c>
      <c r="K56" s="7">
        <v>89</v>
      </c>
      <c r="L56" s="8">
        <f t="shared" si="1"/>
        <v>22</v>
      </c>
      <c r="M56" s="57">
        <f t="shared" si="2"/>
        <v>41.263888888888886</v>
      </c>
      <c r="N56" s="57">
        <f t="shared" si="3"/>
        <v>89.555555555555557</v>
      </c>
      <c r="O56" s="60">
        <f t="shared" si="4"/>
        <v>0.46076302729528534</v>
      </c>
      <c r="P56" s="57">
        <f t="shared" si="5"/>
        <v>12.569444444444445</v>
      </c>
      <c r="Q56" s="57">
        <f t="shared" si="6"/>
        <v>34.541666666666664</v>
      </c>
      <c r="R56" s="60">
        <f t="shared" si="7"/>
        <v>0.36389223964616008</v>
      </c>
      <c r="S56" s="57">
        <f t="shared" si="8"/>
        <v>18.555555555555557</v>
      </c>
      <c r="T56" s="57">
        <f t="shared" si="9"/>
        <v>23.166666666666668</v>
      </c>
      <c r="U56" s="60">
        <f t="shared" si="10"/>
        <v>0.80095923261390889</v>
      </c>
      <c r="V56" s="57">
        <f t="shared" si="11"/>
        <v>10.666666666666666</v>
      </c>
      <c r="W56" s="57">
        <f t="shared" si="12"/>
        <v>35.402777777777779</v>
      </c>
      <c r="X56" s="57">
        <f t="shared" si="13"/>
        <v>46.069444444444443</v>
      </c>
      <c r="Y56" s="57">
        <f t="shared" si="14"/>
        <v>22.986111111111111</v>
      </c>
      <c r="Z56" s="57">
        <f t="shared" si="15"/>
        <v>8.2638888888888893</v>
      </c>
      <c r="AA56" s="57">
        <f t="shared" si="16"/>
        <v>5.6388888888888893</v>
      </c>
      <c r="AB56" s="57">
        <f t="shared" si="17"/>
        <v>13.819444444444445</v>
      </c>
      <c r="AC56" s="57">
        <f t="shared" si="18"/>
        <v>21.569444444444443</v>
      </c>
      <c r="AD56" s="57">
        <f t="shared" si="19"/>
        <v>113.65277777777777</v>
      </c>
      <c r="AE56" s="57">
        <f t="shared" si="20"/>
        <v>40.236111111111114</v>
      </c>
      <c r="AF56" s="57">
        <f t="shared" si="21"/>
        <v>87.930555555555557</v>
      </c>
      <c r="AG56" s="60">
        <f t="shared" si="22"/>
        <v>0.45758963828779026</v>
      </c>
      <c r="AH56" s="56">
        <f t="shared" si="23"/>
        <v>13.819444444444445</v>
      </c>
      <c r="AI56" s="56">
        <f t="shared" si="24"/>
        <v>36.986111111111114</v>
      </c>
      <c r="AJ56" s="60">
        <f t="shared" si="25"/>
        <v>0.3736387532857679</v>
      </c>
      <c r="AK56" s="56">
        <f t="shared" si="26"/>
        <v>18.458333333333332</v>
      </c>
      <c r="AL56" s="56">
        <f t="shared" si="27"/>
        <v>23.194444444444443</v>
      </c>
      <c r="AM56" s="60">
        <f t="shared" si="28"/>
        <v>0.79580838323353298</v>
      </c>
      <c r="AN56" s="56">
        <f t="shared" si="29"/>
        <v>9.5138888888888893</v>
      </c>
      <c r="AO56" s="56">
        <f t="shared" si="30"/>
        <v>35.875</v>
      </c>
      <c r="AP56" s="56">
        <f t="shared" si="31"/>
        <v>45.388888888888886</v>
      </c>
      <c r="AQ56" s="56">
        <f t="shared" si="32"/>
        <v>25.222222222222221</v>
      </c>
      <c r="AR56" s="56">
        <f t="shared" si="33"/>
        <v>8.8333333333333339</v>
      </c>
      <c r="AS56" s="56">
        <f t="shared" si="34"/>
        <v>4.9722222222222223</v>
      </c>
      <c r="AT56" s="56">
        <f t="shared" si="35"/>
        <v>14.819444444444445</v>
      </c>
      <c r="AU56" s="56">
        <f t="shared" si="36"/>
        <v>21.652777777777779</v>
      </c>
      <c r="AV56" s="56">
        <f t="shared" si="37"/>
        <v>112.75</v>
      </c>
      <c r="AW56">
        <v>-130</v>
      </c>
    </row>
    <row r="57" spans="1:49">
      <c r="A57" s="1" t="s">
        <v>0</v>
      </c>
      <c r="B57" s="2" t="s">
        <v>1</v>
      </c>
      <c r="C57" s="3" t="s">
        <v>2</v>
      </c>
      <c r="D57" s="61">
        <v>44081</v>
      </c>
      <c r="E57" s="4" t="s">
        <v>21</v>
      </c>
      <c r="F57" s="72" t="s">
        <v>22</v>
      </c>
      <c r="G57" s="3" t="s">
        <v>2</v>
      </c>
      <c r="H57" s="4" t="s">
        <v>17</v>
      </c>
      <c r="I57" s="5" t="s">
        <v>18</v>
      </c>
      <c r="J57" s="6">
        <v>113</v>
      </c>
      <c r="K57" s="7">
        <v>107</v>
      </c>
      <c r="L57" s="8">
        <f t="shared" si="1"/>
        <v>6</v>
      </c>
      <c r="M57" s="57">
        <f t="shared" si="2"/>
        <v>41.555555555555557</v>
      </c>
      <c r="N57" s="57">
        <f t="shared" si="3"/>
        <v>89.236111111111114</v>
      </c>
      <c r="O57" s="60">
        <f t="shared" si="4"/>
        <v>0.4656809338521401</v>
      </c>
      <c r="P57" s="57">
        <f t="shared" si="5"/>
        <v>12.430555555555555</v>
      </c>
      <c r="Q57" s="57">
        <f t="shared" si="6"/>
        <v>33.472222222222221</v>
      </c>
      <c r="R57" s="60">
        <f t="shared" si="7"/>
        <v>0.37136929460580914</v>
      </c>
      <c r="S57" s="57">
        <f t="shared" si="8"/>
        <v>20.805555555555557</v>
      </c>
      <c r="T57" s="57">
        <f t="shared" si="9"/>
        <v>26.305555555555557</v>
      </c>
      <c r="U57" s="60">
        <f t="shared" si="10"/>
        <v>0.79091869060190079</v>
      </c>
      <c r="V57" s="57">
        <f t="shared" si="11"/>
        <v>10.652777777777779</v>
      </c>
      <c r="W57" s="57">
        <f t="shared" si="12"/>
        <v>37</v>
      </c>
      <c r="X57" s="57">
        <f t="shared" si="13"/>
        <v>47.652777777777779</v>
      </c>
      <c r="Y57" s="57">
        <f t="shared" si="14"/>
        <v>23.722222222222221</v>
      </c>
      <c r="Z57" s="57">
        <f t="shared" si="15"/>
        <v>7.0972222222222223</v>
      </c>
      <c r="AA57" s="57">
        <f t="shared" si="16"/>
        <v>4.6944444444444446</v>
      </c>
      <c r="AB57" s="57">
        <f t="shared" si="17"/>
        <v>14.597222222222221</v>
      </c>
      <c r="AC57" s="57">
        <f t="shared" si="18"/>
        <v>22.138888888888889</v>
      </c>
      <c r="AD57" s="57">
        <f t="shared" si="19"/>
        <v>116.34722222222223</v>
      </c>
      <c r="AE57" s="57">
        <f t="shared" si="20"/>
        <v>42.041095890410958</v>
      </c>
      <c r="AF57" s="57">
        <f t="shared" si="21"/>
        <v>88.876712328767127</v>
      </c>
      <c r="AG57" s="60">
        <f t="shared" si="22"/>
        <v>0.47302712700369909</v>
      </c>
      <c r="AH57" s="56">
        <f t="shared" si="23"/>
        <v>10.972602739726028</v>
      </c>
      <c r="AI57" s="56">
        <f t="shared" si="24"/>
        <v>30.602739726027398</v>
      </c>
      <c r="AJ57" s="60">
        <f t="shared" si="25"/>
        <v>0.35854968666069831</v>
      </c>
      <c r="AK57" s="56">
        <f t="shared" si="26"/>
        <v>16.232876712328768</v>
      </c>
      <c r="AL57" s="56">
        <f t="shared" si="27"/>
        <v>20.904109589041095</v>
      </c>
      <c r="AM57" s="60">
        <f t="shared" si="28"/>
        <v>0.77653997378768025</v>
      </c>
      <c r="AN57" s="56">
        <f t="shared" si="29"/>
        <v>10.767123287671232</v>
      </c>
      <c r="AO57" s="56">
        <f t="shared" si="30"/>
        <v>33.369863013698627</v>
      </c>
      <c r="AP57" s="56">
        <f t="shared" si="31"/>
        <v>44.136986301369866</v>
      </c>
      <c r="AQ57" s="56">
        <f t="shared" si="32"/>
        <v>26.739726027397261</v>
      </c>
      <c r="AR57" s="56">
        <f t="shared" si="33"/>
        <v>8.0273972602739718</v>
      </c>
      <c r="AS57" s="56">
        <f t="shared" si="34"/>
        <v>4.6164383561643838</v>
      </c>
      <c r="AT57" s="56">
        <f t="shared" si="35"/>
        <v>13.767123287671232</v>
      </c>
      <c r="AU57" s="56">
        <f t="shared" si="36"/>
        <v>20.342465753424658</v>
      </c>
      <c r="AV57" s="56">
        <f t="shared" si="37"/>
        <v>111.28767123287672</v>
      </c>
      <c r="AW57">
        <v>-420</v>
      </c>
    </row>
    <row r="58" spans="1:49">
      <c r="A58" s="1" t="s">
        <v>0</v>
      </c>
      <c r="B58" s="2" t="s">
        <v>1</v>
      </c>
      <c r="C58" s="3" t="s">
        <v>2</v>
      </c>
      <c r="D58" s="61">
        <v>44082</v>
      </c>
      <c r="E58" s="4" t="s">
        <v>7</v>
      </c>
      <c r="F58" s="72" t="s">
        <v>8</v>
      </c>
      <c r="G58" s="3" t="s">
        <v>2</v>
      </c>
      <c r="H58" s="4" t="s">
        <v>5</v>
      </c>
      <c r="I58" s="5" t="s">
        <v>6</v>
      </c>
      <c r="J58" s="6">
        <v>103</v>
      </c>
      <c r="K58" s="7">
        <v>94</v>
      </c>
      <c r="L58" s="8">
        <f t="shared" si="1"/>
        <v>9</v>
      </c>
      <c r="M58" s="57">
        <f t="shared" si="2"/>
        <v>39.452054794520549</v>
      </c>
      <c r="N58" s="57">
        <f t="shared" si="3"/>
        <v>84.38356164383562</v>
      </c>
      <c r="O58" s="60">
        <f t="shared" si="4"/>
        <v>0.46753246753246752</v>
      </c>
      <c r="P58" s="57">
        <f t="shared" si="5"/>
        <v>13.41095890410959</v>
      </c>
      <c r="Q58" s="57">
        <f t="shared" si="6"/>
        <v>35.397260273972606</v>
      </c>
      <c r="R58" s="60">
        <f t="shared" si="7"/>
        <v>0.37886996904024767</v>
      </c>
      <c r="S58" s="57">
        <f t="shared" si="8"/>
        <v>19.726027397260275</v>
      </c>
      <c r="T58" s="57">
        <f t="shared" si="9"/>
        <v>25.205479452054796</v>
      </c>
      <c r="U58" s="60">
        <f t="shared" si="10"/>
        <v>0.78260869565217395</v>
      </c>
      <c r="V58" s="57">
        <f t="shared" si="11"/>
        <v>8.493150684931507</v>
      </c>
      <c r="W58" s="57">
        <f t="shared" si="12"/>
        <v>35.876712328767127</v>
      </c>
      <c r="X58" s="57">
        <f t="shared" si="13"/>
        <v>44.369863013698627</v>
      </c>
      <c r="Y58" s="57">
        <f t="shared" si="14"/>
        <v>25.917808219178081</v>
      </c>
      <c r="Z58" s="57">
        <f t="shared" si="15"/>
        <v>7.493150684931507</v>
      </c>
      <c r="AA58" s="57">
        <f t="shared" si="16"/>
        <v>4.5479452054794525</v>
      </c>
      <c r="AB58" s="57">
        <f t="shared" si="17"/>
        <v>14.904109589041095</v>
      </c>
      <c r="AC58" s="57">
        <f t="shared" si="18"/>
        <v>20.561643835616437</v>
      </c>
      <c r="AD58" s="57">
        <f t="shared" si="19"/>
        <v>112.04109589041096</v>
      </c>
      <c r="AE58" s="57">
        <f t="shared" si="20"/>
        <v>43.287671232876711</v>
      </c>
      <c r="AF58" s="57">
        <f t="shared" si="21"/>
        <v>90.93150684931507</v>
      </c>
      <c r="AG58" s="60">
        <f t="shared" si="22"/>
        <v>0.47604700210906897</v>
      </c>
      <c r="AH58" s="56">
        <f t="shared" si="23"/>
        <v>13.794520547945206</v>
      </c>
      <c r="AI58" s="56">
        <f t="shared" si="24"/>
        <v>38.904109589041099</v>
      </c>
      <c r="AJ58" s="60">
        <f t="shared" si="25"/>
        <v>0.35457746478873237</v>
      </c>
      <c r="AK58" s="56">
        <f t="shared" si="26"/>
        <v>18.301369863013697</v>
      </c>
      <c r="AL58" s="56">
        <f t="shared" si="27"/>
        <v>24.657534246575342</v>
      </c>
      <c r="AM58" s="60">
        <f t="shared" si="28"/>
        <v>0.74222222222222223</v>
      </c>
      <c r="AN58" s="56">
        <f t="shared" si="29"/>
        <v>9.4657534246575334</v>
      </c>
      <c r="AO58" s="56">
        <f t="shared" si="30"/>
        <v>42.232876712328768</v>
      </c>
      <c r="AP58" s="56">
        <f t="shared" si="31"/>
        <v>51.698630136986303</v>
      </c>
      <c r="AQ58" s="56">
        <f t="shared" si="32"/>
        <v>25.876712328767123</v>
      </c>
      <c r="AR58" s="56">
        <f t="shared" si="33"/>
        <v>7.2054794520547949</v>
      </c>
      <c r="AS58" s="56">
        <f t="shared" si="34"/>
        <v>5.8767123287671232</v>
      </c>
      <c r="AT58" s="56">
        <f t="shared" si="35"/>
        <v>15.095890410958905</v>
      </c>
      <c r="AU58" s="56">
        <f t="shared" si="36"/>
        <v>19.602739726027398</v>
      </c>
      <c r="AV58" s="56">
        <f t="shared" si="37"/>
        <v>118.67123287671232</v>
      </c>
      <c r="AW58">
        <v>-230</v>
      </c>
    </row>
    <row r="59" spans="1:49">
      <c r="A59" s="1" t="s">
        <v>0</v>
      </c>
      <c r="B59" s="2" t="s">
        <v>1</v>
      </c>
      <c r="C59" s="3" t="s">
        <v>2</v>
      </c>
      <c r="D59" s="61">
        <v>44082</v>
      </c>
      <c r="E59" s="4" t="s">
        <v>13</v>
      </c>
      <c r="F59" s="72" t="s">
        <v>14</v>
      </c>
      <c r="G59" s="3" t="s">
        <v>2</v>
      </c>
      <c r="H59" s="4" t="s">
        <v>31</v>
      </c>
      <c r="I59" s="5" t="s">
        <v>32</v>
      </c>
      <c r="J59" s="6">
        <v>112</v>
      </c>
      <c r="K59" s="7">
        <v>102</v>
      </c>
      <c r="L59" s="8">
        <f t="shared" si="1"/>
        <v>10</v>
      </c>
      <c r="M59" s="57">
        <f t="shared" si="2"/>
        <v>42.338028169014088</v>
      </c>
      <c r="N59" s="57">
        <f t="shared" si="3"/>
        <v>88.295774647887328</v>
      </c>
      <c r="O59" s="60">
        <f t="shared" si="4"/>
        <v>0.47950231296857554</v>
      </c>
      <c r="P59" s="57">
        <f t="shared" si="5"/>
        <v>11.014084507042254</v>
      </c>
      <c r="Q59" s="57">
        <f t="shared" si="6"/>
        <v>31.577464788732396</v>
      </c>
      <c r="R59" s="60">
        <f t="shared" si="7"/>
        <v>0.34879571810883142</v>
      </c>
      <c r="S59" s="57">
        <f t="shared" si="8"/>
        <v>17.746478873239436</v>
      </c>
      <c r="T59" s="57">
        <f t="shared" si="9"/>
        <v>24.338028169014084</v>
      </c>
      <c r="U59" s="60">
        <f t="shared" si="10"/>
        <v>0.72916666666666663</v>
      </c>
      <c r="V59" s="57">
        <f t="shared" si="11"/>
        <v>10.661971830985916</v>
      </c>
      <c r="W59" s="57">
        <f t="shared" si="12"/>
        <v>35.070422535211264</v>
      </c>
      <c r="X59" s="57">
        <f t="shared" si="13"/>
        <v>45.732394366197184</v>
      </c>
      <c r="Y59" s="57">
        <f t="shared" si="14"/>
        <v>25.3943661971831</v>
      </c>
      <c r="Z59" s="57">
        <f t="shared" si="15"/>
        <v>8.6197183098591541</v>
      </c>
      <c r="AA59" s="57">
        <f t="shared" si="16"/>
        <v>6.591549295774648</v>
      </c>
      <c r="AB59" s="57">
        <f t="shared" si="17"/>
        <v>15.169014084507042</v>
      </c>
      <c r="AC59" s="57">
        <f t="shared" si="18"/>
        <v>20.718309859154928</v>
      </c>
      <c r="AD59" s="57">
        <f t="shared" si="19"/>
        <v>113.43661971830986</v>
      </c>
      <c r="AE59" s="57">
        <f t="shared" si="20"/>
        <v>40.777777777777779</v>
      </c>
      <c r="AF59" s="57">
        <f t="shared" si="21"/>
        <v>90.444444444444443</v>
      </c>
      <c r="AG59" s="60">
        <f t="shared" si="22"/>
        <v>0.4508599508599509</v>
      </c>
      <c r="AH59" s="56">
        <f t="shared" si="23"/>
        <v>15.638888888888889</v>
      </c>
      <c r="AI59" s="56">
        <f t="shared" si="24"/>
        <v>45.291666666666664</v>
      </c>
      <c r="AJ59" s="60">
        <f t="shared" si="25"/>
        <v>0.34529285495246859</v>
      </c>
      <c r="AK59" s="56">
        <f t="shared" si="26"/>
        <v>20.611111111111111</v>
      </c>
      <c r="AL59" s="56">
        <f t="shared" si="27"/>
        <v>26.055555555555557</v>
      </c>
      <c r="AM59" s="60">
        <f t="shared" si="28"/>
        <v>0.79104477611940294</v>
      </c>
      <c r="AN59" s="56">
        <f t="shared" si="29"/>
        <v>9.7777777777777786</v>
      </c>
      <c r="AO59" s="56">
        <f t="shared" si="30"/>
        <v>34.5</v>
      </c>
      <c r="AP59" s="56">
        <f t="shared" si="31"/>
        <v>44.277777777777779</v>
      </c>
      <c r="AQ59" s="56">
        <f t="shared" si="32"/>
        <v>21.625</v>
      </c>
      <c r="AR59" s="56">
        <f t="shared" si="33"/>
        <v>8.7083333333333339</v>
      </c>
      <c r="AS59" s="56">
        <f t="shared" si="34"/>
        <v>5.1527777777777777</v>
      </c>
      <c r="AT59" s="56">
        <f t="shared" si="35"/>
        <v>14.680555555555555</v>
      </c>
      <c r="AU59" s="56">
        <f t="shared" si="36"/>
        <v>21.75</v>
      </c>
      <c r="AV59" s="56">
        <f t="shared" si="37"/>
        <v>117.80555555555556</v>
      </c>
      <c r="AW59">
        <v>-175</v>
      </c>
    </row>
    <row r="60" spans="1:49">
      <c r="A60" s="1" t="s">
        <v>0</v>
      </c>
      <c r="B60" s="2" t="s">
        <v>1</v>
      </c>
      <c r="C60" s="3" t="s">
        <v>2</v>
      </c>
      <c r="D60" s="61">
        <v>44083</v>
      </c>
      <c r="E60" s="4" t="s">
        <v>23</v>
      </c>
      <c r="F60" s="72" t="s">
        <v>24</v>
      </c>
      <c r="G60" s="3" t="s">
        <v>2</v>
      </c>
      <c r="H60" s="4" t="s">
        <v>27</v>
      </c>
      <c r="I60" s="5" t="s">
        <v>28</v>
      </c>
      <c r="J60" s="6">
        <v>125</v>
      </c>
      <c r="K60" s="7">
        <v>122</v>
      </c>
      <c r="L60" s="8">
        <f t="shared" si="1"/>
        <v>3</v>
      </c>
      <c r="M60" s="57">
        <f t="shared" si="2"/>
        <v>40.236111111111114</v>
      </c>
      <c r="N60" s="57">
        <f t="shared" si="3"/>
        <v>87.930555555555557</v>
      </c>
      <c r="O60" s="60">
        <f t="shared" si="4"/>
        <v>0.45758963828779026</v>
      </c>
      <c r="P60" s="57">
        <f t="shared" si="5"/>
        <v>13.819444444444445</v>
      </c>
      <c r="Q60" s="57">
        <f t="shared" si="6"/>
        <v>36.986111111111114</v>
      </c>
      <c r="R60" s="60">
        <f t="shared" si="7"/>
        <v>0.3736387532857679</v>
      </c>
      <c r="S60" s="57">
        <f t="shared" si="8"/>
        <v>18.458333333333332</v>
      </c>
      <c r="T60" s="57">
        <f t="shared" si="9"/>
        <v>23.194444444444443</v>
      </c>
      <c r="U60" s="60">
        <f t="shared" si="10"/>
        <v>0.79580838323353298</v>
      </c>
      <c r="V60" s="57">
        <f t="shared" si="11"/>
        <v>9.5138888888888893</v>
      </c>
      <c r="W60" s="57">
        <f t="shared" si="12"/>
        <v>35.875</v>
      </c>
      <c r="X60" s="57">
        <f t="shared" si="13"/>
        <v>45.388888888888886</v>
      </c>
      <c r="Y60" s="57">
        <f t="shared" si="14"/>
        <v>25.222222222222221</v>
      </c>
      <c r="Z60" s="57">
        <f t="shared" si="15"/>
        <v>8.8333333333333339</v>
      </c>
      <c r="AA60" s="57">
        <f t="shared" si="16"/>
        <v>4.9722222222222223</v>
      </c>
      <c r="AB60" s="57">
        <f t="shared" si="17"/>
        <v>14.819444444444445</v>
      </c>
      <c r="AC60" s="57">
        <f t="shared" si="18"/>
        <v>21.652777777777779</v>
      </c>
      <c r="AD60" s="57">
        <f t="shared" si="19"/>
        <v>112.75</v>
      </c>
      <c r="AE60" s="57">
        <f t="shared" si="20"/>
        <v>41.263888888888886</v>
      </c>
      <c r="AF60" s="57">
        <f t="shared" si="21"/>
        <v>89.555555555555557</v>
      </c>
      <c r="AG60" s="60">
        <f t="shared" si="22"/>
        <v>0.46076302729528534</v>
      </c>
      <c r="AH60" s="56">
        <f t="shared" si="23"/>
        <v>12.569444444444445</v>
      </c>
      <c r="AI60" s="56">
        <f t="shared" si="24"/>
        <v>34.541666666666664</v>
      </c>
      <c r="AJ60" s="60">
        <f t="shared" si="25"/>
        <v>0.36389223964616008</v>
      </c>
      <c r="AK60" s="56">
        <f t="shared" si="26"/>
        <v>18.555555555555557</v>
      </c>
      <c r="AL60" s="56">
        <f t="shared" si="27"/>
        <v>23.166666666666668</v>
      </c>
      <c r="AM60" s="60">
        <f t="shared" si="28"/>
        <v>0.80095923261390889</v>
      </c>
      <c r="AN60" s="56">
        <f t="shared" si="29"/>
        <v>10.666666666666666</v>
      </c>
      <c r="AO60" s="56">
        <f t="shared" si="30"/>
        <v>35.402777777777779</v>
      </c>
      <c r="AP60" s="56">
        <f t="shared" si="31"/>
        <v>46.069444444444443</v>
      </c>
      <c r="AQ60" s="56">
        <f t="shared" si="32"/>
        <v>22.986111111111111</v>
      </c>
      <c r="AR60" s="56">
        <f t="shared" si="33"/>
        <v>8.2638888888888893</v>
      </c>
      <c r="AS60" s="56">
        <f t="shared" si="34"/>
        <v>5.6388888888888893</v>
      </c>
      <c r="AT60" s="56">
        <f t="shared" si="35"/>
        <v>13.819444444444445</v>
      </c>
      <c r="AU60" s="56">
        <f t="shared" si="36"/>
        <v>21.569444444444443</v>
      </c>
      <c r="AV60" s="56">
        <f t="shared" si="37"/>
        <v>113.65277777777777</v>
      </c>
      <c r="AW60">
        <v>130</v>
      </c>
    </row>
    <row r="61" spans="1:49">
      <c r="A61" s="1" t="s">
        <v>0</v>
      </c>
      <c r="B61" s="2" t="s">
        <v>1</v>
      </c>
      <c r="C61" s="3" t="s">
        <v>2</v>
      </c>
      <c r="D61" s="61">
        <v>44083</v>
      </c>
      <c r="E61" s="4" t="s">
        <v>21</v>
      </c>
      <c r="F61" s="72" t="s">
        <v>22</v>
      </c>
      <c r="G61" s="3" t="s">
        <v>2</v>
      </c>
      <c r="H61" s="4" t="s">
        <v>17</v>
      </c>
      <c r="I61" s="5" t="s">
        <v>18</v>
      </c>
      <c r="J61" s="6">
        <v>96</v>
      </c>
      <c r="K61" s="7">
        <v>85</v>
      </c>
      <c r="L61" s="8">
        <f t="shared" si="1"/>
        <v>11</v>
      </c>
      <c r="M61" s="57">
        <f t="shared" si="2"/>
        <v>41.555555555555557</v>
      </c>
      <c r="N61" s="57">
        <f t="shared" si="3"/>
        <v>89.236111111111114</v>
      </c>
      <c r="O61" s="60">
        <f t="shared" si="4"/>
        <v>0.4656809338521401</v>
      </c>
      <c r="P61" s="57">
        <f t="shared" si="5"/>
        <v>12.430555555555555</v>
      </c>
      <c r="Q61" s="57">
        <f t="shared" si="6"/>
        <v>33.472222222222221</v>
      </c>
      <c r="R61" s="60">
        <f t="shared" si="7"/>
        <v>0.37136929460580914</v>
      </c>
      <c r="S61" s="57">
        <f t="shared" si="8"/>
        <v>20.805555555555557</v>
      </c>
      <c r="T61" s="57">
        <f t="shared" si="9"/>
        <v>26.305555555555557</v>
      </c>
      <c r="U61" s="60">
        <f t="shared" si="10"/>
        <v>0.79091869060190079</v>
      </c>
      <c r="V61" s="57">
        <f t="shared" si="11"/>
        <v>10.652777777777779</v>
      </c>
      <c r="W61" s="57">
        <f t="shared" si="12"/>
        <v>37</v>
      </c>
      <c r="X61" s="57">
        <f t="shared" si="13"/>
        <v>47.652777777777779</v>
      </c>
      <c r="Y61" s="57">
        <f t="shared" si="14"/>
        <v>23.722222222222221</v>
      </c>
      <c r="Z61" s="57">
        <f t="shared" si="15"/>
        <v>7.0972222222222223</v>
      </c>
      <c r="AA61" s="57">
        <f t="shared" si="16"/>
        <v>4.6944444444444446</v>
      </c>
      <c r="AB61" s="57">
        <f t="shared" si="17"/>
        <v>14.597222222222221</v>
      </c>
      <c r="AC61" s="57">
        <f t="shared" si="18"/>
        <v>22.138888888888889</v>
      </c>
      <c r="AD61" s="57">
        <f t="shared" si="19"/>
        <v>116.34722222222223</v>
      </c>
      <c r="AE61" s="57">
        <f t="shared" si="20"/>
        <v>42.041095890410958</v>
      </c>
      <c r="AF61" s="57">
        <f t="shared" si="21"/>
        <v>88.876712328767127</v>
      </c>
      <c r="AG61" s="60">
        <f t="shared" si="22"/>
        <v>0.47302712700369909</v>
      </c>
      <c r="AH61" s="56">
        <f t="shared" si="23"/>
        <v>10.972602739726028</v>
      </c>
      <c r="AI61" s="56">
        <f t="shared" si="24"/>
        <v>30.602739726027398</v>
      </c>
      <c r="AJ61" s="60">
        <f t="shared" si="25"/>
        <v>0.35854968666069831</v>
      </c>
      <c r="AK61" s="56">
        <f t="shared" si="26"/>
        <v>16.232876712328768</v>
      </c>
      <c r="AL61" s="56">
        <f t="shared" si="27"/>
        <v>20.904109589041095</v>
      </c>
      <c r="AM61" s="60">
        <f t="shared" si="28"/>
        <v>0.77653997378768025</v>
      </c>
      <c r="AN61" s="56">
        <f t="shared" si="29"/>
        <v>10.767123287671232</v>
      </c>
      <c r="AO61" s="56">
        <f t="shared" si="30"/>
        <v>33.369863013698627</v>
      </c>
      <c r="AP61" s="56">
        <f t="shared" si="31"/>
        <v>44.136986301369866</v>
      </c>
      <c r="AQ61" s="56">
        <f t="shared" si="32"/>
        <v>26.739726027397261</v>
      </c>
      <c r="AR61" s="56">
        <f t="shared" si="33"/>
        <v>8.0273972602739718</v>
      </c>
      <c r="AS61" s="56">
        <f t="shared" si="34"/>
        <v>4.6164383561643838</v>
      </c>
      <c r="AT61" s="56">
        <f t="shared" si="35"/>
        <v>13.767123287671232</v>
      </c>
      <c r="AU61" s="56">
        <f t="shared" si="36"/>
        <v>20.342465753424658</v>
      </c>
      <c r="AV61" s="56">
        <f t="shared" si="37"/>
        <v>111.28767123287672</v>
      </c>
      <c r="AW61">
        <v>-340</v>
      </c>
    </row>
    <row r="62" spans="1:49">
      <c r="A62" s="1" t="s">
        <v>0</v>
      </c>
      <c r="B62" s="2" t="s">
        <v>1</v>
      </c>
      <c r="C62" s="3" t="s">
        <v>2</v>
      </c>
      <c r="D62" s="61">
        <v>44084</v>
      </c>
      <c r="E62" s="4" t="s">
        <v>13</v>
      </c>
      <c r="F62" s="72" t="s">
        <v>14</v>
      </c>
      <c r="G62" s="3" t="s">
        <v>2</v>
      </c>
      <c r="H62" s="4" t="s">
        <v>31</v>
      </c>
      <c r="I62" s="5" t="s">
        <v>32</v>
      </c>
      <c r="J62" s="6">
        <v>110</v>
      </c>
      <c r="K62" s="7">
        <v>100</v>
      </c>
      <c r="L62" s="8">
        <f t="shared" si="1"/>
        <v>10</v>
      </c>
      <c r="M62" s="57">
        <f t="shared" si="2"/>
        <v>42.338028169014088</v>
      </c>
      <c r="N62" s="57">
        <f t="shared" si="3"/>
        <v>88.295774647887328</v>
      </c>
      <c r="O62" s="60">
        <f t="shared" si="4"/>
        <v>0.47950231296857554</v>
      </c>
      <c r="P62" s="57">
        <f t="shared" si="5"/>
        <v>11.014084507042254</v>
      </c>
      <c r="Q62" s="57">
        <f t="shared" si="6"/>
        <v>31.577464788732396</v>
      </c>
      <c r="R62" s="60">
        <f t="shared" si="7"/>
        <v>0.34879571810883142</v>
      </c>
      <c r="S62" s="57">
        <f t="shared" si="8"/>
        <v>17.746478873239436</v>
      </c>
      <c r="T62" s="57">
        <f t="shared" si="9"/>
        <v>24.338028169014084</v>
      </c>
      <c r="U62" s="60">
        <f t="shared" si="10"/>
        <v>0.72916666666666663</v>
      </c>
      <c r="V62" s="57">
        <f t="shared" si="11"/>
        <v>10.661971830985916</v>
      </c>
      <c r="W62" s="57">
        <f t="shared" si="12"/>
        <v>35.070422535211264</v>
      </c>
      <c r="X62" s="57">
        <f t="shared" si="13"/>
        <v>45.732394366197184</v>
      </c>
      <c r="Y62" s="57">
        <f t="shared" si="14"/>
        <v>25.3943661971831</v>
      </c>
      <c r="Z62" s="57">
        <f t="shared" si="15"/>
        <v>8.6197183098591541</v>
      </c>
      <c r="AA62" s="57">
        <f t="shared" si="16"/>
        <v>6.591549295774648</v>
      </c>
      <c r="AB62" s="57">
        <f t="shared" si="17"/>
        <v>15.169014084507042</v>
      </c>
      <c r="AC62" s="57">
        <f t="shared" si="18"/>
        <v>20.718309859154928</v>
      </c>
      <c r="AD62" s="57">
        <f t="shared" si="19"/>
        <v>113.43661971830986</v>
      </c>
      <c r="AE62" s="57">
        <f t="shared" si="20"/>
        <v>40.777777777777779</v>
      </c>
      <c r="AF62" s="57">
        <f t="shared" si="21"/>
        <v>90.444444444444443</v>
      </c>
      <c r="AG62" s="60">
        <f t="shared" si="22"/>
        <v>0.4508599508599509</v>
      </c>
      <c r="AH62" s="56">
        <f t="shared" si="23"/>
        <v>15.638888888888889</v>
      </c>
      <c r="AI62" s="56">
        <f t="shared" si="24"/>
        <v>45.291666666666664</v>
      </c>
      <c r="AJ62" s="60">
        <f t="shared" si="25"/>
        <v>0.34529285495246859</v>
      </c>
      <c r="AK62" s="56">
        <f t="shared" si="26"/>
        <v>20.611111111111111</v>
      </c>
      <c r="AL62" s="56">
        <f t="shared" si="27"/>
        <v>26.055555555555557</v>
      </c>
      <c r="AM62" s="60">
        <f t="shared" si="28"/>
        <v>0.79104477611940294</v>
      </c>
      <c r="AN62" s="56">
        <f t="shared" si="29"/>
        <v>9.7777777777777786</v>
      </c>
      <c r="AO62" s="56">
        <f t="shared" si="30"/>
        <v>34.5</v>
      </c>
      <c r="AP62" s="56">
        <f t="shared" si="31"/>
        <v>44.277777777777779</v>
      </c>
      <c r="AQ62" s="56">
        <f t="shared" si="32"/>
        <v>21.625</v>
      </c>
      <c r="AR62" s="56">
        <f t="shared" si="33"/>
        <v>8.7083333333333339</v>
      </c>
      <c r="AS62" s="56">
        <f t="shared" si="34"/>
        <v>5.1527777777777777</v>
      </c>
      <c r="AT62" s="56">
        <f t="shared" si="35"/>
        <v>14.680555555555555</v>
      </c>
      <c r="AU62" s="56">
        <f t="shared" si="36"/>
        <v>21.75</v>
      </c>
      <c r="AV62" s="56">
        <f t="shared" si="37"/>
        <v>117.80555555555556</v>
      </c>
      <c r="AW62">
        <v>-175</v>
      </c>
    </row>
    <row r="63" spans="1:49">
      <c r="A63" s="1" t="s">
        <v>0</v>
      </c>
      <c r="B63" s="2" t="s">
        <v>1</v>
      </c>
      <c r="C63" s="3" t="s">
        <v>2</v>
      </c>
      <c r="D63" s="61">
        <v>44085</v>
      </c>
      <c r="E63" s="4" t="s">
        <v>27</v>
      </c>
      <c r="F63" s="72" t="s">
        <v>28</v>
      </c>
      <c r="G63" s="3" t="s">
        <v>2</v>
      </c>
      <c r="H63" s="4" t="s">
        <v>23</v>
      </c>
      <c r="I63" s="5" t="s">
        <v>24</v>
      </c>
      <c r="J63" s="6">
        <v>92</v>
      </c>
      <c r="K63" s="7">
        <v>87</v>
      </c>
      <c r="L63" s="8">
        <f t="shared" si="1"/>
        <v>5</v>
      </c>
      <c r="M63" s="57">
        <f t="shared" si="2"/>
        <v>41.263888888888886</v>
      </c>
      <c r="N63" s="57">
        <f t="shared" si="3"/>
        <v>89.555555555555557</v>
      </c>
      <c r="O63" s="60">
        <f t="shared" si="4"/>
        <v>0.46076302729528534</v>
      </c>
      <c r="P63" s="57">
        <f t="shared" si="5"/>
        <v>12.569444444444445</v>
      </c>
      <c r="Q63" s="57">
        <f t="shared" si="6"/>
        <v>34.541666666666664</v>
      </c>
      <c r="R63" s="60">
        <f t="shared" si="7"/>
        <v>0.36389223964616008</v>
      </c>
      <c r="S63" s="57">
        <f t="shared" si="8"/>
        <v>18.555555555555557</v>
      </c>
      <c r="T63" s="57">
        <f t="shared" si="9"/>
        <v>23.166666666666668</v>
      </c>
      <c r="U63" s="60">
        <f t="shared" si="10"/>
        <v>0.80095923261390889</v>
      </c>
      <c r="V63" s="57">
        <f t="shared" si="11"/>
        <v>10.666666666666666</v>
      </c>
      <c r="W63" s="57">
        <f t="shared" si="12"/>
        <v>35.402777777777779</v>
      </c>
      <c r="X63" s="57">
        <f t="shared" si="13"/>
        <v>46.069444444444443</v>
      </c>
      <c r="Y63" s="57">
        <f t="shared" si="14"/>
        <v>22.986111111111111</v>
      </c>
      <c r="Z63" s="57">
        <f t="shared" si="15"/>
        <v>8.2638888888888893</v>
      </c>
      <c r="AA63" s="57">
        <f t="shared" si="16"/>
        <v>5.6388888888888893</v>
      </c>
      <c r="AB63" s="57">
        <f t="shared" si="17"/>
        <v>13.819444444444445</v>
      </c>
      <c r="AC63" s="57">
        <f t="shared" si="18"/>
        <v>21.569444444444443</v>
      </c>
      <c r="AD63" s="57">
        <f t="shared" si="19"/>
        <v>113.65277777777777</v>
      </c>
      <c r="AE63" s="57">
        <f t="shared" si="20"/>
        <v>40.236111111111114</v>
      </c>
      <c r="AF63" s="57">
        <f t="shared" si="21"/>
        <v>87.930555555555557</v>
      </c>
      <c r="AG63" s="60">
        <f t="shared" si="22"/>
        <v>0.45758963828779026</v>
      </c>
      <c r="AH63" s="56">
        <f t="shared" si="23"/>
        <v>13.819444444444445</v>
      </c>
      <c r="AI63" s="56">
        <f t="shared" si="24"/>
        <v>36.986111111111114</v>
      </c>
      <c r="AJ63" s="60">
        <f t="shared" si="25"/>
        <v>0.3736387532857679</v>
      </c>
      <c r="AK63" s="56">
        <f t="shared" si="26"/>
        <v>18.458333333333332</v>
      </c>
      <c r="AL63" s="56">
        <f t="shared" si="27"/>
        <v>23.194444444444443</v>
      </c>
      <c r="AM63" s="60">
        <f t="shared" si="28"/>
        <v>0.79580838323353298</v>
      </c>
      <c r="AN63" s="56">
        <f t="shared" si="29"/>
        <v>9.5138888888888893</v>
      </c>
      <c r="AO63" s="56">
        <f t="shared" si="30"/>
        <v>35.875</v>
      </c>
      <c r="AP63" s="56">
        <f t="shared" si="31"/>
        <v>45.388888888888886</v>
      </c>
      <c r="AQ63" s="56">
        <f t="shared" si="32"/>
        <v>25.222222222222221</v>
      </c>
      <c r="AR63" s="56">
        <f t="shared" si="33"/>
        <v>8.8333333333333339</v>
      </c>
      <c r="AS63" s="56">
        <f t="shared" si="34"/>
        <v>4.9722222222222223</v>
      </c>
      <c r="AT63" s="56">
        <f t="shared" si="35"/>
        <v>14.819444444444445</v>
      </c>
      <c r="AU63" s="56">
        <f t="shared" si="36"/>
        <v>21.652777777777779</v>
      </c>
      <c r="AV63" s="56">
        <f t="shared" si="37"/>
        <v>112.75</v>
      </c>
      <c r="AW63">
        <v>-155</v>
      </c>
    </row>
    <row r="64" spans="1:49">
      <c r="A64" s="1" t="s">
        <v>0</v>
      </c>
      <c r="B64" s="2" t="s">
        <v>1</v>
      </c>
      <c r="C64" s="3" t="s">
        <v>2</v>
      </c>
      <c r="D64" s="61">
        <v>44085</v>
      </c>
      <c r="E64" s="4" t="s">
        <v>17</v>
      </c>
      <c r="F64" s="72" t="s">
        <v>18</v>
      </c>
      <c r="G64" s="3" t="s">
        <v>2</v>
      </c>
      <c r="H64" s="4" t="s">
        <v>21</v>
      </c>
      <c r="I64" s="5" t="s">
        <v>22</v>
      </c>
      <c r="J64" s="6">
        <v>111</v>
      </c>
      <c r="K64" s="7">
        <v>105</v>
      </c>
      <c r="L64" s="8">
        <f t="shared" si="1"/>
        <v>6</v>
      </c>
      <c r="M64" s="57">
        <f t="shared" si="2"/>
        <v>42.041095890410958</v>
      </c>
      <c r="N64" s="57">
        <f t="shared" si="3"/>
        <v>88.876712328767127</v>
      </c>
      <c r="O64" s="60">
        <f t="shared" si="4"/>
        <v>0.47302712700369909</v>
      </c>
      <c r="P64" s="57">
        <f t="shared" si="5"/>
        <v>10.972602739726028</v>
      </c>
      <c r="Q64" s="57">
        <f t="shared" si="6"/>
        <v>30.602739726027398</v>
      </c>
      <c r="R64" s="60">
        <f t="shared" si="7"/>
        <v>0.35854968666069831</v>
      </c>
      <c r="S64" s="57">
        <f t="shared" si="8"/>
        <v>16.232876712328768</v>
      </c>
      <c r="T64" s="57">
        <f t="shared" si="9"/>
        <v>20.904109589041095</v>
      </c>
      <c r="U64" s="60">
        <f t="shared" si="10"/>
        <v>0.77653997378768025</v>
      </c>
      <c r="V64" s="57">
        <f t="shared" si="11"/>
        <v>10.767123287671232</v>
      </c>
      <c r="W64" s="57">
        <f t="shared" si="12"/>
        <v>33.369863013698627</v>
      </c>
      <c r="X64" s="57">
        <f t="shared" si="13"/>
        <v>44.136986301369866</v>
      </c>
      <c r="Y64" s="57">
        <f t="shared" si="14"/>
        <v>26.739726027397261</v>
      </c>
      <c r="Z64" s="57">
        <f t="shared" si="15"/>
        <v>8.0273972602739718</v>
      </c>
      <c r="AA64" s="57">
        <f t="shared" si="16"/>
        <v>4.6164383561643838</v>
      </c>
      <c r="AB64" s="57">
        <f t="shared" si="17"/>
        <v>13.767123287671232</v>
      </c>
      <c r="AC64" s="57">
        <f t="shared" si="18"/>
        <v>20.342465753424658</v>
      </c>
      <c r="AD64" s="57">
        <f t="shared" si="19"/>
        <v>111.28767123287672</v>
      </c>
      <c r="AE64" s="57">
        <f t="shared" si="20"/>
        <v>41.555555555555557</v>
      </c>
      <c r="AF64" s="57">
        <f t="shared" si="21"/>
        <v>89.236111111111114</v>
      </c>
      <c r="AG64" s="60">
        <f t="shared" si="22"/>
        <v>0.4656809338521401</v>
      </c>
      <c r="AH64" s="56">
        <f t="shared" si="23"/>
        <v>12.430555555555555</v>
      </c>
      <c r="AI64" s="56">
        <f t="shared" si="24"/>
        <v>33.472222222222221</v>
      </c>
      <c r="AJ64" s="60">
        <f t="shared" si="25"/>
        <v>0.37136929460580914</v>
      </c>
      <c r="AK64" s="56">
        <f t="shared" si="26"/>
        <v>20.805555555555557</v>
      </c>
      <c r="AL64" s="56">
        <f t="shared" si="27"/>
        <v>26.305555555555557</v>
      </c>
      <c r="AM64" s="60">
        <f t="shared" si="28"/>
        <v>0.79091869060190079</v>
      </c>
      <c r="AN64" s="56">
        <f t="shared" si="29"/>
        <v>10.652777777777779</v>
      </c>
      <c r="AO64" s="56">
        <f t="shared" si="30"/>
        <v>37</v>
      </c>
      <c r="AP64" s="56">
        <f t="shared" si="31"/>
        <v>47.652777777777779</v>
      </c>
      <c r="AQ64" s="56">
        <f t="shared" si="32"/>
        <v>23.722222222222221</v>
      </c>
      <c r="AR64" s="56">
        <f t="shared" si="33"/>
        <v>7.0972222222222223</v>
      </c>
      <c r="AS64" s="56">
        <f t="shared" si="34"/>
        <v>4.6944444444444446</v>
      </c>
      <c r="AT64" s="56">
        <f t="shared" si="35"/>
        <v>14.597222222222221</v>
      </c>
      <c r="AU64" s="56">
        <f t="shared" si="36"/>
        <v>22.138888888888889</v>
      </c>
      <c r="AV64" s="56">
        <f t="shared" si="37"/>
        <v>116.34722222222223</v>
      </c>
      <c r="AW64">
        <v>330</v>
      </c>
    </row>
    <row r="65" spans="1:49">
      <c r="A65" s="1" t="s">
        <v>0</v>
      </c>
      <c r="B65" s="2" t="s">
        <v>1</v>
      </c>
      <c r="C65" s="3" t="s">
        <v>2</v>
      </c>
      <c r="D65" s="61">
        <v>44086</v>
      </c>
      <c r="E65" s="4" t="s">
        <v>31</v>
      </c>
      <c r="F65" s="72" t="s">
        <v>32</v>
      </c>
      <c r="G65" s="3" t="s">
        <v>2</v>
      </c>
      <c r="H65" s="4" t="s">
        <v>13</v>
      </c>
      <c r="I65" s="5" t="s">
        <v>14</v>
      </c>
      <c r="J65" s="6">
        <v>96</v>
      </c>
      <c r="K65" s="7">
        <v>119</v>
      </c>
      <c r="L65" s="8">
        <f t="shared" si="1"/>
        <v>-23</v>
      </c>
      <c r="M65" s="57">
        <f t="shared" si="2"/>
        <v>40.777777777777779</v>
      </c>
      <c r="N65" s="57">
        <f t="shared" si="3"/>
        <v>90.444444444444443</v>
      </c>
      <c r="O65" s="60">
        <f t="shared" si="4"/>
        <v>0.4508599508599509</v>
      </c>
      <c r="P65" s="57">
        <f t="shared" si="5"/>
        <v>15.638888888888889</v>
      </c>
      <c r="Q65" s="57">
        <f t="shared" si="6"/>
        <v>45.291666666666664</v>
      </c>
      <c r="R65" s="60">
        <f t="shared" si="7"/>
        <v>0.34529285495246859</v>
      </c>
      <c r="S65" s="57">
        <f t="shared" si="8"/>
        <v>20.611111111111111</v>
      </c>
      <c r="T65" s="57">
        <f t="shared" si="9"/>
        <v>26.055555555555557</v>
      </c>
      <c r="U65" s="60">
        <f t="shared" si="10"/>
        <v>0.79104477611940294</v>
      </c>
      <c r="V65" s="57">
        <f t="shared" si="11"/>
        <v>9.7777777777777786</v>
      </c>
      <c r="W65" s="57">
        <f t="shared" si="12"/>
        <v>34.5</v>
      </c>
      <c r="X65" s="57">
        <f t="shared" si="13"/>
        <v>44.277777777777779</v>
      </c>
      <c r="Y65" s="57">
        <f t="shared" si="14"/>
        <v>21.625</v>
      </c>
      <c r="Z65" s="57">
        <f t="shared" si="15"/>
        <v>8.7083333333333339</v>
      </c>
      <c r="AA65" s="57">
        <f t="shared" si="16"/>
        <v>5.1527777777777777</v>
      </c>
      <c r="AB65" s="57">
        <f t="shared" si="17"/>
        <v>14.680555555555555</v>
      </c>
      <c r="AC65" s="57">
        <f t="shared" si="18"/>
        <v>21.75</v>
      </c>
      <c r="AD65" s="57">
        <f t="shared" si="19"/>
        <v>117.80555555555556</v>
      </c>
      <c r="AE65" s="57">
        <f t="shared" si="20"/>
        <v>42.338028169014088</v>
      </c>
      <c r="AF65" s="57">
        <f t="shared" si="21"/>
        <v>88.295774647887328</v>
      </c>
      <c r="AG65" s="60">
        <f t="shared" si="22"/>
        <v>0.47950231296857554</v>
      </c>
      <c r="AH65" s="56">
        <f t="shared" si="23"/>
        <v>11.014084507042254</v>
      </c>
      <c r="AI65" s="56">
        <f t="shared" si="24"/>
        <v>31.577464788732396</v>
      </c>
      <c r="AJ65" s="60">
        <f t="shared" si="25"/>
        <v>0.34879571810883142</v>
      </c>
      <c r="AK65" s="56">
        <f t="shared" si="26"/>
        <v>17.746478873239436</v>
      </c>
      <c r="AL65" s="56">
        <f t="shared" si="27"/>
        <v>24.338028169014084</v>
      </c>
      <c r="AM65" s="60">
        <f t="shared" si="28"/>
        <v>0.72916666666666663</v>
      </c>
      <c r="AN65" s="56">
        <f t="shared" si="29"/>
        <v>10.661971830985916</v>
      </c>
      <c r="AO65" s="56">
        <f t="shared" si="30"/>
        <v>35.070422535211264</v>
      </c>
      <c r="AP65" s="56">
        <f t="shared" si="31"/>
        <v>45.732394366197184</v>
      </c>
      <c r="AQ65" s="56">
        <f t="shared" si="32"/>
        <v>25.3943661971831</v>
      </c>
      <c r="AR65" s="56">
        <f t="shared" si="33"/>
        <v>8.6197183098591541</v>
      </c>
      <c r="AS65" s="56">
        <f t="shared" si="34"/>
        <v>6.591549295774648</v>
      </c>
      <c r="AT65" s="56">
        <f t="shared" si="35"/>
        <v>15.169014084507042</v>
      </c>
      <c r="AU65" s="56">
        <f t="shared" si="36"/>
        <v>20.718309859154928</v>
      </c>
      <c r="AV65" s="56">
        <f t="shared" si="37"/>
        <v>113.43661971830986</v>
      </c>
      <c r="AW65">
        <v>210</v>
      </c>
    </row>
    <row r="66" spans="1:49">
      <c r="A66" s="1" t="s">
        <v>0</v>
      </c>
      <c r="B66" s="2" t="s">
        <v>1</v>
      </c>
      <c r="C66" s="3" t="s">
        <v>2</v>
      </c>
      <c r="D66" s="61">
        <v>44087</v>
      </c>
      <c r="E66" s="4" t="s">
        <v>21</v>
      </c>
      <c r="F66" s="72" t="s">
        <v>22</v>
      </c>
      <c r="G66" s="3" t="s">
        <v>2</v>
      </c>
      <c r="H66" s="4" t="s">
        <v>17</v>
      </c>
      <c r="I66" s="5" t="s">
        <v>18</v>
      </c>
      <c r="J66" s="6">
        <v>98</v>
      </c>
      <c r="K66" s="7">
        <v>111</v>
      </c>
      <c r="L66" s="8">
        <f t="shared" ref="L66:L84" si="38">J66-K66</f>
        <v>-13</v>
      </c>
      <c r="M66" s="57">
        <f t="shared" si="2"/>
        <v>41.555555555555557</v>
      </c>
      <c r="N66" s="57">
        <f t="shared" si="3"/>
        <v>89.236111111111114</v>
      </c>
      <c r="O66" s="60">
        <f t="shared" si="4"/>
        <v>0.4656809338521401</v>
      </c>
      <c r="P66" s="57">
        <f t="shared" si="5"/>
        <v>12.430555555555555</v>
      </c>
      <c r="Q66" s="57">
        <f t="shared" si="6"/>
        <v>33.472222222222221</v>
      </c>
      <c r="R66" s="60">
        <f t="shared" si="7"/>
        <v>0.37136929460580914</v>
      </c>
      <c r="S66" s="57">
        <f t="shared" si="8"/>
        <v>20.805555555555557</v>
      </c>
      <c r="T66" s="57">
        <f t="shared" si="9"/>
        <v>26.305555555555557</v>
      </c>
      <c r="U66" s="60">
        <f t="shared" si="10"/>
        <v>0.79091869060190079</v>
      </c>
      <c r="V66" s="57">
        <f t="shared" si="11"/>
        <v>10.652777777777779</v>
      </c>
      <c r="W66" s="57">
        <f t="shared" si="12"/>
        <v>37</v>
      </c>
      <c r="X66" s="57">
        <f t="shared" si="13"/>
        <v>47.652777777777779</v>
      </c>
      <c r="Y66" s="57">
        <f t="shared" si="14"/>
        <v>23.722222222222221</v>
      </c>
      <c r="Z66" s="57">
        <f t="shared" si="15"/>
        <v>7.0972222222222223</v>
      </c>
      <c r="AA66" s="57">
        <f t="shared" si="16"/>
        <v>4.6944444444444446</v>
      </c>
      <c r="AB66" s="57">
        <f t="shared" si="17"/>
        <v>14.597222222222221</v>
      </c>
      <c r="AC66" s="57">
        <f t="shared" si="18"/>
        <v>22.138888888888889</v>
      </c>
      <c r="AD66" s="57">
        <f t="shared" si="19"/>
        <v>116.34722222222223</v>
      </c>
      <c r="AE66" s="57">
        <f t="shared" si="20"/>
        <v>42.041095890410958</v>
      </c>
      <c r="AF66" s="57">
        <f t="shared" si="21"/>
        <v>88.876712328767127</v>
      </c>
      <c r="AG66" s="60">
        <f t="shared" si="22"/>
        <v>0.47302712700369909</v>
      </c>
      <c r="AH66" s="56">
        <f t="shared" si="23"/>
        <v>10.972602739726028</v>
      </c>
      <c r="AI66" s="56">
        <f t="shared" si="24"/>
        <v>30.602739726027398</v>
      </c>
      <c r="AJ66" s="60">
        <f t="shared" si="25"/>
        <v>0.35854968666069831</v>
      </c>
      <c r="AK66" s="56">
        <f t="shared" si="26"/>
        <v>16.232876712328768</v>
      </c>
      <c r="AL66" s="56">
        <f t="shared" si="27"/>
        <v>20.904109589041095</v>
      </c>
      <c r="AM66" s="60">
        <f t="shared" si="28"/>
        <v>0.77653997378768025</v>
      </c>
      <c r="AN66" s="56">
        <f t="shared" si="29"/>
        <v>10.767123287671232</v>
      </c>
      <c r="AO66" s="56">
        <f t="shared" si="30"/>
        <v>33.369863013698627</v>
      </c>
      <c r="AP66" s="56">
        <f t="shared" si="31"/>
        <v>44.136986301369866</v>
      </c>
      <c r="AQ66" s="56">
        <f t="shared" si="32"/>
        <v>26.739726027397261</v>
      </c>
      <c r="AR66" s="56">
        <f t="shared" si="33"/>
        <v>8.0273972602739718</v>
      </c>
      <c r="AS66" s="56">
        <f t="shared" si="34"/>
        <v>4.6164383561643838</v>
      </c>
      <c r="AT66" s="56">
        <f t="shared" si="35"/>
        <v>13.767123287671232</v>
      </c>
      <c r="AU66" s="56">
        <f t="shared" si="36"/>
        <v>20.342465753424658</v>
      </c>
      <c r="AV66" s="56">
        <f t="shared" si="37"/>
        <v>111.28767123287672</v>
      </c>
      <c r="AW66">
        <v>-400</v>
      </c>
    </row>
    <row r="67" spans="1:49">
      <c r="A67" s="1" t="s">
        <v>0</v>
      </c>
      <c r="B67" s="2" t="s">
        <v>1</v>
      </c>
      <c r="C67" s="3" t="s">
        <v>2</v>
      </c>
      <c r="D67" s="61">
        <v>44089</v>
      </c>
      <c r="E67" s="4" t="s">
        <v>7</v>
      </c>
      <c r="F67" s="72" t="s">
        <v>8</v>
      </c>
      <c r="G67" s="3" t="s">
        <v>2</v>
      </c>
      <c r="H67" s="4" t="s">
        <v>27</v>
      </c>
      <c r="I67" s="5" t="s">
        <v>28</v>
      </c>
      <c r="J67" s="6">
        <v>117</v>
      </c>
      <c r="K67" s="7">
        <v>114</v>
      </c>
      <c r="L67" s="8">
        <f t="shared" si="38"/>
        <v>3</v>
      </c>
      <c r="M67" s="57">
        <f t="shared" ref="M67:M84" si="39">VLOOKUP(F67,BF:BY, 2, FALSE)</f>
        <v>39.452054794520549</v>
      </c>
      <c r="N67" s="57">
        <f t="shared" ref="N67:N84" si="40">VLOOKUP(F67,BF:BY, 3, FALSE)</f>
        <v>84.38356164383562</v>
      </c>
      <c r="O67" s="60">
        <f t="shared" ref="O67:O84" si="41">VLOOKUP(F67,BF:BY, 4, FALSE)</f>
        <v>0.46753246753246752</v>
      </c>
      <c r="P67" s="57">
        <f t="shared" ref="P67:P84" si="42">VLOOKUP(F67,BF:BY, 5, FALSE)</f>
        <v>13.41095890410959</v>
      </c>
      <c r="Q67" s="57">
        <f t="shared" ref="Q67:Q84" si="43">VLOOKUP(F67,BF:BY, 6, FALSE)</f>
        <v>35.397260273972606</v>
      </c>
      <c r="R67" s="60">
        <f t="shared" ref="R67:R84" si="44">VLOOKUP(F67,BF:BY, 7, FALSE)</f>
        <v>0.37886996904024767</v>
      </c>
      <c r="S67" s="57">
        <f t="shared" ref="S67:S84" si="45">VLOOKUP(F67,BF:BY, 8, FALSE)</f>
        <v>19.726027397260275</v>
      </c>
      <c r="T67" s="57">
        <f t="shared" ref="T67:T84" si="46">VLOOKUP(F67,BF:BY, 9, FALSE)</f>
        <v>25.205479452054796</v>
      </c>
      <c r="U67" s="60">
        <f t="shared" ref="U67:U84" si="47">VLOOKUP(F67,BF:BY, 10, FALSE)</f>
        <v>0.78260869565217395</v>
      </c>
      <c r="V67" s="57">
        <f t="shared" ref="V67:V84" si="48">VLOOKUP(F67,BF:BY, 11, FALSE)</f>
        <v>8.493150684931507</v>
      </c>
      <c r="W67" s="57">
        <f t="shared" ref="W67:W84" si="49">VLOOKUP(F67,BF:BY, 12, FALSE)</f>
        <v>35.876712328767127</v>
      </c>
      <c r="X67" s="57">
        <f t="shared" ref="X67:X84" si="50">VLOOKUP(F67,BF:BY, 13, FALSE)</f>
        <v>44.369863013698627</v>
      </c>
      <c r="Y67" s="57">
        <f t="shared" ref="Y67:Y84" si="51">VLOOKUP(F67,BF:BY, 14, FALSE)</f>
        <v>25.917808219178081</v>
      </c>
      <c r="Z67" s="57">
        <f t="shared" ref="Z67:Z84" si="52">VLOOKUP(F67,BF:BY, 15, FALSE)</f>
        <v>7.493150684931507</v>
      </c>
      <c r="AA67" s="57">
        <f t="shared" ref="AA67:AA84" si="53">VLOOKUP(F67,BF:BY, 16, FALSE)</f>
        <v>4.5479452054794525</v>
      </c>
      <c r="AB67" s="57">
        <f t="shared" ref="AB67:AB84" si="54">VLOOKUP(F67,BF:BY, 17, FALSE)</f>
        <v>14.904109589041095</v>
      </c>
      <c r="AC67" s="57">
        <f t="shared" ref="AC67:AC84" si="55">VLOOKUP(F67,BF:BY, 18, FALSE)</f>
        <v>20.561643835616437</v>
      </c>
      <c r="AD67" s="57">
        <f t="shared" ref="AD67:AD84" si="56">VLOOKUP(F67,BF:BY, 19, FALSE)</f>
        <v>112.04109589041096</v>
      </c>
      <c r="AE67" s="57">
        <f t="shared" ref="AE67:AE84" si="57">VLOOKUP(I67,BF:BY, 2, FALSE)</f>
        <v>41.263888888888886</v>
      </c>
      <c r="AF67" s="57">
        <f t="shared" ref="AF67:AF84" si="58">VLOOKUP(I67,BF:BY, 3, FALSE)</f>
        <v>89.555555555555557</v>
      </c>
      <c r="AG67" s="60">
        <f t="shared" ref="AG67:AG84" si="59">VLOOKUP(I67,BF:BY, 4, FALSE)</f>
        <v>0.46076302729528534</v>
      </c>
      <c r="AH67" s="56">
        <f t="shared" ref="AH67:AH84" si="60">VLOOKUP(I67,BF:BY, 5, FALSE)</f>
        <v>12.569444444444445</v>
      </c>
      <c r="AI67" s="56">
        <f t="shared" ref="AI67:AI84" si="61">VLOOKUP(I67,BF:BY, 6, FALSE)</f>
        <v>34.541666666666664</v>
      </c>
      <c r="AJ67" s="60">
        <f t="shared" ref="AJ67:AJ84" si="62">VLOOKUP(I67,BF:BY, 7, FALSE)</f>
        <v>0.36389223964616008</v>
      </c>
      <c r="AK67" s="56">
        <f t="shared" ref="AK67:AK84" si="63">VLOOKUP(I67,BF:BY, 8, FALSE)</f>
        <v>18.555555555555557</v>
      </c>
      <c r="AL67" s="56">
        <f t="shared" ref="AL67:AL84" si="64">VLOOKUP(I67,BF:BY, 9, FALSE)</f>
        <v>23.166666666666668</v>
      </c>
      <c r="AM67" s="60">
        <f t="shared" ref="AM67:AM84" si="65">VLOOKUP(I67,BF:BY, 10, FALSE)</f>
        <v>0.80095923261390889</v>
      </c>
      <c r="AN67" s="56">
        <f t="shared" ref="AN67:AN84" si="66">VLOOKUP(I67,BF:BY, 11, FALSE)</f>
        <v>10.666666666666666</v>
      </c>
      <c r="AO67" s="56">
        <f t="shared" ref="AO67:AO84" si="67">VLOOKUP(I67,BF:BY, 12, FALSE)</f>
        <v>35.402777777777779</v>
      </c>
      <c r="AP67" s="56">
        <f t="shared" ref="AP67:AP84" si="68">VLOOKUP(I67,BF:BY, 13, FALSE)</f>
        <v>46.069444444444443</v>
      </c>
      <c r="AQ67" s="56">
        <f t="shared" ref="AQ67:AQ84" si="69">VLOOKUP(I67,BF:BY, 14, FALSE)</f>
        <v>22.986111111111111</v>
      </c>
      <c r="AR67" s="56">
        <f t="shared" ref="AR67:AR84" si="70">VLOOKUP(I67,BF:BY, 15, FALSE)</f>
        <v>8.2638888888888893</v>
      </c>
      <c r="AS67" s="56">
        <f t="shared" ref="AS67:AS84" si="71">VLOOKUP(I67,BF:BY, 16, FALSE)</f>
        <v>5.6388888888888893</v>
      </c>
      <c r="AT67" s="56">
        <f t="shared" ref="AT67:AT84" si="72">VLOOKUP(I67,BF:BY, 17, FALSE)</f>
        <v>13.819444444444445</v>
      </c>
      <c r="AU67" s="56">
        <f t="shared" ref="AU67:AU84" si="73">VLOOKUP(I67,BF:BY, 18, FALSE)</f>
        <v>21.569444444444443</v>
      </c>
      <c r="AV67" s="56">
        <f t="shared" ref="AV67:AV84" si="74">VLOOKUP(I67,BF:BY, 19, FALSE)</f>
        <v>113.65277777777777</v>
      </c>
      <c r="AW67">
        <v>115</v>
      </c>
    </row>
    <row r="68" spans="1:49">
      <c r="A68" s="1" t="s">
        <v>0</v>
      </c>
      <c r="B68" s="2" t="s">
        <v>1</v>
      </c>
      <c r="C68" s="3" t="s">
        <v>2</v>
      </c>
      <c r="D68" s="61">
        <v>44089</v>
      </c>
      <c r="E68" s="4" t="s">
        <v>17</v>
      </c>
      <c r="F68" s="72" t="s">
        <v>18</v>
      </c>
      <c r="G68" s="3" t="s">
        <v>2</v>
      </c>
      <c r="H68" s="4" t="s">
        <v>21</v>
      </c>
      <c r="I68" s="5" t="s">
        <v>22</v>
      </c>
      <c r="J68" s="6">
        <v>104</v>
      </c>
      <c r="K68" s="7">
        <v>89</v>
      </c>
      <c r="L68" s="8">
        <f t="shared" si="38"/>
        <v>15</v>
      </c>
      <c r="M68" s="57">
        <f t="shared" si="39"/>
        <v>42.041095890410958</v>
      </c>
      <c r="N68" s="57">
        <f t="shared" si="40"/>
        <v>88.876712328767127</v>
      </c>
      <c r="O68" s="60">
        <f t="shared" si="41"/>
        <v>0.47302712700369909</v>
      </c>
      <c r="P68" s="57">
        <f t="shared" si="42"/>
        <v>10.972602739726028</v>
      </c>
      <c r="Q68" s="57">
        <f t="shared" si="43"/>
        <v>30.602739726027398</v>
      </c>
      <c r="R68" s="60">
        <f t="shared" si="44"/>
        <v>0.35854968666069831</v>
      </c>
      <c r="S68" s="57">
        <f t="shared" si="45"/>
        <v>16.232876712328768</v>
      </c>
      <c r="T68" s="57">
        <f t="shared" si="46"/>
        <v>20.904109589041095</v>
      </c>
      <c r="U68" s="60">
        <f t="shared" si="47"/>
        <v>0.77653997378768025</v>
      </c>
      <c r="V68" s="57">
        <f t="shared" si="48"/>
        <v>10.767123287671232</v>
      </c>
      <c r="W68" s="57">
        <f t="shared" si="49"/>
        <v>33.369863013698627</v>
      </c>
      <c r="X68" s="57">
        <f t="shared" si="50"/>
        <v>44.136986301369866</v>
      </c>
      <c r="Y68" s="57">
        <f t="shared" si="51"/>
        <v>26.739726027397261</v>
      </c>
      <c r="Z68" s="57">
        <f t="shared" si="52"/>
        <v>8.0273972602739718</v>
      </c>
      <c r="AA68" s="57">
        <f t="shared" si="53"/>
        <v>4.6164383561643838</v>
      </c>
      <c r="AB68" s="57">
        <f t="shared" si="54"/>
        <v>13.767123287671232</v>
      </c>
      <c r="AC68" s="57">
        <f t="shared" si="55"/>
        <v>20.342465753424658</v>
      </c>
      <c r="AD68" s="57">
        <f t="shared" si="56"/>
        <v>111.28767123287672</v>
      </c>
      <c r="AE68" s="57">
        <f t="shared" si="57"/>
        <v>41.555555555555557</v>
      </c>
      <c r="AF68" s="57">
        <f t="shared" si="58"/>
        <v>89.236111111111114</v>
      </c>
      <c r="AG68" s="60">
        <f t="shared" si="59"/>
        <v>0.4656809338521401</v>
      </c>
      <c r="AH68" s="56">
        <f t="shared" si="60"/>
        <v>12.430555555555555</v>
      </c>
      <c r="AI68" s="56">
        <f t="shared" si="61"/>
        <v>33.472222222222221</v>
      </c>
      <c r="AJ68" s="60">
        <f t="shared" si="62"/>
        <v>0.37136929460580914</v>
      </c>
      <c r="AK68" s="56">
        <f t="shared" si="63"/>
        <v>20.805555555555557</v>
      </c>
      <c r="AL68" s="56">
        <f t="shared" si="64"/>
        <v>26.305555555555557</v>
      </c>
      <c r="AM68" s="60">
        <f t="shared" si="65"/>
        <v>0.79091869060190079</v>
      </c>
      <c r="AN68" s="56">
        <f t="shared" si="66"/>
        <v>10.652777777777779</v>
      </c>
      <c r="AO68" s="56">
        <f t="shared" si="67"/>
        <v>37</v>
      </c>
      <c r="AP68" s="56">
        <f t="shared" si="68"/>
        <v>47.652777777777779</v>
      </c>
      <c r="AQ68" s="56">
        <f t="shared" si="69"/>
        <v>23.722222222222221</v>
      </c>
      <c r="AR68" s="56">
        <f t="shared" si="70"/>
        <v>7.0972222222222223</v>
      </c>
      <c r="AS68" s="56">
        <f t="shared" si="71"/>
        <v>4.6944444444444446</v>
      </c>
      <c r="AT68" s="56">
        <f t="shared" si="72"/>
        <v>14.597222222222221</v>
      </c>
      <c r="AU68" s="56">
        <f t="shared" si="73"/>
        <v>22.138888888888889</v>
      </c>
      <c r="AV68" s="56">
        <f t="shared" si="74"/>
        <v>116.34722222222223</v>
      </c>
      <c r="AW68">
        <v>280</v>
      </c>
    </row>
    <row r="69" spans="1:49">
      <c r="A69" s="1" t="s">
        <v>0</v>
      </c>
      <c r="B69" s="2" t="s">
        <v>1</v>
      </c>
      <c r="C69" s="3" t="s">
        <v>2</v>
      </c>
      <c r="D69" s="61">
        <v>44091</v>
      </c>
      <c r="E69" s="4" t="s">
        <v>7</v>
      </c>
      <c r="F69" s="72" t="s">
        <v>8</v>
      </c>
      <c r="G69" s="3" t="s">
        <v>2</v>
      </c>
      <c r="H69" s="4" t="s">
        <v>27</v>
      </c>
      <c r="I69" s="5" t="s">
        <v>28</v>
      </c>
      <c r="J69" s="6">
        <v>106</v>
      </c>
      <c r="K69" s="7">
        <v>101</v>
      </c>
      <c r="L69" s="8">
        <f t="shared" si="38"/>
        <v>5</v>
      </c>
      <c r="M69" s="57">
        <f t="shared" si="39"/>
        <v>39.452054794520549</v>
      </c>
      <c r="N69" s="57">
        <f t="shared" si="40"/>
        <v>84.38356164383562</v>
      </c>
      <c r="O69" s="60">
        <f t="shared" si="41"/>
        <v>0.46753246753246752</v>
      </c>
      <c r="P69" s="57">
        <f t="shared" si="42"/>
        <v>13.41095890410959</v>
      </c>
      <c r="Q69" s="57">
        <f t="shared" si="43"/>
        <v>35.397260273972606</v>
      </c>
      <c r="R69" s="60">
        <f t="shared" si="44"/>
        <v>0.37886996904024767</v>
      </c>
      <c r="S69" s="57">
        <f t="shared" si="45"/>
        <v>19.726027397260275</v>
      </c>
      <c r="T69" s="57">
        <f t="shared" si="46"/>
        <v>25.205479452054796</v>
      </c>
      <c r="U69" s="60">
        <f t="shared" si="47"/>
        <v>0.78260869565217395</v>
      </c>
      <c r="V69" s="57">
        <f t="shared" si="48"/>
        <v>8.493150684931507</v>
      </c>
      <c r="W69" s="57">
        <f t="shared" si="49"/>
        <v>35.876712328767127</v>
      </c>
      <c r="X69" s="57">
        <f t="shared" si="50"/>
        <v>44.369863013698627</v>
      </c>
      <c r="Y69" s="57">
        <f t="shared" si="51"/>
        <v>25.917808219178081</v>
      </c>
      <c r="Z69" s="57">
        <f t="shared" si="52"/>
        <v>7.493150684931507</v>
      </c>
      <c r="AA69" s="57">
        <f t="shared" si="53"/>
        <v>4.5479452054794525</v>
      </c>
      <c r="AB69" s="57">
        <f t="shared" si="54"/>
        <v>14.904109589041095</v>
      </c>
      <c r="AC69" s="57">
        <f t="shared" si="55"/>
        <v>20.561643835616437</v>
      </c>
      <c r="AD69" s="57">
        <f t="shared" si="56"/>
        <v>112.04109589041096</v>
      </c>
      <c r="AE69" s="57">
        <f t="shared" si="57"/>
        <v>41.263888888888886</v>
      </c>
      <c r="AF69" s="57">
        <f t="shared" si="58"/>
        <v>89.555555555555557</v>
      </c>
      <c r="AG69" s="60">
        <f t="shared" si="59"/>
        <v>0.46076302729528534</v>
      </c>
      <c r="AH69" s="56">
        <f t="shared" si="60"/>
        <v>12.569444444444445</v>
      </c>
      <c r="AI69" s="56">
        <f t="shared" si="61"/>
        <v>34.541666666666664</v>
      </c>
      <c r="AJ69" s="60">
        <f t="shared" si="62"/>
        <v>0.36389223964616008</v>
      </c>
      <c r="AK69" s="56">
        <f t="shared" si="63"/>
        <v>18.555555555555557</v>
      </c>
      <c r="AL69" s="56">
        <f t="shared" si="64"/>
        <v>23.166666666666668</v>
      </c>
      <c r="AM69" s="60">
        <f t="shared" si="65"/>
        <v>0.80095923261390889</v>
      </c>
      <c r="AN69" s="56">
        <f t="shared" si="66"/>
        <v>10.666666666666666</v>
      </c>
      <c r="AO69" s="56">
        <f t="shared" si="67"/>
        <v>35.402777777777779</v>
      </c>
      <c r="AP69" s="56">
        <f t="shared" si="68"/>
        <v>46.069444444444443</v>
      </c>
      <c r="AQ69" s="56">
        <f t="shared" si="69"/>
        <v>22.986111111111111</v>
      </c>
      <c r="AR69" s="56">
        <f t="shared" si="70"/>
        <v>8.2638888888888893</v>
      </c>
      <c r="AS69" s="56">
        <f t="shared" si="71"/>
        <v>5.6388888888888893</v>
      </c>
      <c r="AT69" s="56">
        <f t="shared" si="72"/>
        <v>13.819444444444445</v>
      </c>
      <c r="AU69" s="56">
        <f t="shared" si="73"/>
        <v>21.569444444444443</v>
      </c>
      <c r="AV69" s="56">
        <f t="shared" si="74"/>
        <v>113.65277777777777</v>
      </c>
      <c r="AW69">
        <v>135</v>
      </c>
    </row>
    <row r="70" spans="1:49">
      <c r="A70" s="1" t="s">
        <v>0</v>
      </c>
      <c r="B70" s="2" t="s">
        <v>1</v>
      </c>
      <c r="C70" s="3" t="s">
        <v>2</v>
      </c>
      <c r="D70" s="61">
        <v>44092</v>
      </c>
      <c r="E70" s="4" t="s">
        <v>17</v>
      </c>
      <c r="F70" s="72" t="s">
        <v>18</v>
      </c>
      <c r="G70" s="3" t="s">
        <v>2</v>
      </c>
      <c r="H70" s="4" t="s">
        <v>13</v>
      </c>
      <c r="I70" s="5" t="s">
        <v>14</v>
      </c>
      <c r="J70" s="6">
        <v>114</v>
      </c>
      <c r="K70" s="7">
        <v>126</v>
      </c>
      <c r="L70" s="8">
        <f t="shared" si="38"/>
        <v>-12</v>
      </c>
      <c r="M70" s="57">
        <f t="shared" si="39"/>
        <v>42.041095890410958</v>
      </c>
      <c r="N70" s="57">
        <f t="shared" si="40"/>
        <v>88.876712328767127</v>
      </c>
      <c r="O70" s="60">
        <f t="shared" si="41"/>
        <v>0.47302712700369909</v>
      </c>
      <c r="P70" s="57">
        <f t="shared" si="42"/>
        <v>10.972602739726028</v>
      </c>
      <c r="Q70" s="57">
        <f t="shared" si="43"/>
        <v>30.602739726027398</v>
      </c>
      <c r="R70" s="60">
        <f t="shared" si="44"/>
        <v>0.35854968666069831</v>
      </c>
      <c r="S70" s="57">
        <f t="shared" si="45"/>
        <v>16.232876712328768</v>
      </c>
      <c r="T70" s="57">
        <f t="shared" si="46"/>
        <v>20.904109589041095</v>
      </c>
      <c r="U70" s="60">
        <f t="shared" si="47"/>
        <v>0.77653997378768025</v>
      </c>
      <c r="V70" s="57">
        <f t="shared" si="48"/>
        <v>10.767123287671232</v>
      </c>
      <c r="W70" s="57">
        <f t="shared" si="49"/>
        <v>33.369863013698627</v>
      </c>
      <c r="X70" s="57">
        <f t="shared" si="50"/>
        <v>44.136986301369866</v>
      </c>
      <c r="Y70" s="57">
        <f t="shared" si="51"/>
        <v>26.739726027397261</v>
      </c>
      <c r="Z70" s="57">
        <f t="shared" si="52"/>
        <v>8.0273972602739718</v>
      </c>
      <c r="AA70" s="57">
        <f t="shared" si="53"/>
        <v>4.6164383561643838</v>
      </c>
      <c r="AB70" s="57">
        <f t="shared" si="54"/>
        <v>13.767123287671232</v>
      </c>
      <c r="AC70" s="57">
        <f t="shared" si="55"/>
        <v>20.342465753424658</v>
      </c>
      <c r="AD70" s="57">
        <f t="shared" si="56"/>
        <v>111.28767123287672</v>
      </c>
      <c r="AE70" s="57">
        <f t="shared" si="57"/>
        <v>42.338028169014088</v>
      </c>
      <c r="AF70" s="57">
        <f t="shared" si="58"/>
        <v>88.295774647887328</v>
      </c>
      <c r="AG70" s="60">
        <f t="shared" si="59"/>
        <v>0.47950231296857554</v>
      </c>
      <c r="AH70" s="56">
        <f t="shared" si="60"/>
        <v>11.014084507042254</v>
      </c>
      <c r="AI70" s="56">
        <f t="shared" si="61"/>
        <v>31.577464788732396</v>
      </c>
      <c r="AJ70" s="60">
        <f t="shared" si="62"/>
        <v>0.34879571810883142</v>
      </c>
      <c r="AK70" s="56">
        <f t="shared" si="63"/>
        <v>17.746478873239436</v>
      </c>
      <c r="AL70" s="56">
        <f t="shared" si="64"/>
        <v>24.338028169014084</v>
      </c>
      <c r="AM70" s="60">
        <f t="shared" si="65"/>
        <v>0.72916666666666663</v>
      </c>
      <c r="AN70" s="56">
        <f t="shared" si="66"/>
        <v>10.661971830985916</v>
      </c>
      <c r="AO70" s="56">
        <f t="shared" si="67"/>
        <v>35.070422535211264</v>
      </c>
      <c r="AP70" s="56">
        <f t="shared" si="68"/>
        <v>45.732394366197184</v>
      </c>
      <c r="AQ70" s="56">
        <f t="shared" si="69"/>
        <v>25.3943661971831</v>
      </c>
      <c r="AR70" s="56">
        <f t="shared" si="70"/>
        <v>8.6197183098591541</v>
      </c>
      <c r="AS70" s="56">
        <f t="shared" si="71"/>
        <v>6.591549295774648</v>
      </c>
      <c r="AT70" s="56">
        <f t="shared" si="72"/>
        <v>15.169014084507042</v>
      </c>
      <c r="AU70" s="56">
        <f t="shared" si="73"/>
        <v>20.718309859154928</v>
      </c>
      <c r="AV70" s="56">
        <f t="shared" si="74"/>
        <v>113.43661971830986</v>
      </c>
      <c r="AW70">
        <v>245</v>
      </c>
    </row>
    <row r="71" spans="1:49">
      <c r="A71" s="1" t="s">
        <v>0</v>
      </c>
      <c r="B71" s="2" t="s">
        <v>1</v>
      </c>
      <c r="C71" s="3" t="s">
        <v>2</v>
      </c>
      <c r="D71" s="61">
        <v>44093</v>
      </c>
      <c r="E71" s="4" t="s">
        <v>27</v>
      </c>
      <c r="F71" s="72" t="s">
        <v>28</v>
      </c>
      <c r="G71" s="3" t="s">
        <v>2</v>
      </c>
      <c r="H71" s="4" t="s">
        <v>7</v>
      </c>
      <c r="I71" s="5" t="s">
        <v>8</v>
      </c>
      <c r="J71" s="6">
        <v>117</v>
      </c>
      <c r="K71" s="7">
        <v>106</v>
      </c>
      <c r="L71" s="8">
        <f t="shared" si="38"/>
        <v>11</v>
      </c>
      <c r="M71" s="57">
        <f t="shared" si="39"/>
        <v>41.263888888888886</v>
      </c>
      <c r="N71" s="57">
        <f t="shared" si="40"/>
        <v>89.555555555555557</v>
      </c>
      <c r="O71" s="60">
        <f t="shared" si="41"/>
        <v>0.46076302729528534</v>
      </c>
      <c r="P71" s="57">
        <f t="shared" si="42"/>
        <v>12.569444444444445</v>
      </c>
      <c r="Q71" s="57">
        <f t="shared" si="43"/>
        <v>34.541666666666664</v>
      </c>
      <c r="R71" s="60">
        <f t="shared" si="44"/>
        <v>0.36389223964616008</v>
      </c>
      <c r="S71" s="57">
        <f t="shared" si="45"/>
        <v>18.555555555555557</v>
      </c>
      <c r="T71" s="57">
        <f t="shared" si="46"/>
        <v>23.166666666666668</v>
      </c>
      <c r="U71" s="60">
        <f t="shared" si="47"/>
        <v>0.80095923261390889</v>
      </c>
      <c r="V71" s="57">
        <f t="shared" si="48"/>
        <v>10.666666666666666</v>
      </c>
      <c r="W71" s="57">
        <f t="shared" si="49"/>
        <v>35.402777777777779</v>
      </c>
      <c r="X71" s="57">
        <f t="shared" si="50"/>
        <v>46.069444444444443</v>
      </c>
      <c r="Y71" s="57">
        <f t="shared" si="51"/>
        <v>22.986111111111111</v>
      </c>
      <c r="Z71" s="57">
        <f t="shared" si="52"/>
        <v>8.2638888888888893</v>
      </c>
      <c r="AA71" s="57">
        <f t="shared" si="53"/>
        <v>5.6388888888888893</v>
      </c>
      <c r="AB71" s="57">
        <f t="shared" si="54"/>
        <v>13.819444444444445</v>
      </c>
      <c r="AC71" s="57">
        <f t="shared" si="55"/>
        <v>21.569444444444443</v>
      </c>
      <c r="AD71" s="57">
        <f t="shared" si="56"/>
        <v>113.65277777777777</v>
      </c>
      <c r="AE71" s="57">
        <f t="shared" si="57"/>
        <v>39.452054794520549</v>
      </c>
      <c r="AF71" s="57">
        <f t="shared" si="58"/>
        <v>84.38356164383562</v>
      </c>
      <c r="AG71" s="60">
        <f t="shared" si="59"/>
        <v>0.46753246753246752</v>
      </c>
      <c r="AH71" s="56">
        <f t="shared" si="60"/>
        <v>13.41095890410959</v>
      </c>
      <c r="AI71" s="56">
        <f t="shared" si="61"/>
        <v>35.397260273972606</v>
      </c>
      <c r="AJ71" s="60">
        <f t="shared" si="62"/>
        <v>0.37886996904024767</v>
      </c>
      <c r="AK71" s="56">
        <f t="shared" si="63"/>
        <v>19.726027397260275</v>
      </c>
      <c r="AL71" s="56">
        <f t="shared" si="64"/>
        <v>25.205479452054796</v>
      </c>
      <c r="AM71" s="60">
        <f t="shared" si="65"/>
        <v>0.78260869565217395</v>
      </c>
      <c r="AN71" s="56">
        <f t="shared" si="66"/>
        <v>8.493150684931507</v>
      </c>
      <c r="AO71" s="56">
        <f t="shared" si="67"/>
        <v>35.876712328767127</v>
      </c>
      <c r="AP71" s="56">
        <f t="shared" si="68"/>
        <v>44.369863013698627</v>
      </c>
      <c r="AQ71" s="56">
        <f t="shared" si="69"/>
        <v>25.917808219178081</v>
      </c>
      <c r="AR71" s="56">
        <f t="shared" si="70"/>
        <v>7.493150684931507</v>
      </c>
      <c r="AS71" s="56">
        <f t="shared" si="71"/>
        <v>4.5479452054794525</v>
      </c>
      <c r="AT71" s="56">
        <f t="shared" si="72"/>
        <v>14.904109589041095</v>
      </c>
      <c r="AU71" s="56">
        <f t="shared" si="73"/>
        <v>20.561643835616437</v>
      </c>
      <c r="AV71" s="56">
        <f t="shared" si="74"/>
        <v>112.04109589041096</v>
      </c>
      <c r="AW71">
        <v>-165</v>
      </c>
    </row>
    <row r="72" spans="1:49">
      <c r="A72" s="1" t="s">
        <v>0</v>
      </c>
      <c r="B72" s="2" t="s">
        <v>1</v>
      </c>
      <c r="C72" s="3" t="s">
        <v>2</v>
      </c>
      <c r="D72" s="61">
        <v>44094</v>
      </c>
      <c r="E72" s="4" t="s">
        <v>17</v>
      </c>
      <c r="F72" s="72" t="s">
        <v>18</v>
      </c>
      <c r="G72" s="3" t="s">
        <v>2</v>
      </c>
      <c r="H72" s="4" t="s">
        <v>13</v>
      </c>
      <c r="I72" s="5" t="s">
        <v>14</v>
      </c>
      <c r="J72" s="6">
        <v>103</v>
      </c>
      <c r="K72" s="7">
        <v>105</v>
      </c>
      <c r="L72" s="8">
        <f t="shared" si="38"/>
        <v>-2</v>
      </c>
      <c r="M72" s="57">
        <f t="shared" si="39"/>
        <v>42.041095890410958</v>
      </c>
      <c r="N72" s="57">
        <f t="shared" si="40"/>
        <v>88.876712328767127</v>
      </c>
      <c r="O72" s="60">
        <f t="shared" si="41"/>
        <v>0.47302712700369909</v>
      </c>
      <c r="P72" s="57">
        <f t="shared" si="42"/>
        <v>10.972602739726028</v>
      </c>
      <c r="Q72" s="57">
        <f t="shared" si="43"/>
        <v>30.602739726027398</v>
      </c>
      <c r="R72" s="60">
        <f t="shared" si="44"/>
        <v>0.35854968666069831</v>
      </c>
      <c r="S72" s="57">
        <f t="shared" si="45"/>
        <v>16.232876712328768</v>
      </c>
      <c r="T72" s="57">
        <f t="shared" si="46"/>
        <v>20.904109589041095</v>
      </c>
      <c r="U72" s="60">
        <f t="shared" si="47"/>
        <v>0.77653997378768025</v>
      </c>
      <c r="V72" s="57">
        <f t="shared" si="48"/>
        <v>10.767123287671232</v>
      </c>
      <c r="W72" s="57">
        <f t="shared" si="49"/>
        <v>33.369863013698627</v>
      </c>
      <c r="X72" s="57">
        <f t="shared" si="50"/>
        <v>44.136986301369866</v>
      </c>
      <c r="Y72" s="57">
        <f t="shared" si="51"/>
        <v>26.739726027397261</v>
      </c>
      <c r="Z72" s="57">
        <f t="shared" si="52"/>
        <v>8.0273972602739718</v>
      </c>
      <c r="AA72" s="57">
        <f t="shared" si="53"/>
        <v>4.6164383561643838</v>
      </c>
      <c r="AB72" s="57">
        <f t="shared" si="54"/>
        <v>13.767123287671232</v>
      </c>
      <c r="AC72" s="57">
        <f t="shared" si="55"/>
        <v>20.342465753424658</v>
      </c>
      <c r="AD72" s="57">
        <f t="shared" si="56"/>
        <v>111.28767123287672</v>
      </c>
      <c r="AE72" s="57">
        <f t="shared" si="57"/>
        <v>42.338028169014088</v>
      </c>
      <c r="AF72" s="57">
        <f t="shared" si="58"/>
        <v>88.295774647887328</v>
      </c>
      <c r="AG72" s="60">
        <f t="shared" si="59"/>
        <v>0.47950231296857554</v>
      </c>
      <c r="AH72" s="56">
        <f t="shared" si="60"/>
        <v>11.014084507042254</v>
      </c>
      <c r="AI72" s="56">
        <f t="shared" si="61"/>
        <v>31.577464788732396</v>
      </c>
      <c r="AJ72" s="60">
        <f t="shared" si="62"/>
        <v>0.34879571810883142</v>
      </c>
      <c r="AK72" s="56">
        <f t="shared" si="63"/>
        <v>17.746478873239436</v>
      </c>
      <c r="AL72" s="56">
        <f t="shared" si="64"/>
        <v>24.338028169014084</v>
      </c>
      <c r="AM72" s="60">
        <f t="shared" si="65"/>
        <v>0.72916666666666663</v>
      </c>
      <c r="AN72" s="56">
        <f t="shared" si="66"/>
        <v>10.661971830985916</v>
      </c>
      <c r="AO72" s="56">
        <f t="shared" si="67"/>
        <v>35.070422535211264</v>
      </c>
      <c r="AP72" s="56">
        <f t="shared" si="68"/>
        <v>45.732394366197184</v>
      </c>
      <c r="AQ72" s="56">
        <f t="shared" si="69"/>
        <v>25.3943661971831</v>
      </c>
      <c r="AR72" s="56">
        <f t="shared" si="70"/>
        <v>8.6197183098591541</v>
      </c>
      <c r="AS72" s="56">
        <f t="shared" si="71"/>
        <v>6.591549295774648</v>
      </c>
      <c r="AT72" s="56">
        <f t="shared" si="72"/>
        <v>15.169014084507042</v>
      </c>
      <c r="AU72" s="56">
        <f t="shared" si="73"/>
        <v>20.718309859154928</v>
      </c>
      <c r="AV72" s="56">
        <f t="shared" si="74"/>
        <v>113.43661971830986</v>
      </c>
      <c r="AW72">
        <v>250</v>
      </c>
    </row>
    <row r="73" spans="1:49">
      <c r="A73" s="1" t="s">
        <v>0</v>
      </c>
      <c r="B73" s="2" t="s">
        <v>1</v>
      </c>
      <c r="C73" s="3" t="s">
        <v>2</v>
      </c>
      <c r="D73" s="61">
        <v>44096</v>
      </c>
      <c r="E73" s="4" t="s">
        <v>13</v>
      </c>
      <c r="F73" s="72" t="s">
        <v>14</v>
      </c>
      <c r="G73" s="3" t="s">
        <v>2</v>
      </c>
      <c r="H73" s="4" t="s">
        <v>17</v>
      </c>
      <c r="I73" s="5" t="s">
        <v>18</v>
      </c>
      <c r="J73" s="6">
        <v>106</v>
      </c>
      <c r="K73" s="7">
        <v>114</v>
      </c>
      <c r="L73" s="8">
        <f t="shared" si="38"/>
        <v>-8</v>
      </c>
      <c r="M73" s="57">
        <f t="shared" si="39"/>
        <v>42.338028169014088</v>
      </c>
      <c r="N73" s="57">
        <f t="shared" si="40"/>
        <v>88.295774647887328</v>
      </c>
      <c r="O73" s="60">
        <f t="shared" si="41"/>
        <v>0.47950231296857554</v>
      </c>
      <c r="P73" s="57">
        <f t="shared" si="42"/>
        <v>11.014084507042254</v>
      </c>
      <c r="Q73" s="57">
        <f t="shared" si="43"/>
        <v>31.577464788732396</v>
      </c>
      <c r="R73" s="60">
        <f t="shared" si="44"/>
        <v>0.34879571810883142</v>
      </c>
      <c r="S73" s="57">
        <f t="shared" si="45"/>
        <v>17.746478873239436</v>
      </c>
      <c r="T73" s="57">
        <f t="shared" si="46"/>
        <v>24.338028169014084</v>
      </c>
      <c r="U73" s="60">
        <f t="shared" si="47"/>
        <v>0.72916666666666663</v>
      </c>
      <c r="V73" s="57">
        <f t="shared" si="48"/>
        <v>10.661971830985916</v>
      </c>
      <c r="W73" s="57">
        <f t="shared" si="49"/>
        <v>35.070422535211264</v>
      </c>
      <c r="X73" s="57">
        <f t="shared" si="50"/>
        <v>45.732394366197184</v>
      </c>
      <c r="Y73" s="57">
        <f t="shared" si="51"/>
        <v>25.3943661971831</v>
      </c>
      <c r="Z73" s="57">
        <f t="shared" si="52"/>
        <v>8.6197183098591541</v>
      </c>
      <c r="AA73" s="57">
        <f t="shared" si="53"/>
        <v>6.591549295774648</v>
      </c>
      <c r="AB73" s="57">
        <f t="shared" si="54"/>
        <v>15.169014084507042</v>
      </c>
      <c r="AC73" s="57">
        <f t="shared" si="55"/>
        <v>20.718309859154928</v>
      </c>
      <c r="AD73" s="57">
        <f t="shared" si="56"/>
        <v>113.43661971830986</v>
      </c>
      <c r="AE73" s="57">
        <f t="shared" si="57"/>
        <v>42.041095890410958</v>
      </c>
      <c r="AF73" s="57">
        <f t="shared" si="58"/>
        <v>88.876712328767127</v>
      </c>
      <c r="AG73" s="60">
        <f t="shared" si="59"/>
        <v>0.47302712700369909</v>
      </c>
      <c r="AH73" s="56">
        <f t="shared" si="60"/>
        <v>10.972602739726028</v>
      </c>
      <c r="AI73" s="56">
        <f t="shared" si="61"/>
        <v>30.602739726027398</v>
      </c>
      <c r="AJ73" s="60">
        <f t="shared" si="62"/>
        <v>0.35854968666069831</v>
      </c>
      <c r="AK73" s="56">
        <f t="shared" si="63"/>
        <v>16.232876712328768</v>
      </c>
      <c r="AL73" s="56">
        <f t="shared" si="64"/>
        <v>20.904109589041095</v>
      </c>
      <c r="AM73" s="60">
        <f t="shared" si="65"/>
        <v>0.77653997378768025</v>
      </c>
      <c r="AN73" s="56">
        <f t="shared" si="66"/>
        <v>10.767123287671232</v>
      </c>
      <c r="AO73" s="56">
        <f t="shared" si="67"/>
        <v>33.369863013698627</v>
      </c>
      <c r="AP73" s="56">
        <f t="shared" si="68"/>
        <v>44.136986301369866</v>
      </c>
      <c r="AQ73" s="56">
        <f t="shared" si="69"/>
        <v>26.739726027397261</v>
      </c>
      <c r="AR73" s="56">
        <f t="shared" si="70"/>
        <v>8.0273972602739718</v>
      </c>
      <c r="AS73" s="56">
        <f t="shared" si="71"/>
        <v>4.6164383561643838</v>
      </c>
      <c r="AT73" s="56">
        <f t="shared" si="72"/>
        <v>13.767123287671232</v>
      </c>
      <c r="AU73" s="56">
        <f t="shared" si="73"/>
        <v>20.342465753424658</v>
      </c>
      <c r="AV73" s="56">
        <f t="shared" si="74"/>
        <v>111.28767123287672</v>
      </c>
      <c r="AW73">
        <v>-255</v>
      </c>
    </row>
    <row r="74" spans="1:49">
      <c r="A74" s="1" t="s">
        <v>0</v>
      </c>
      <c r="B74" s="2" t="s">
        <v>1</v>
      </c>
      <c r="C74" s="3" t="s">
        <v>2</v>
      </c>
      <c r="D74" s="61">
        <v>44097</v>
      </c>
      <c r="E74" s="4" t="s">
        <v>27</v>
      </c>
      <c r="F74" s="72" t="s">
        <v>28</v>
      </c>
      <c r="G74" s="3" t="s">
        <v>2</v>
      </c>
      <c r="H74" s="4" t="s">
        <v>7</v>
      </c>
      <c r="I74" s="5" t="s">
        <v>8</v>
      </c>
      <c r="J74" s="6">
        <v>109</v>
      </c>
      <c r="K74" s="7">
        <v>112</v>
      </c>
      <c r="L74" s="8">
        <f t="shared" si="38"/>
        <v>-3</v>
      </c>
      <c r="M74" s="57">
        <f t="shared" si="39"/>
        <v>41.263888888888886</v>
      </c>
      <c r="N74" s="57">
        <f t="shared" si="40"/>
        <v>89.555555555555557</v>
      </c>
      <c r="O74" s="60">
        <f t="shared" si="41"/>
        <v>0.46076302729528534</v>
      </c>
      <c r="P74" s="57">
        <f t="shared" si="42"/>
        <v>12.569444444444445</v>
      </c>
      <c r="Q74" s="57">
        <f t="shared" si="43"/>
        <v>34.541666666666664</v>
      </c>
      <c r="R74" s="60">
        <f t="shared" si="44"/>
        <v>0.36389223964616008</v>
      </c>
      <c r="S74" s="57">
        <f t="shared" si="45"/>
        <v>18.555555555555557</v>
      </c>
      <c r="T74" s="57">
        <f t="shared" si="46"/>
        <v>23.166666666666668</v>
      </c>
      <c r="U74" s="60">
        <f t="shared" si="47"/>
        <v>0.80095923261390889</v>
      </c>
      <c r="V74" s="57">
        <f t="shared" si="48"/>
        <v>10.666666666666666</v>
      </c>
      <c r="W74" s="57">
        <f t="shared" si="49"/>
        <v>35.402777777777779</v>
      </c>
      <c r="X74" s="57">
        <f t="shared" si="50"/>
        <v>46.069444444444443</v>
      </c>
      <c r="Y74" s="57">
        <f t="shared" si="51"/>
        <v>22.986111111111111</v>
      </c>
      <c r="Z74" s="57">
        <f t="shared" si="52"/>
        <v>8.2638888888888893</v>
      </c>
      <c r="AA74" s="57">
        <f t="shared" si="53"/>
        <v>5.6388888888888893</v>
      </c>
      <c r="AB74" s="57">
        <f t="shared" si="54"/>
        <v>13.819444444444445</v>
      </c>
      <c r="AC74" s="57">
        <f t="shared" si="55"/>
        <v>21.569444444444443</v>
      </c>
      <c r="AD74" s="57">
        <f t="shared" si="56"/>
        <v>113.65277777777777</v>
      </c>
      <c r="AE74" s="57">
        <f t="shared" si="57"/>
        <v>39.452054794520549</v>
      </c>
      <c r="AF74" s="57">
        <f t="shared" si="58"/>
        <v>84.38356164383562</v>
      </c>
      <c r="AG74" s="60">
        <f t="shared" si="59"/>
        <v>0.46753246753246752</v>
      </c>
      <c r="AH74" s="56">
        <f t="shared" si="60"/>
        <v>13.41095890410959</v>
      </c>
      <c r="AI74" s="56">
        <f t="shared" si="61"/>
        <v>35.397260273972606</v>
      </c>
      <c r="AJ74" s="60">
        <f t="shared" si="62"/>
        <v>0.37886996904024767</v>
      </c>
      <c r="AK74" s="56">
        <f t="shared" si="63"/>
        <v>19.726027397260275</v>
      </c>
      <c r="AL74" s="56">
        <f t="shared" si="64"/>
        <v>25.205479452054796</v>
      </c>
      <c r="AM74" s="60">
        <f t="shared" si="65"/>
        <v>0.78260869565217395</v>
      </c>
      <c r="AN74" s="56">
        <f t="shared" si="66"/>
        <v>8.493150684931507</v>
      </c>
      <c r="AO74" s="56">
        <f t="shared" si="67"/>
        <v>35.876712328767127</v>
      </c>
      <c r="AP74" s="56">
        <f t="shared" si="68"/>
        <v>44.369863013698627</v>
      </c>
      <c r="AQ74" s="56">
        <f t="shared" si="69"/>
        <v>25.917808219178081</v>
      </c>
      <c r="AR74" s="56">
        <f t="shared" si="70"/>
        <v>7.493150684931507</v>
      </c>
      <c r="AS74" s="56">
        <f t="shared" si="71"/>
        <v>4.5479452054794525</v>
      </c>
      <c r="AT74" s="56">
        <f t="shared" si="72"/>
        <v>14.904109589041095</v>
      </c>
      <c r="AU74" s="56">
        <f t="shared" si="73"/>
        <v>20.561643835616437</v>
      </c>
      <c r="AV74" s="56">
        <f t="shared" si="74"/>
        <v>112.04109589041096</v>
      </c>
      <c r="AW74">
        <v>-165</v>
      </c>
    </row>
    <row r="75" spans="1:49">
      <c r="A75" s="1" t="s">
        <v>0</v>
      </c>
      <c r="B75" s="2" t="s">
        <v>1</v>
      </c>
      <c r="C75" s="3" t="s">
        <v>2</v>
      </c>
      <c r="D75" s="61">
        <v>44098</v>
      </c>
      <c r="E75" s="4" t="s">
        <v>13</v>
      </c>
      <c r="F75" s="72" t="s">
        <v>14</v>
      </c>
      <c r="G75" s="3" t="s">
        <v>2</v>
      </c>
      <c r="H75" s="4" t="s">
        <v>17</v>
      </c>
      <c r="I75" s="5" t="s">
        <v>18</v>
      </c>
      <c r="J75" s="6">
        <v>114</v>
      </c>
      <c r="K75" s="7">
        <v>108</v>
      </c>
      <c r="L75" s="8">
        <f t="shared" si="38"/>
        <v>6</v>
      </c>
      <c r="M75" s="57">
        <f t="shared" si="39"/>
        <v>42.338028169014088</v>
      </c>
      <c r="N75" s="57">
        <f t="shared" si="40"/>
        <v>88.295774647887328</v>
      </c>
      <c r="O75" s="60">
        <f t="shared" si="41"/>
        <v>0.47950231296857554</v>
      </c>
      <c r="P75" s="57">
        <f t="shared" si="42"/>
        <v>11.014084507042254</v>
      </c>
      <c r="Q75" s="57">
        <f t="shared" si="43"/>
        <v>31.577464788732396</v>
      </c>
      <c r="R75" s="60">
        <f t="shared" si="44"/>
        <v>0.34879571810883142</v>
      </c>
      <c r="S75" s="57">
        <f t="shared" si="45"/>
        <v>17.746478873239436</v>
      </c>
      <c r="T75" s="57">
        <f t="shared" si="46"/>
        <v>24.338028169014084</v>
      </c>
      <c r="U75" s="60">
        <f t="shared" si="47"/>
        <v>0.72916666666666663</v>
      </c>
      <c r="V75" s="57">
        <f t="shared" si="48"/>
        <v>10.661971830985916</v>
      </c>
      <c r="W75" s="57">
        <f t="shared" si="49"/>
        <v>35.070422535211264</v>
      </c>
      <c r="X75" s="57">
        <f t="shared" si="50"/>
        <v>45.732394366197184</v>
      </c>
      <c r="Y75" s="57">
        <f t="shared" si="51"/>
        <v>25.3943661971831</v>
      </c>
      <c r="Z75" s="57">
        <f t="shared" si="52"/>
        <v>8.6197183098591541</v>
      </c>
      <c r="AA75" s="57">
        <f t="shared" si="53"/>
        <v>6.591549295774648</v>
      </c>
      <c r="AB75" s="57">
        <f t="shared" si="54"/>
        <v>15.169014084507042</v>
      </c>
      <c r="AC75" s="57">
        <f t="shared" si="55"/>
        <v>20.718309859154928</v>
      </c>
      <c r="AD75" s="57">
        <f t="shared" si="56"/>
        <v>113.43661971830986</v>
      </c>
      <c r="AE75" s="57">
        <f t="shared" si="57"/>
        <v>42.041095890410958</v>
      </c>
      <c r="AF75" s="57">
        <f t="shared" si="58"/>
        <v>88.876712328767127</v>
      </c>
      <c r="AG75" s="60">
        <f t="shared" si="59"/>
        <v>0.47302712700369909</v>
      </c>
      <c r="AH75" s="56">
        <f t="shared" si="60"/>
        <v>10.972602739726028</v>
      </c>
      <c r="AI75" s="56">
        <f t="shared" si="61"/>
        <v>30.602739726027398</v>
      </c>
      <c r="AJ75" s="60">
        <f t="shared" si="62"/>
        <v>0.35854968666069831</v>
      </c>
      <c r="AK75" s="56">
        <f t="shared" si="63"/>
        <v>16.232876712328768</v>
      </c>
      <c r="AL75" s="56">
        <f t="shared" si="64"/>
        <v>20.904109589041095</v>
      </c>
      <c r="AM75" s="60">
        <f t="shared" si="65"/>
        <v>0.77653997378768025</v>
      </c>
      <c r="AN75" s="56">
        <f t="shared" si="66"/>
        <v>10.767123287671232</v>
      </c>
      <c r="AO75" s="56">
        <f t="shared" si="67"/>
        <v>33.369863013698627</v>
      </c>
      <c r="AP75" s="56">
        <f t="shared" si="68"/>
        <v>44.136986301369866</v>
      </c>
      <c r="AQ75" s="56">
        <f t="shared" si="69"/>
        <v>26.739726027397261</v>
      </c>
      <c r="AR75" s="56">
        <f t="shared" si="70"/>
        <v>8.0273972602739718</v>
      </c>
      <c r="AS75" s="56">
        <f t="shared" si="71"/>
        <v>4.6164383561643838</v>
      </c>
      <c r="AT75" s="56">
        <f t="shared" si="72"/>
        <v>13.767123287671232</v>
      </c>
      <c r="AU75" s="56">
        <f t="shared" si="73"/>
        <v>20.342465753424658</v>
      </c>
      <c r="AV75" s="56">
        <f t="shared" si="74"/>
        <v>111.28767123287672</v>
      </c>
      <c r="AW75">
        <v>-250</v>
      </c>
    </row>
    <row r="76" spans="1:49">
      <c r="A76" s="1" t="s">
        <v>0</v>
      </c>
      <c r="B76" s="2" t="s">
        <v>1</v>
      </c>
      <c r="C76" s="3" t="s">
        <v>2</v>
      </c>
      <c r="D76" s="61">
        <v>44099</v>
      </c>
      <c r="E76" s="4" t="s">
        <v>7</v>
      </c>
      <c r="F76" s="72" t="s">
        <v>8</v>
      </c>
      <c r="G76" s="3" t="s">
        <v>2</v>
      </c>
      <c r="H76" s="4" t="s">
        <v>27</v>
      </c>
      <c r="I76" s="5" t="s">
        <v>28</v>
      </c>
      <c r="J76" s="6">
        <v>108</v>
      </c>
      <c r="K76" s="7">
        <v>121</v>
      </c>
      <c r="L76" s="8">
        <f t="shared" si="38"/>
        <v>-13</v>
      </c>
      <c r="M76" s="57">
        <f t="shared" si="39"/>
        <v>39.452054794520549</v>
      </c>
      <c r="N76" s="57">
        <f t="shared" si="40"/>
        <v>84.38356164383562</v>
      </c>
      <c r="O76" s="60">
        <f t="shared" si="41"/>
        <v>0.46753246753246752</v>
      </c>
      <c r="P76" s="57">
        <f t="shared" si="42"/>
        <v>13.41095890410959</v>
      </c>
      <c r="Q76" s="57">
        <f t="shared" si="43"/>
        <v>35.397260273972606</v>
      </c>
      <c r="R76" s="60">
        <f t="shared" si="44"/>
        <v>0.37886996904024767</v>
      </c>
      <c r="S76" s="57">
        <f t="shared" si="45"/>
        <v>19.726027397260275</v>
      </c>
      <c r="T76" s="57">
        <f t="shared" si="46"/>
        <v>25.205479452054796</v>
      </c>
      <c r="U76" s="60">
        <f t="shared" si="47"/>
        <v>0.78260869565217395</v>
      </c>
      <c r="V76" s="57">
        <f t="shared" si="48"/>
        <v>8.493150684931507</v>
      </c>
      <c r="W76" s="57">
        <f t="shared" si="49"/>
        <v>35.876712328767127</v>
      </c>
      <c r="X76" s="57">
        <f t="shared" si="50"/>
        <v>44.369863013698627</v>
      </c>
      <c r="Y76" s="57">
        <f t="shared" si="51"/>
        <v>25.917808219178081</v>
      </c>
      <c r="Z76" s="57">
        <f t="shared" si="52"/>
        <v>7.493150684931507</v>
      </c>
      <c r="AA76" s="57">
        <f t="shared" si="53"/>
        <v>4.5479452054794525</v>
      </c>
      <c r="AB76" s="57">
        <f t="shared" si="54"/>
        <v>14.904109589041095</v>
      </c>
      <c r="AC76" s="57">
        <f t="shared" si="55"/>
        <v>20.561643835616437</v>
      </c>
      <c r="AD76" s="57">
        <f t="shared" si="56"/>
        <v>112.04109589041096</v>
      </c>
      <c r="AE76" s="57">
        <f t="shared" si="57"/>
        <v>41.263888888888886</v>
      </c>
      <c r="AF76" s="57">
        <f t="shared" si="58"/>
        <v>89.555555555555557</v>
      </c>
      <c r="AG76" s="60">
        <f t="shared" si="59"/>
        <v>0.46076302729528534</v>
      </c>
      <c r="AH76" s="56">
        <f t="shared" si="60"/>
        <v>12.569444444444445</v>
      </c>
      <c r="AI76" s="56">
        <f t="shared" si="61"/>
        <v>34.541666666666664</v>
      </c>
      <c r="AJ76" s="60">
        <f t="shared" si="62"/>
        <v>0.36389223964616008</v>
      </c>
      <c r="AK76" s="56">
        <f t="shared" si="63"/>
        <v>18.555555555555557</v>
      </c>
      <c r="AL76" s="56">
        <f t="shared" si="64"/>
        <v>23.166666666666668</v>
      </c>
      <c r="AM76" s="60">
        <f t="shared" si="65"/>
        <v>0.80095923261390889</v>
      </c>
      <c r="AN76" s="56">
        <f t="shared" si="66"/>
        <v>10.666666666666666</v>
      </c>
      <c r="AO76" s="56">
        <f t="shared" si="67"/>
        <v>35.402777777777779</v>
      </c>
      <c r="AP76" s="56">
        <f t="shared" si="68"/>
        <v>46.069444444444443</v>
      </c>
      <c r="AQ76" s="56">
        <f t="shared" si="69"/>
        <v>22.986111111111111</v>
      </c>
      <c r="AR76" s="56">
        <f t="shared" si="70"/>
        <v>8.2638888888888893</v>
      </c>
      <c r="AS76" s="56">
        <f t="shared" si="71"/>
        <v>5.6388888888888893</v>
      </c>
      <c r="AT76" s="56">
        <f t="shared" si="72"/>
        <v>13.819444444444445</v>
      </c>
      <c r="AU76" s="56">
        <f t="shared" si="73"/>
        <v>21.569444444444443</v>
      </c>
      <c r="AV76" s="56">
        <f t="shared" si="74"/>
        <v>113.65277777777777</v>
      </c>
      <c r="AW76">
        <v>140</v>
      </c>
    </row>
    <row r="77" spans="1:49">
      <c r="A77" s="1" t="s">
        <v>0</v>
      </c>
      <c r="B77" s="2" t="s">
        <v>1</v>
      </c>
      <c r="C77" s="3" t="s">
        <v>2</v>
      </c>
      <c r="D77" s="61">
        <v>44100</v>
      </c>
      <c r="E77" s="4" t="s">
        <v>17</v>
      </c>
      <c r="F77" s="72" t="s">
        <v>18</v>
      </c>
      <c r="G77" s="3" t="s">
        <v>2</v>
      </c>
      <c r="H77" s="4" t="s">
        <v>13</v>
      </c>
      <c r="I77" s="5" t="s">
        <v>14</v>
      </c>
      <c r="J77" s="6">
        <v>107</v>
      </c>
      <c r="K77" s="7">
        <v>117</v>
      </c>
      <c r="L77" s="8">
        <f t="shared" si="38"/>
        <v>-10</v>
      </c>
      <c r="M77" s="57">
        <f t="shared" si="39"/>
        <v>42.041095890410958</v>
      </c>
      <c r="N77" s="57">
        <f t="shared" si="40"/>
        <v>88.876712328767127</v>
      </c>
      <c r="O77" s="60">
        <f t="shared" si="41"/>
        <v>0.47302712700369909</v>
      </c>
      <c r="P77" s="57">
        <f t="shared" si="42"/>
        <v>10.972602739726028</v>
      </c>
      <c r="Q77" s="57">
        <f t="shared" si="43"/>
        <v>30.602739726027398</v>
      </c>
      <c r="R77" s="60">
        <f t="shared" si="44"/>
        <v>0.35854968666069831</v>
      </c>
      <c r="S77" s="57">
        <f t="shared" si="45"/>
        <v>16.232876712328768</v>
      </c>
      <c r="T77" s="57">
        <f t="shared" si="46"/>
        <v>20.904109589041095</v>
      </c>
      <c r="U77" s="60">
        <f t="shared" si="47"/>
        <v>0.77653997378768025</v>
      </c>
      <c r="V77" s="57">
        <f t="shared" si="48"/>
        <v>10.767123287671232</v>
      </c>
      <c r="W77" s="57">
        <f t="shared" si="49"/>
        <v>33.369863013698627</v>
      </c>
      <c r="X77" s="57">
        <f t="shared" si="50"/>
        <v>44.136986301369866</v>
      </c>
      <c r="Y77" s="57">
        <f t="shared" si="51"/>
        <v>26.739726027397261</v>
      </c>
      <c r="Z77" s="57">
        <f t="shared" si="52"/>
        <v>8.0273972602739718</v>
      </c>
      <c r="AA77" s="57">
        <f t="shared" si="53"/>
        <v>4.6164383561643838</v>
      </c>
      <c r="AB77" s="57">
        <f t="shared" si="54"/>
        <v>13.767123287671232</v>
      </c>
      <c r="AC77" s="57">
        <f t="shared" si="55"/>
        <v>20.342465753424658</v>
      </c>
      <c r="AD77" s="57">
        <f t="shared" si="56"/>
        <v>111.28767123287672</v>
      </c>
      <c r="AE77" s="57">
        <f t="shared" si="57"/>
        <v>42.338028169014088</v>
      </c>
      <c r="AF77" s="57">
        <f t="shared" si="58"/>
        <v>88.295774647887328</v>
      </c>
      <c r="AG77" s="60">
        <f t="shared" si="59"/>
        <v>0.47950231296857554</v>
      </c>
      <c r="AH77" s="56">
        <f t="shared" si="60"/>
        <v>11.014084507042254</v>
      </c>
      <c r="AI77" s="56">
        <f t="shared" si="61"/>
        <v>31.577464788732396</v>
      </c>
      <c r="AJ77" s="60">
        <f t="shared" si="62"/>
        <v>0.34879571810883142</v>
      </c>
      <c r="AK77" s="56">
        <f t="shared" si="63"/>
        <v>17.746478873239436</v>
      </c>
      <c r="AL77" s="56">
        <f t="shared" si="64"/>
        <v>24.338028169014084</v>
      </c>
      <c r="AM77" s="60">
        <f t="shared" si="65"/>
        <v>0.72916666666666663</v>
      </c>
      <c r="AN77" s="56">
        <f t="shared" si="66"/>
        <v>10.661971830985916</v>
      </c>
      <c r="AO77" s="56">
        <f t="shared" si="67"/>
        <v>35.070422535211264</v>
      </c>
      <c r="AP77" s="56">
        <f t="shared" si="68"/>
        <v>45.732394366197184</v>
      </c>
      <c r="AQ77" s="56">
        <f t="shared" si="69"/>
        <v>25.3943661971831</v>
      </c>
      <c r="AR77" s="56">
        <f t="shared" si="70"/>
        <v>8.6197183098591541</v>
      </c>
      <c r="AS77" s="56">
        <f t="shared" si="71"/>
        <v>6.591549295774648</v>
      </c>
      <c r="AT77" s="56">
        <f t="shared" si="72"/>
        <v>15.169014084507042</v>
      </c>
      <c r="AU77" s="56">
        <f t="shared" si="73"/>
        <v>20.718309859154928</v>
      </c>
      <c r="AV77" s="56">
        <f t="shared" si="74"/>
        <v>113.43661971830986</v>
      </c>
      <c r="AW77">
        <v>175</v>
      </c>
    </row>
    <row r="78" spans="1:49">
      <c r="A78" s="1" t="s">
        <v>0</v>
      </c>
      <c r="B78" s="2" t="s">
        <v>1</v>
      </c>
      <c r="C78" s="3" t="s">
        <v>2</v>
      </c>
      <c r="D78" s="61">
        <v>44101</v>
      </c>
      <c r="E78" s="4" t="s">
        <v>27</v>
      </c>
      <c r="F78" s="72" t="s">
        <v>28</v>
      </c>
      <c r="G78" s="3" t="s">
        <v>2</v>
      </c>
      <c r="H78" s="4" t="s">
        <v>7</v>
      </c>
      <c r="I78" s="5" t="s">
        <v>8</v>
      </c>
      <c r="J78" s="6">
        <v>113</v>
      </c>
      <c r="K78" s="7">
        <v>125</v>
      </c>
      <c r="L78" s="8">
        <f t="shared" si="38"/>
        <v>-12</v>
      </c>
      <c r="M78" s="57">
        <f t="shared" si="39"/>
        <v>41.263888888888886</v>
      </c>
      <c r="N78" s="57">
        <f t="shared" si="40"/>
        <v>89.555555555555557</v>
      </c>
      <c r="O78" s="60">
        <f t="shared" si="41"/>
        <v>0.46076302729528534</v>
      </c>
      <c r="P78" s="57">
        <f t="shared" si="42"/>
        <v>12.569444444444445</v>
      </c>
      <c r="Q78" s="57">
        <f t="shared" si="43"/>
        <v>34.541666666666664</v>
      </c>
      <c r="R78" s="60">
        <f t="shared" si="44"/>
        <v>0.36389223964616008</v>
      </c>
      <c r="S78" s="57">
        <f t="shared" si="45"/>
        <v>18.555555555555557</v>
      </c>
      <c r="T78" s="57">
        <f t="shared" si="46"/>
        <v>23.166666666666668</v>
      </c>
      <c r="U78" s="60">
        <f t="shared" si="47"/>
        <v>0.80095923261390889</v>
      </c>
      <c r="V78" s="57">
        <f t="shared" si="48"/>
        <v>10.666666666666666</v>
      </c>
      <c r="W78" s="57">
        <f t="shared" si="49"/>
        <v>35.402777777777779</v>
      </c>
      <c r="X78" s="57">
        <f t="shared" si="50"/>
        <v>46.069444444444443</v>
      </c>
      <c r="Y78" s="57">
        <f t="shared" si="51"/>
        <v>22.986111111111111</v>
      </c>
      <c r="Z78" s="57">
        <f t="shared" si="52"/>
        <v>8.2638888888888893</v>
      </c>
      <c r="AA78" s="57">
        <f t="shared" si="53"/>
        <v>5.6388888888888893</v>
      </c>
      <c r="AB78" s="57">
        <f t="shared" si="54"/>
        <v>13.819444444444445</v>
      </c>
      <c r="AC78" s="57">
        <f t="shared" si="55"/>
        <v>21.569444444444443</v>
      </c>
      <c r="AD78" s="57">
        <f t="shared" si="56"/>
        <v>113.65277777777777</v>
      </c>
      <c r="AE78" s="57">
        <f t="shared" si="57"/>
        <v>39.452054794520549</v>
      </c>
      <c r="AF78" s="57">
        <f t="shared" si="58"/>
        <v>84.38356164383562</v>
      </c>
      <c r="AG78" s="60">
        <f t="shared" si="59"/>
        <v>0.46753246753246752</v>
      </c>
      <c r="AH78" s="56">
        <f t="shared" si="60"/>
        <v>13.41095890410959</v>
      </c>
      <c r="AI78" s="56">
        <f t="shared" si="61"/>
        <v>35.397260273972606</v>
      </c>
      <c r="AJ78" s="60">
        <f t="shared" si="62"/>
        <v>0.37886996904024767</v>
      </c>
      <c r="AK78" s="56">
        <f t="shared" si="63"/>
        <v>19.726027397260275</v>
      </c>
      <c r="AL78" s="56">
        <f t="shared" si="64"/>
        <v>25.205479452054796</v>
      </c>
      <c r="AM78" s="60">
        <f t="shared" si="65"/>
        <v>0.78260869565217395</v>
      </c>
      <c r="AN78" s="56">
        <f t="shared" si="66"/>
        <v>8.493150684931507</v>
      </c>
      <c r="AO78" s="56">
        <f t="shared" si="67"/>
        <v>35.876712328767127</v>
      </c>
      <c r="AP78" s="56">
        <f t="shared" si="68"/>
        <v>44.369863013698627</v>
      </c>
      <c r="AQ78" s="56">
        <f t="shared" si="69"/>
        <v>25.917808219178081</v>
      </c>
      <c r="AR78" s="56">
        <f t="shared" si="70"/>
        <v>7.493150684931507</v>
      </c>
      <c r="AS78" s="56">
        <f t="shared" si="71"/>
        <v>4.5479452054794525</v>
      </c>
      <c r="AT78" s="56">
        <f t="shared" si="72"/>
        <v>14.904109589041095</v>
      </c>
      <c r="AU78" s="56">
        <f t="shared" si="73"/>
        <v>20.561643835616437</v>
      </c>
      <c r="AV78" s="56">
        <f t="shared" si="74"/>
        <v>112.04109589041096</v>
      </c>
      <c r="AW78">
        <v>-150</v>
      </c>
    </row>
    <row r="79" spans="1:49">
      <c r="A79" s="1" t="s">
        <v>35</v>
      </c>
      <c r="B79" s="2" t="s">
        <v>1</v>
      </c>
      <c r="C79" s="3" t="s">
        <v>2</v>
      </c>
      <c r="D79" s="61">
        <v>44104</v>
      </c>
      <c r="E79" s="4" t="s">
        <v>7</v>
      </c>
      <c r="F79" s="72" t="s">
        <v>8</v>
      </c>
      <c r="G79" s="3" t="s">
        <v>2</v>
      </c>
      <c r="H79" s="4" t="s">
        <v>13</v>
      </c>
      <c r="I79" s="5" t="s">
        <v>14</v>
      </c>
      <c r="J79" s="6">
        <v>98</v>
      </c>
      <c r="K79" s="7">
        <v>116</v>
      </c>
      <c r="L79" s="8">
        <f t="shared" si="38"/>
        <v>-18</v>
      </c>
      <c r="M79" s="57">
        <f t="shared" si="39"/>
        <v>39.452054794520549</v>
      </c>
      <c r="N79" s="57">
        <f t="shared" si="40"/>
        <v>84.38356164383562</v>
      </c>
      <c r="O79" s="60">
        <f t="shared" si="41"/>
        <v>0.46753246753246752</v>
      </c>
      <c r="P79" s="57">
        <f t="shared" si="42"/>
        <v>13.41095890410959</v>
      </c>
      <c r="Q79" s="57">
        <f t="shared" si="43"/>
        <v>35.397260273972606</v>
      </c>
      <c r="R79" s="60">
        <f t="shared" si="44"/>
        <v>0.37886996904024767</v>
      </c>
      <c r="S79" s="57">
        <f t="shared" si="45"/>
        <v>19.726027397260275</v>
      </c>
      <c r="T79" s="57">
        <f t="shared" si="46"/>
        <v>25.205479452054796</v>
      </c>
      <c r="U79" s="60">
        <f t="shared" si="47"/>
        <v>0.78260869565217395</v>
      </c>
      <c r="V79" s="57">
        <f t="shared" si="48"/>
        <v>8.493150684931507</v>
      </c>
      <c r="W79" s="57">
        <f t="shared" si="49"/>
        <v>35.876712328767127</v>
      </c>
      <c r="X79" s="57">
        <f t="shared" si="50"/>
        <v>44.369863013698627</v>
      </c>
      <c r="Y79" s="57">
        <f t="shared" si="51"/>
        <v>25.917808219178081</v>
      </c>
      <c r="Z79" s="57">
        <f t="shared" si="52"/>
        <v>7.493150684931507</v>
      </c>
      <c r="AA79" s="57">
        <f t="shared" si="53"/>
        <v>4.5479452054794525</v>
      </c>
      <c r="AB79" s="57">
        <f t="shared" si="54"/>
        <v>14.904109589041095</v>
      </c>
      <c r="AC79" s="57">
        <f t="shared" si="55"/>
        <v>20.561643835616437</v>
      </c>
      <c r="AD79" s="57">
        <f t="shared" si="56"/>
        <v>112.04109589041096</v>
      </c>
      <c r="AE79" s="57">
        <f t="shared" si="57"/>
        <v>42.338028169014088</v>
      </c>
      <c r="AF79" s="57">
        <f t="shared" si="58"/>
        <v>88.295774647887328</v>
      </c>
      <c r="AG79" s="60">
        <f t="shared" si="59"/>
        <v>0.47950231296857554</v>
      </c>
      <c r="AH79" s="56">
        <f t="shared" si="60"/>
        <v>11.014084507042254</v>
      </c>
      <c r="AI79" s="56">
        <f t="shared" si="61"/>
        <v>31.577464788732396</v>
      </c>
      <c r="AJ79" s="60">
        <f t="shared" si="62"/>
        <v>0.34879571810883142</v>
      </c>
      <c r="AK79" s="56">
        <f t="shared" si="63"/>
        <v>17.746478873239436</v>
      </c>
      <c r="AL79" s="56">
        <f t="shared" si="64"/>
        <v>24.338028169014084</v>
      </c>
      <c r="AM79" s="60">
        <f t="shared" si="65"/>
        <v>0.72916666666666663</v>
      </c>
      <c r="AN79" s="56">
        <f t="shared" si="66"/>
        <v>10.661971830985916</v>
      </c>
      <c r="AO79" s="56">
        <f t="shared" si="67"/>
        <v>35.070422535211264</v>
      </c>
      <c r="AP79" s="56">
        <f t="shared" si="68"/>
        <v>45.732394366197184</v>
      </c>
      <c r="AQ79" s="56">
        <f t="shared" si="69"/>
        <v>25.3943661971831</v>
      </c>
      <c r="AR79" s="56">
        <f t="shared" si="70"/>
        <v>8.6197183098591541</v>
      </c>
      <c r="AS79" s="56">
        <f t="shared" si="71"/>
        <v>6.591549295774648</v>
      </c>
      <c r="AT79" s="56">
        <f t="shared" si="72"/>
        <v>15.169014084507042</v>
      </c>
      <c r="AU79" s="56">
        <f t="shared" si="73"/>
        <v>20.718309859154928</v>
      </c>
      <c r="AV79" s="56">
        <f t="shared" si="74"/>
        <v>113.43661971830986</v>
      </c>
      <c r="AW79">
        <v>165</v>
      </c>
    </row>
    <row r="80" spans="1:49">
      <c r="A80" s="1" t="s">
        <v>35</v>
      </c>
      <c r="B80" s="2" t="s">
        <v>1</v>
      </c>
      <c r="C80" s="3" t="s">
        <v>2</v>
      </c>
      <c r="D80" s="61">
        <v>44106</v>
      </c>
      <c r="E80" s="4" t="s">
        <v>7</v>
      </c>
      <c r="F80" s="72" t="s">
        <v>8</v>
      </c>
      <c r="G80" s="3" t="s">
        <v>2</v>
      </c>
      <c r="H80" s="4" t="s">
        <v>13</v>
      </c>
      <c r="I80" s="5" t="s">
        <v>14</v>
      </c>
      <c r="J80" s="6">
        <v>114</v>
      </c>
      <c r="K80" s="7">
        <v>124</v>
      </c>
      <c r="L80" s="8">
        <f t="shared" si="38"/>
        <v>-10</v>
      </c>
      <c r="M80" s="57">
        <f t="shared" si="39"/>
        <v>39.452054794520549</v>
      </c>
      <c r="N80" s="57">
        <f t="shared" si="40"/>
        <v>84.38356164383562</v>
      </c>
      <c r="O80" s="60">
        <f t="shared" si="41"/>
        <v>0.46753246753246752</v>
      </c>
      <c r="P80" s="57">
        <f t="shared" si="42"/>
        <v>13.41095890410959</v>
      </c>
      <c r="Q80" s="57">
        <f t="shared" si="43"/>
        <v>35.397260273972606</v>
      </c>
      <c r="R80" s="60">
        <f t="shared" si="44"/>
        <v>0.37886996904024767</v>
      </c>
      <c r="S80" s="57">
        <f t="shared" si="45"/>
        <v>19.726027397260275</v>
      </c>
      <c r="T80" s="57">
        <f t="shared" si="46"/>
        <v>25.205479452054796</v>
      </c>
      <c r="U80" s="60">
        <f t="shared" si="47"/>
        <v>0.78260869565217395</v>
      </c>
      <c r="V80" s="57">
        <f t="shared" si="48"/>
        <v>8.493150684931507</v>
      </c>
      <c r="W80" s="57">
        <f t="shared" si="49"/>
        <v>35.876712328767127</v>
      </c>
      <c r="X80" s="57">
        <f t="shared" si="50"/>
        <v>44.369863013698627</v>
      </c>
      <c r="Y80" s="57">
        <f t="shared" si="51"/>
        <v>25.917808219178081</v>
      </c>
      <c r="Z80" s="57">
        <f t="shared" si="52"/>
        <v>7.493150684931507</v>
      </c>
      <c r="AA80" s="57">
        <f t="shared" si="53"/>
        <v>4.5479452054794525</v>
      </c>
      <c r="AB80" s="57">
        <f t="shared" si="54"/>
        <v>14.904109589041095</v>
      </c>
      <c r="AC80" s="57">
        <f t="shared" si="55"/>
        <v>20.561643835616437</v>
      </c>
      <c r="AD80" s="57">
        <f t="shared" si="56"/>
        <v>112.04109589041096</v>
      </c>
      <c r="AE80" s="57">
        <f t="shared" si="57"/>
        <v>42.338028169014088</v>
      </c>
      <c r="AF80" s="57">
        <f t="shared" si="58"/>
        <v>88.295774647887328</v>
      </c>
      <c r="AG80" s="60">
        <f t="shared" si="59"/>
        <v>0.47950231296857554</v>
      </c>
      <c r="AH80" s="56">
        <f t="shared" si="60"/>
        <v>11.014084507042254</v>
      </c>
      <c r="AI80" s="56">
        <f t="shared" si="61"/>
        <v>31.577464788732396</v>
      </c>
      <c r="AJ80" s="60">
        <f t="shared" si="62"/>
        <v>0.34879571810883142</v>
      </c>
      <c r="AK80" s="56">
        <f t="shared" si="63"/>
        <v>17.746478873239436</v>
      </c>
      <c r="AL80" s="56">
        <f t="shared" si="64"/>
        <v>24.338028169014084</v>
      </c>
      <c r="AM80" s="60">
        <f t="shared" si="65"/>
        <v>0.72916666666666663</v>
      </c>
      <c r="AN80" s="56">
        <f t="shared" si="66"/>
        <v>10.661971830985916</v>
      </c>
      <c r="AO80" s="56">
        <f t="shared" si="67"/>
        <v>35.070422535211264</v>
      </c>
      <c r="AP80" s="56">
        <f t="shared" si="68"/>
        <v>45.732394366197184</v>
      </c>
      <c r="AQ80" s="56">
        <f t="shared" si="69"/>
        <v>25.3943661971831</v>
      </c>
      <c r="AR80" s="56">
        <f t="shared" si="70"/>
        <v>8.6197183098591541</v>
      </c>
      <c r="AS80" s="56">
        <f t="shared" si="71"/>
        <v>6.591549295774648</v>
      </c>
      <c r="AT80" s="56">
        <f t="shared" si="72"/>
        <v>15.169014084507042</v>
      </c>
      <c r="AU80" s="56">
        <f t="shared" si="73"/>
        <v>20.718309859154928</v>
      </c>
      <c r="AV80" s="56">
        <f t="shared" si="74"/>
        <v>113.43661971830986</v>
      </c>
      <c r="AW80">
        <v>450</v>
      </c>
    </row>
    <row r="81" spans="1:49">
      <c r="A81" s="1" t="s">
        <v>35</v>
      </c>
      <c r="B81" s="2" t="s">
        <v>1</v>
      </c>
      <c r="C81" s="3" t="s">
        <v>2</v>
      </c>
      <c r="D81" s="61">
        <v>44108</v>
      </c>
      <c r="E81" s="4" t="s">
        <v>13</v>
      </c>
      <c r="F81" s="72" t="s">
        <v>14</v>
      </c>
      <c r="G81" s="3" t="s">
        <v>2</v>
      </c>
      <c r="H81" s="4" t="s">
        <v>7</v>
      </c>
      <c r="I81" s="5" t="s">
        <v>8</v>
      </c>
      <c r="J81" s="6">
        <v>104</v>
      </c>
      <c r="K81" s="7">
        <v>115</v>
      </c>
      <c r="L81" s="8">
        <f t="shared" si="38"/>
        <v>-11</v>
      </c>
      <c r="M81" s="57">
        <f t="shared" si="39"/>
        <v>42.338028169014088</v>
      </c>
      <c r="N81" s="57">
        <f t="shared" si="40"/>
        <v>88.295774647887328</v>
      </c>
      <c r="O81" s="60">
        <f t="shared" si="41"/>
        <v>0.47950231296857554</v>
      </c>
      <c r="P81" s="57">
        <f t="shared" si="42"/>
        <v>11.014084507042254</v>
      </c>
      <c r="Q81" s="57">
        <f t="shared" si="43"/>
        <v>31.577464788732396</v>
      </c>
      <c r="R81" s="60">
        <f t="shared" si="44"/>
        <v>0.34879571810883142</v>
      </c>
      <c r="S81" s="57">
        <f t="shared" si="45"/>
        <v>17.746478873239436</v>
      </c>
      <c r="T81" s="57">
        <f t="shared" si="46"/>
        <v>24.338028169014084</v>
      </c>
      <c r="U81" s="60">
        <f t="shared" si="47"/>
        <v>0.72916666666666663</v>
      </c>
      <c r="V81" s="57">
        <f t="shared" si="48"/>
        <v>10.661971830985916</v>
      </c>
      <c r="W81" s="57">
        <f t="shared" si="49"/>
        <v>35.070422535211264</v>
      </c>
      <c r="X81" s="57">
        <f t="shared" si="50"/>
        <v>45.732394366197184</v>
      </c>
      <c r="Y81" s="57">
        <f t="shared" si="51"/>
        <v>25.3943661971831</v>
      </c>
      <c r="Z81" s="57">
        <f t="shared" si="52"/>
        <v>8.6197183098591541</v>
      </c>
      <c r="AA81" s="57">
        <f t="shared" si="53"/>
        <v>6.591549295774648</v>
      </c>
      <c r="AB81" s="57">
        <f t="shared" si="54"/>
        <v>15.169014084507042</v>
      </c>
      <c r="AC81" s="57">
        <f t="shared" si="55"/>
        <v>20.718309859154928</v>
      </c>
      <c r="AD81" s="57">
        <f t="shared" si="56"/>
        <v>113.43661971830986</v>
      </c>
      <c r="AE81" s="57">
        <f t="shared" si="57"/>
        <v>39.452054794520549</v>
      </c>
      <c r="AF81" s="57">
        <f t="shared" si="58"/>
        <v>84.38356164383562</v>
      </c>
      <c r="AG81" s="60">
        <f t="shared" si="59"/>
        <v>0.46753246753246752</v>
      </c>
      <c r="AH81" s="56">
        <f t="shared" si="60"/>
        <v>13.41095890410959</v>
      </c>
      <c r="AI81" s="56">
        <f t="shared" si="61"/>
        <v>35.397260273972606</v>
      </c>
      <c r="AJ81" s="60">
        <f t="shared" si="62"/>
        <v>0.37886996904024767</v>
      </c>
      <c r="AK81" s="56">
        <f t="shared" si="63"/>
        <v>19.726027397260275</v>
      </c>
      <c r="AL81" s="56">
        <f t="shared" si="64"/>
        <v>25.205479452054796</v>
      </c>
      <c r="AM81" s="60">
        <f t="shared" si="65"/>
        <v>0.78260869565217395</v>
      </c>
      <c r="AN81" s="56">
        <f t="shared" si="66"/>
        <v>8.493150684931507</v>
      </c>
      <c r="AO81" s="56">
        <f t="shared" si="67"/>
        <v>35.876712328767127</v>
      </c>
      <c r="AP81" s="56">
        <f t="shared" si="68"/>
        <v>44.369863013698627</v>
      </c>
      <c r="AQ81" s="56">
        <f t="shared" si="69"/>
        <v>25.917808219178081</v>
      </c>
      <c r="AR81" s="56">
        <f t="shared" si="70"/>
        <v>7.493150684931507</v>
      </c>
      <c r="AS81" s="56">
        <f t="shared" si="71"/>
        <v>4.5479452054794525</v>
      </c>
      <c r="AT81" s="56">
        <f t="shared" si="72"/>
        <v>14.904109589041095</v>
      </c>
      <c r="AU81" s="56">
        <f t="shared" si="73"/>
        <v>20.561643835616437</v>
      </c>
      <c r="AV81" s="56">
        <f t="shared" si="74"/>
        <v>112.04109589041096</v>
      </c>
      <c r="AW81">
        <v>-420</v>
      </c>
    </row>
    <row r="82" spans="1:49">
      <c r="A82" s="1" t="s">
        <v>35</v>
      </c>
      <c r="B82" s="2" t="s">
        <v>1</v>
      </c>
      <c r="C82" s="3" t="s">
        <v>2</v>
      </c>
      <c r="D82" s="61">
        <v>44110</v>
      </c>
      <c r="E82" s="4" t="s">
        <v>13</v>
      </c>
      <c r="F82" s="72" t="s">
        <v>14</v>
      </c>
      <c r="G82" s="3" t="s">
        <v>2</v>
      </c>
      <c r="H82" s="4" t="s">
        <v>7</v>
      </c>
      <c r="I82" s="5" t="s">
        <v>8</v>
      </c>
      <c r="J82" s="6">
        <v>102</v>
      </c>
      <c r="K82" s="7">
        <v>96</v>
      </c>
      <c r="L82" s="8">
        <f t="shared" si="38"/>
        <v>6</v>
      </c>
      <c r="M82" s="57">
        <f t="shared" si="39"/>
        <v>42.338028169014088</v>
      </c>
      <c r="N82" s="57">
        <f t="shared" si="40"/>
        <v>88.295774647887328</v>
      </c>
      <c r="O82" s="60">
        <f t="shared" si="41"/>
        <v>0.47950231296857554</v>
      </c>
      <c r="P82" s="57">
        <f t="shared" si="42"/>
        <v>11.014084507042254</v>
      </c>
      <c r="Q82" s="57">
        <f t="shared" si="43"/>
        <v>31.577464788732396</v>
      </c>
      <c r="R82" s="60">
        <f t="shared" si="44"/>
        <v>0.34879571810883142</v>
      </c>
      <c r="S82" s="57">
        <f t="shared" si="45"/>
        <v>17.746478873239436</v>
      </c>
      <c r="T82" s="57">
        <f t="shared" si="46"/>
        <v>24.338028169014084</v>
      </c>
      <c r="U82" s="60">
        <f t="shared" si="47"/>
        <v>0.72916666666666663</v>
      </c>
      <c r="V82" s="57">
        <f t="shared" si="48"/>
        <v>10.661971830985916</v>
      </c>
      <c r="W82" s="57">
        <f t="shared" si="49"/>
        <v>35.070422535211264</v>
      </c>
      <c r="X82" s="57">
        <f t="shared" si="50"/>
        <v>45.732394366197184</v>
      </c>
      <c r="Y82" s="57">
        <f t="shared" si="51"/>
        <v>25.3943661971831</v>
      </c>
      <c r="Z82" s="57">
        <f t="shared" si="52"/>
        <v>8.6197183098591541</v>
      </c>
      <c r="AA82" s="57">
        <f t="shared" si="53"/>
        <v>6.591549295774648</v>
      </c>
      <c r="AB82" s="57">
        <f t="shared" si="54"/>
        <v>15.169014084507042</v>
      </c>
      <c r="AC82" s="57">
        <f t="shared" si="55"/>
        <v>20.718309859154928</v>
      </c>
      <c r="AD82" s="57">
        <f t="shared" si="56"/>
        <v>113.43661971830986</v>
      </c>
      <c r="AE82" s="57">
        <f t="shared" si="57"/>
        <v>39.452054794520549</v>
      </c>
      <c r="AF82" s="57">
        <f t="shared" si="58"/>
        <v>84.38356164383562</v>
      </c>
      <c r="AG82" s="60">
        <f t="shared" si="59"/>
        <v>0.46753246753246752</v>
      </c>
      <c r="AH82" s="56">
        <f t="shared" si="60"/>
        <v>13.41095890410959</v>
      </c>
      <c r="AI82" s="56">
        <f t="shared" si="61"/>
        <v>35.397260273972606</v>
      </c>
      <c r="AJ82" s="60">
        <f t="shared" si="62"/>
        <v>0.37886996904024767</v>
      </c>
      <c r="AK82" s="56">
        <f t="shared" si="63"/>
        <v>19.726027397260275</v>
      </c>
      <c r="AL82" s="56">
        <f t="shared" si="64"/>
        <v>25.205479452054796</v>
      </c>
      <c r="AM82" s="60">
        <f t="shared" si="65"/>
        <v>0.78260869565217395</v>
      </c>
      <c r="AN82" s="56">
        <f t="shared" si="66"/>
        <v>8.493150684931507</v>
      </c>
      <c r="AO82" s="56">
        <f t="shared" si="67"/>
        <v>35.876712328767127</v>
      </c>
      <c r="AP82" s="56">
        <f t="shared" si="68"/>
        <v>44.369863013698627</v>
      </c>
      <c r="AQ82" s="56">
        <f t="shared" si="69"/>
        <v>25.917808219178081</v>
      </c>
      <c r="AR82" s="56">
        <f t="shared" si="70"/>
        <v>7.493150684931507</v>
      </c>
      <c r="AS82" s="56">
        <f t="shared" si="71"/>
        <v>4.5479452054794525</v>
      </c>
      <c r="AT82" s="56">
        <f t="shared" si="72"/>
        <v>14.904109589041095</v>
      </c>
      <c r="AU82" s="56">
        <f t="shared" si="73"/>
        <v>20.561643835616437</v>
      </c>
      <c r="AV82" s="56">
        <f t="shared" si="74"/>
        <v>112.04109589041096</v>
      </c>
      <c r="AW82">
        <v>-330</v>
      </c>
    </row>
    <row r="83" spans="1:49">
      <c r="A83" s="1" t="s">
        <v>35</v>
      </c>
      <c r="B83" s="2" t="s">
        <v>1</v>
      </c>
      <c r="C83" s="3" t="s">
        <v>2</v>
      </c>
      <c r="D83" s="61">
        <v>44113</v>
      </c>
      <c r="E83" s="4" t="s">
        <v>7</v>
      </c>
      <c r="F83" s="72" t="s">
        <v>8</v>
      </c>
      <c r="G83" s="3" t="s">
        <v>2</v>
      </c>
      <c r="H83" s="4" t="s">
        <v>13</v>
      </c>
      <c r="I83" s="5" t="s">
        <v>14</v>
      </c>
      <c r="J83" s="6">
        <v>111</v>
      </c>
      <c r="K83" s="7">
        <v>108</v>
      </c>
      <c r="L83" s="8">
        <f t="shared" si="38"/>
        <v>3</v>
      </c>
      <c r="M83" s="57">
        <f t="shared" si="39"/>
        <v>39.452054794520549</v>
      </c>
      <c r="N83" s="57">
        <f t="shared" si="40"/>
        <v>84.38356164383562</v>
      </c>
      <c r="O83" s="60">
        <f t="shared" si="41"/>
        <v>0.46753246753246752</v>
      </c>
      <c r="P83" s="57">
        <f t="shared" si="42"/>
        <v>13.41095890410959</v>
      </c>
      <c r="Q83" s="57">
        <f t="shared" si="43"/>
        <v>35.397260273972606</v>
      </c>
      <c r="R83" s="60">
        <f t="shared" si="44"/>
        <v>0.37886996904024767</v>
      </c>
      <c r="S83" s="57">
        <f t="shared" si="45"/>
        <v>19.726027397260275</v>
      </c>
      <c r="T83" s="57">
        <f t="shared" si="46"/>
        <v>25.205479452054796</v>
      </c>
      <c r="U83" s="60">
        <f t="shared" si="47"/>
        <v>0.78260869565217395</v>
      </c>
      <c r="V83" s="57">
        <f t="shared" si="48"/>
        <v>8.493150684931507</v>
      </c>
      <c r="W83" s="57">
        <f t="shared" si="49"/>
        <v>35.876712328767127</v>
      </c>
      <c r="X83" s="57">
        <f t="shared" si="50"/>
        <v>44.369863013698627</v>
      </c>
      <c r="Y83" s="57">
        <f t="shared" si="51"/>
        <v>25.917808219178081</v>
      </c>
      <c r="Z83" s="57">
        <f t="shared" si="52"/>
        <v>7.493150684931507</v>
      </c>
      <c r="AA83" s="57">
        <f t="shared" si="53"/>
        <v>4.5479452054794525</v>
      </c>
      <c r="AB83" s="57">
        <f t="shared" si="54"/>
        <v>14.904109589041095</v>
      </c>
      <c r="AC83" s="57">
        <f t="shared" si="55"/>
        <v>20.561643835616437</v>
      </c>
      <c r="AD83" s="57">
        <f t="shared" si="56"/>
        <v>112.04109589041096</v>
      </c>
      <c r="AE83" s="57">
        <f t="shared" si="57"/>
        <v>42.338028169014088</v>
      </c>
      <c r="AF83" s="57">
        <f t="shared" si="58"/>
        <v>88.295774647887328</v>
      </c>
      <c r="AG83" s="60">
        <f t="shared" si="59"/>
        <v>0.47950231296857554</v>
      </c>
      <c r="AH83" s="56">
        <f t="shared" si="60"/>
        <v>11.014084507042254</v>
      </c>
      <c r="AI83" s="56">
        <f t="shared" si="61"/>
        <v>31.577464788732396</v>
      </c>
      <c r="AJ83" s="60">
        <f t="shared" si="62"/>
        <v>0.34879571810883142</v>
      </c>
      <c r="AK83" s="56">
        <f t="shared" si="63"/>
        <v>17.746478873239436</v>
      </c>
      <c r="AL83" s="56">
        <f t="shared" si="64"/>
        <v>24.338028169014084</v>
      </c>
      <c r="AM83" s="60">
        <f t="shared" si="65"/>
        <v>0.72916666666666663</v>
      </c>
      <c r="AN83" s="56">
        <f t="shared" si="66"/>
        <v>10.661971830985916</v>
      </c>
      <c r="AO83" s="56">
        <f t="shared" si="67"/>
        <v>35.070422535211264</v>
      </c>
      <c r="AP83" s="56">
        <f t="shared" si="68"/>
        <v>45.732394366197184</v>
      </c>
      <c r="AQ83" s="56">
        <f t="shared" si="69"/>
        <v>25.3943661971831</v>
      </c>
      <c r="AR83" s="56">
        <f t="shared" si="70"/>
        <v>8.6197183098591541</v>
      </c>
      <c r="AS83" s="56">
        <f t="shared" si="71"/>
        <v>6.591549295774648</v>
      </c>
      <c r="AT83" s="56">
        <f t="shared" si="72"/>
        <v>15.169014084507042</v>
      </c>
      <c r="AU83" s="56">
        <f t="shared" si="73"/>
        <v>20.718309859154928</v>
      </c>
      <c r="AV83" s="56">
        <f t="shared" si="74"/>
        <v>113.43661971830986</v>
      </c>
      <c r="AW83">
        <v>280</v>
      </c>
    </row>
    <row r="84" spans="1:49">
      <c r="A84" s="1" t="s">
        <v>35</v>
      </c>
      <c r="B84" s="2" t="s">
        <v>1</v>
      </c>
      <c r="C84" s="3" t="s">
        <v>2</v>
      </c>
      <c r="D84" s="61">
        <v>44115</v>
      </c>
      <c r="E84" s="4" t="s">
        <v>13</v>
      </c>
      <c r="F84" s="72" t="s">
        <v>14</v>
      </c>
      <c r="G84" s="3" t="s">
        <v>2</v>
      </c>
      <c r="H84" s="4" t="s">
        <v>7</v>
      </c>
      <c r="I84" s="5" t="s">
        <v>8</v>
      </c>
      <c r="J84" s="6">
        <v>106</v>
      </c>
      <c r="K84" s="7">
        <v>93</v>
      </c>
      <c r="L84" s="8">
        <f t="shared" si="38"/>
        <v>13</v>
      </c>
      <c r="M84" s="57">
        <f t="shared" si="39"/>
        <v>42.338028169014088</v>
      </c>
      <c r="N84" s="57">
        <f t="shared" si="40"/>
        <v>88.295774647887328</v>
      </c>
      <c r="O84" s="60">
        <f t="shared" si="41"/>
        <v>0.47950231296857554</v>
      </c>
      <c r="P84" s="57">
        <f t="shared" si="42"/>
        <v>11.014084507042254</v>
      </c>
      <c r="Q84" s="57">
        <f t="shared" si="43"/>
        <v>31.577464788732396</v>
      </c>
      <c r="R84" s="60">
        <f t="shared" si="44"/>
        <v>0.34879571810883142</v>
      </c>
      <c r="S84" s="57">
        <f t="shared" si="45"/>
        <v>17.746478873239436</v>
      </c>
      <c r="T84" s="57">
        <f t="shared" si="46"/>
        <v>24.338028169014084</v>
      </c>
      <c r="U84" s="60">
        <f t="shared" si="47"/>
        <v>0.72916666666666663</v>
      </c>
      <c r="V84" s="57">
        <f t="shared" si="48"/>
        <v>10.661971830985916</v>
      </c>
      <c r="W84" s="57">
        <f t="shared" si="49"/>
        <v>35.070422535211264</v>
      </c>
      <c r="X84" s="57">
        <f t="shared" si="50"/>
        <v>45.732394366197184</v>
      </c>
      <c r="Y84" s="57">
        <f t="shared" si="51"/>
        <v>25.3943661971831</v>
      </c>
      <c r="Z84" s="57">
        <f t="shared" si="52"/>
        <v>8.6197183098591541</v>
      </c>
      <c r="AA84" s="57">
        <f t="shared" si="53"/>
        <v>6.591549295774648</v>
      </c>
      <c r="AB84" s="57">
        <f t="shared" si="54"/>
        <v>15.169014084507042</v>
      </c>
      <c r="AC84" s="57">
        <f t="shared" si="55"/>
        <v>20.718309859154928</v>
      </c>
      <c r="AD84" s="57">
        <f t="shared" si="56"/>
        <v>113.43661971830986</v>
      </c>
      <c r="AE84" s="57">
        <f t="shared" si="57"/>
        <v>39.452054794520549</v>
      </c>
      <c r="AF84" s="57">
        <f t="shared" si="58"/>
        <v>84.38356164383562</v>
      </c>
      <c r="AG84" s="60">
        <f t="shared" si="59"/>
        <v>0.46753246753246752</v>
      </c>
      <c r="AH84" s="56">
        <f t="shared" si="60"/>
        <v>13.41095890410959</v>
      </c>
      <c r="AI84" s="56">
        <f t="shared" si="61"/>
        <v>35.397260273972606</v>
      </c>
      <c r="AJ84" s="60">
        <f t="shared" si="62"/>
        <v>0.37886996904024767</v>
      </c>
      <c r="AK84" s="56">
        <f t="shared" si="63"/>
        <v>19.726027397260275</v>
      </c>
      <c r="AL84" s="56">
        <f t="shared" si="64"/>
        <v>25.205479452054796</v>
      </c>
      <c r="AM84" s="60">
        <f t="shared" si="65"/>
        <v>0.78260869565217395</v>
      </c>
      <c r="AN84" s="56">
        <f t="shared" si="66"/>
        <v>8.493150684931507</v>
      </c>
      <c r="AO84" s="56">
        <f t="shared" si="67"/>
        <v>35.876712328767127</v>
      </c>
      <c r="AP84" s="56">
        <f t="shared" si="68"/>
        <v>44.369863013698627</v>
      </c>
      <c r="AQ84" s="56">
        <f t="shared" si="69"/>
        <v>25.917808219178081</v>
      </c>
      <c r="AR84" s="56">
        <f t="shared" si="70"/>
        <v>7.493150684931507</v>
      </c>
      <c r="AS84" s="56">
        <f t="shared" si="71"/>
        <v>4.5479452054794525</v>
      </c>
      <c r="AT84" s="56">
        <f t="shared" si="72"/>
        <v>14.904109589041095</v>
      </c>
      <c r="AU84" s="56">
        <f t="shared" si="73"/>
        <v>20.561643835616437</v>
      </c>
      <c r="AV84" s="56">
        <f t="shared" si="74"/>
        <v>112.04109589041096</v>
      </c>
      <c r="AW84">
        <v>-250</v>
      </c>
    </row>
    <row r="89" spans="1:49">
      <c r="D89" t="s">
        <v>99</v>
      </c>
    </row>
    <row r="91" spans="1:49">
      <c r="D91" t="s">
        <v>101</v>
      </c>
      <c r="E91" t="s">
        <v>7</v>
      </c>
      <c r="F91" s="73" t="str">
        <f>VLOOKUP(E91,'teams abbv'!A:B,2,FALSE)</f>
        <v>MIA</v>
      </c>
      <c r="H91" t="s">
        <v>5</v>
      </c>
      <c r="I91" s="73" t="str">
        <f>VLOOKUP(H91,'teams abbv'!A:B,2,FALSE)</f>
        <v>MIL</v>
      </c>
      <c r="J91" s="73">
        <v>107</v>
      </c>
      <c r="K91">
        <v>109</v>
      </c>
      <c r="L91">
        <f>J91-K91</f>
        <v>-2</v>
      </c>
      <c r="M91">
        <f>VLOOKUP(F91,'2021TEAM'!G:Y, 2, FALSE)</f>
        <v>39.222222222222221</v>
      </c>
      <c r="N91">
        <f>VLOOKUP(F91,'2021TEAM'!G:Y, 2, FALSE)</f>
        <v>39.222222222222221</v>
      </c>
      <c r="O91">
        <f>VLOOKUP(F91,'2021TEAM'!G:Y, 2, FALSE)</f>
        <v>39.222222222222221</v>
      </c>
      <c r="P91">
        <f>VLOOKUP(F91,'2021TEAM'!G:Y, 2, FALSE)</f>
        <v>39.222222222222221</v>
      </c>
      <c r="Q91">
        <f>VLOOKUP(F91,'2021TEAM'!G:Y, 2, FALSE)</f>
        <v>39.222222222222221</v>
      </c>
      <c r="R91" s="59">
        <f>VLOOKUP(F91,'2021TEAM'!G:Y, 2, FALSE)</f>
        <v>39.222222222222221</v>
      </c>
      <c r="S91">
        <f>VLOOKUP(F91,'2021TEAM'!G:Y, 2, FALSE)</f>
        <v>39.222222222222221</v>
      </c>
      <c r="T91">
        <f>VLOOKUP(F91,'2021TEAM'!G:Y, 2, FALSE)</f>
        <v>39.222222222222221</v>
      </c>
      <c r="U91" s="59">
        <f>VLOOKUP(F91,'2021TEAM'!G:Y, 2, FALSE)</f>
        <v>39.222222222222221</v>
      </c>
      <c r="V91">
        <f>VLOOKUP(F91,'2021TEAM'!G:Y, 2, FALSE)</f>
        <v>39.222222222222221</v>
      </c>
      <c r="W91">
        <f>VLOOKUP(F91,'2021TEAM'!G:Y, 2, FALSE)</f>
        <v>39.222222222222221</v>
      </c>
      <c r="X91">
        <f>VLOOKUP(F91,'2021TEAM'!G:Y, 2, FALSE)</f>
        <v>39.222222222222221</v>
      </c>
      <c r="Y91">
        <f>VLOOKUP(F91,'2021TEAM'!G:Y, 2, FALSE)</f>
        <v>39.222222222222221</v>
      </c>
      <c r="Z91">
        <f>VLOOKUP(F91,'2021TEAM'!G:Y, 2, FALSE)</f>
        <v>39.222222222222221</v>
      </c>
      <c r="AA91">
        <f>VLOOKUP(F91,'2021TEAM'!G:Y, 2, FALSE)</f>
        <v>39.222222222222221</v>
      </c>
      <c r="AB91">
        <f>VLOOKUP(F91,'2021TEAM'!G:Y, 2, FALSE)</f>
        <v>39.222222222222221</v>
      </c>
      <c r="AC91">
        <f>VLOOKUP(F91,'2021TEAM'!G:Y, 2, FALSE)</f>
        <v>39.222222222222221</v>
      </c>
      <c r="AD91">
        <f>VLOOKUP(F91,'2021TEAM'!G:Y, 2, FALSE)</f>
        <v>39.222222222222221</v>
      </c>
      <c r="AE91">
        <f>VLOOKUP(F91,'2021TEAM'!G:Y, 2, FALSE)</f>
        <v>39.222222222222221</v>
      </c>
      <c r="AF91">
        <f>VLOOKUP(F91,'2021TEAM'!G:Y, 2, FALSE)</f>
        <v>39.222222222222221</v>
      </c>
      <c r="AG91">
        <f>VLOOKUP(F91,'2021TEAM'!G:Y, 2, FALSE)</f>
        <v>39.222222222222221</v>
      </c>
      <c r="AH91">
        <f>VLOOKUP(F91,'2021TEAM'!G:Y, 2, FALSE)</f>
        <v>39.222222222222221</v>
      </c>
      <c r="AI91">
        <f>VLOOKUP(F91,'2021TEAM'!G:Y, 2, FALSE)</f>
        <v>39.222222222222221</v>
      </c>
      <c r="AJ91">
        <f>VLOOKUP(F91,'2021TEAM'!G:Y, 2, FALSE)</f>
        <v>39.222222222222221</v>
      </c>
      <c r="AK91">
        <f>VLOOKUP(F91,'2021TEAM'!G:Y, 2, FALSE)</f>
        <v>39.222222222222221</v>
      </c>
      <c r="AL91">
        <f>VLOOKUP(F91,'2021TEAM'!G:Y, 2, FALSE)</f>
        <v>39.222222222222221</v>
      </c>
      <c r="AM91">
        <f>VLOOKUP(F91,'2021TEAM'!G:Y, 2, FALSE)</f>
        <v>39.222222222222221</v>
      </c>
      <c r="AN91">
        <f>VLOOKUP(F91,'2021TEAM'!G:Y, 2, FALSE)</f>
        <v>39.222222222222221</v>
      </c>
      <c r="AO91">
        <f>VLOOKUP(F91,'2021TEAM'!G:Y, 2, FALSE)</f>
        <v>39.222222222222221</v>
      </c>
      <c r="AP91">
        <f>VLOOKUP(F91,'2021TEAM'!G:Y, 2, FALSE)</f>
        <v>39.222222222222221</v>
      </c>
      <c r="AQ91">
        <f>VLOOKUP(F91,'2021TEAM'!G:Y, 2, FALSE)</f>
        <v>39.222222222222221</v>
      </c>
      <c r="AR91">
        <f>VLOOKUP(F91,'2021TEAM'!G:Y, 2, FALSE)</f>
        <v>39.222222222222221</v>
      </c>
      <c r="AS91">
        <f>VLOOKUP(F91,'2021TEAM'!G:Y, 2, FALSE)</f>
        <v>39.222222222222221</v>
      </c>
      <c r="AT91">
        <f>VLOOKUP(F91,'2021TEAM'!G:Y, 2, FALSE)</f>
        <v>39.222222222222221</v>
      </c>
      <c r="AU91">
        <f>VLOOKUP(F91,'2021TEAM'!G:Y, 2, FALSE)</f>
        <v>39.222222222222221</v>
      </c>
      <c r="AV91">
        <f>VLOOKUP(F91,'2021TEAM'!G:Y, 2, FALSE)</f>
        <v>39.222222222222221</v>
      </c>
    </row>
    <row r="92" spans="1:49">
      <c r="D92" t="s">
        <v>101</v>
      </c>
      <c r="E92" t="s">
        <v>19</v>
      </c>
      <c r="F92" s="73" t="str">
        <f>VLOOKUP(E92,'teams abbv'!A:B,2,FALSE)</f>
        <v>DAL</v>
      </c>
      <c r="H92" t="s">
        <v>21</v>
      </c>
      <c r="I92" s="73" t="str">
        <f>VLOOKUP(H92,'teams abbv'!A:B,2,FALSE)</f>
        <v>LAC</v>
      </c>
      <c r="J92" s="73">
        <v>113</v>
      </c>
      <c r="K92">
        <v>103</v>
      </c>
      <c r="L92">
        <f t="shared" ref="L92:L155" si="75">J92-K92</f>
        <v>10</v>
      </c>
    </row>
    <row r="93" spans="1:49">
      <c r="D93" t="s">
        <v>101</v>
      </c>
      <c r="E93" t="s">
        <v>27</v>
      </c>
      <c r="F93" s="73" t="str">
        <f>VLOOKUP(E93,'teams abbv'!A:B,2,FALSE)</f>
        <v>BOS</v>
      </c>
      <c r="H93" t="s">
        <v>25</v>
      </c>
      <c r="I93" s="73" t="str">
        <f>VLOOKUP(H93,'teams abbv'!A:B,2,FALSE)</f>
        <v>BRO</v>
      </c>
      <c r="J93" s="73">
        <v>93</v>
      </c>
      <c r="K93">
        <v>104</v>
      </c>
      <c r="L93">
        <f t="shared" si="75"/>
        <v>-11</v>
      </c>
    </row>
    <row r="94" spans="1:49">
      <c r="D94" t="s">
        <v>101</v>
      </c>
      <c r="E94" t="s">
        <v>11</v>
      </c>
      <c r="F94" s="73" t="str">
        <f>VLOOKUP(E94,'teams abbv'!A:B,2,FALSE)</f>
        <v>POR</v>
      </c>
      <c r="H94" t="s">
        <v>17</v>
      </c>
      <c r="I94" s="73" t="str">
        <f>VLOOKUP(H94,'teams abbv'!A:B,2,FALSE)</f>
        <v>DEN</v>
      </c>
      <c r="J94" s="73">
        <v>123</v>
      </c>
      <c r="K94">
        <v>109</v>
      </c>
      <c r="L94">
        <f t="shared" si="75"/>
        <v>14</v>
      </c>
    </row>
    <row r="95" spans="1:49">
      <c r="D95" t="s">
        <v>102</v>
      </c>
      <c r="E95" t="s">
        <v>73</v>
      </c>
      <c r="F95" s="73" t="str">
        <f>VLOOKUP(E95,'teams abbv'!A:B,2,FALSE)</f>
        <v>WAS</v>
      </c>
      <c r="H95" t="s">
        <v>29</v>
      </c>
      <c r="I95" s="73" t="str">
        <f>VLOOKUP(H95,'teams abbv'!A:B,2,FALSE)</f>
        <v>PHI</v>
      </c>
      <c r="J95" s="73">
        <v>118</v>
      </c>
      <c r="K95">
        <v>125</v>
      </c>
      <c r="L95">
        <f t="shared" si="75"/>
        <v>-7</v>
      </c>
    </row>
    <row r="96" spans="1:49">
      <c r="D96" t="s">
        <v>102</v>
      </c>
      <c r="E96" t="s">
        <v>13</v>
      </c>
      <c r="F96" s="73" t="str">
        <f>VLOOKUP(E96,'teams abbv'!A:B,2,FALSE)</f>
        <v>LAL</v>
      </c>
      <c r="H96" t="s">
        <v>67</v>
      </c>
      <c r="I96" s="73" t="str">
        <f>VLOOKUP(H96,'teams abbv'!A:B,2,FALSE)</f>
        <v>PHO</v>
      </c>
      <c r="J96" s="73">
        <v>90</v>
      </c>
      <c r="K96">
        <v>99</v>
      </c>
      <c r="L96">
        <f t="shared" si="75"/>
        <v>-9</v>
      </c>
    </row>
    <row r="97" spans="4:12">
      <c r="D97" t="s">
        <v>102</v>
      </c>
      <c r="E97" t="s">
        <v>45</v>
      </c>
      <c r="F97" s="73" t="str">
        <f>VLOOKUP(E97,'teams abbv'!A:B,2,FALSE)</f>
        <v>ATL</v>
      </c>
      <c r="H97" t="s">
        <v>65</v>
      </c>
      <c r="I97" s="73" t="str">
        <f>VLOOKUP(H97,'teams abbv'!A:B,2,FALSE)</f>
        <v>NYK</v>
      </c>
      <c r="J97" s="73">
        <v>107</v>
      </c>
      <c r="K97">
        <v>105</v>
      </c>
      <c r="L97">
        <f t="shared" si="75"/>
        <v>2</v>
      </c>
    </row>
    <row r="98" spans="4:12">
      <c r="D98" t="s">
        <v>102</v>
      </c>
      <c r="E98" t="s">
        <v>59</v>
      </c>
      <c r="F98" s="73" t="str">
        <f>VLOOKUP(E98,'teams abbv'!A:B,2,FALSE)</f>
        <v>MEM</v>
      </c>
      <c r="H98" t="s">
        <v>15</v>
      </c>
      <c r="I98" s="73" t="str">
        <f>VLOOKUP(H98,'teams abbv'!A:B,2,FALSE)</f>
        <v>UTA</v>
      </c>
      <c r="J98" s="73">
        <v>112</v>
      </c>
      <c r="K98">
        <v>109</v>
      </c>
      <c r="L98">
        <f t="shared" si="75"/>
        <v>3</v>
      </c>
    </row>
    <row r="99" spans="4:12">
      <c r="D99" t="s">
        <v>103</v>
      </c>
      <c r="E99" t="s">
        <v>7</v>
      </c>
      <c r="F99" s="73" t="str">
        <f>VLOOKUP(E99,'teams abbv'!A:B,2,FALSE)</f>
        <v>MIA</v>
      </c>
      <c r="H99" t="s">
        <v>5</v>
      </c>
      <c r="I99" s="73" t="str">
        <f>VLOOKUP(H99,'teams abbv'!A:B,2,FALSE)</f>
        <v>MIL</v>
      </c>
      <c r="J99" s="73">
        <v>98</v>
      </c>
      <c r="K99">
        <v>132</v>
      </c>
      <c r="L99">
        <f t="shared" si="75"/>
        <v>-34</v>
      </c>
    </row>
    <row r="100" spans="4:12">
      <c r="D100" t="s">
        <v>103</v>
      </c>
      <c r="E100" t="s">
        <v>11</v>
      </c>
      <c r="F100" s="73" t="str">
        <f>VLOOKUP(E100,'teams abbv'!A:B,2,FALSE)</f>
        <v>POR</v>
      </c>
      <c r="H100" t="s">
        <v>17</v>
      </c>
      <c r="I100" s="73" t="str">
        <f>VLOOKUP(H100,'teams abbv'!A:B,2,FALSE)</f>
        <v>DEN</v>
      </c>
      <c r="J100" s="73">
        <v>109</v>
      </c>
      <c r="K100">
        <v>128</v>
      </c>
      <c r="L100">
        <f t="shared" si="75"/>
        <v>-19</v>
      </c>
    </row>
    <row r="101" spans="4:12">
      <c r="D101" t="s">
        <v>104</v>
      </c>
      <c r="E101" t="s">
        <v>27</v>
      </c>
      <c r="F101" s="73" t="str">
        <f>VLOOKUP(E101,'teams abbv'!A:B,2,FALSE)</f>
        <v>BOS</v>
      </c>
      <c r="H101" t="s">
        <v>25</v>
      </c>
      <c r="I101" s="73" t="str">
        <f>VLOOKUP(H101,'teams abbv'!A:B,2,FALSE)</f>
        <v>BRO</v>
      </c>
      <c r="J101" s="73">
        <v>108</v>
      </c>
      <c r="K101">
        <v>130</v>
      </c>
      <c r="L101">
        <f t="shared" si="75"/>
        <v>-22</v>
      </c>
    </row>
    <row r="102" spans="4:12">
      <c r="D102" t="s">
        <v>104</v>
      </c>
      <c r="E102" t="s">
        <v>13</v>
      </c>
      <c r="F102" s="73" t="str">
        <f>VLOOKUP(E102,'teams abbv'!A:B,2,FALSE)</f>
        <v>LAL</v>
      </c>
      <c r="H102" t="s">
        <v>67</v>
      </c>
      <c r="I102" s="73" t="str">
        <f>VLOOKUP(H102,'teams abbv'!A:B,2,FALSE)</f>
        <v>PHO</v>
      </c>
      <c r="J102" s="73">
        <v>109</v>
      </c>
      <c r="K102">
        <v>102</v>
      </c>
      <c r="L102">
        <f t="shared" si="75"/>
        <v>7</v>
      </c>
    </row>
    <row r="103" spans="4:12">
      <c r="D103" t="s">
        <v>104</v>
      </c>
      <c r="E103" t="s">
        <v>19</v>
      </c>
      <c r="F103" s="73" t="str">
        <f>VLOOKUP(E103,'teams abbv'!A:B,2,FALSE)</f>
        <v>DAL</v>
      </c>
      <c r="H103" t="s">
        <v>21</v>
      </c>
      <c r="I103" s="73" t="str">
        <f>VLOOKUP(H103,'teams abbv'!A:B,2,FALSE)</f>
        <v>LAC</v>
      </c>
      <c r="J103" s="73">
        <v>127</v>
      </c>
      <c r="K103">
        <v>121</v>
      </c>
      <c r="L103">
        <f t="shared" si="75"/>
        <v>6</v>
      </c>
    </row>
    <row r="104" spans="4:12">
      <c r="D104" t="s">
        <v>105</v>
      </c>
      <c r="E104" t="s">
        <v>73</v>
      </c>
      <c r="F104" s="73" t="str">
        <f>VLOOKUP(E104,'teams abbv'!A:B,2,FALSE)</f>
        <v>WAS</v>
      </c>
      <c r="H104" t="s">
        <v>29</v>
      </c>
      <c r="I104" s="73" t="str">
        <f>VLOOKUP(H104,'teams abbv'!A:B,2,FALSE)</f>
        <v>PHI</v>
      </c>
      <c r="J104" s="73">
        <v>95</v>
      </c>
      <c r="K104">
        <v>120</v>
      </c>
      <c r="L104">
        <f t="shared" si="75"/>
        <v>-25</v>
      </c>
    </row>
    <row r="105" spans="4:12">
      <c r="D105" t="s">
        <v>105</v>
      </c>
      <c r="E105" t="s">
        <v>45</v>
      </c>
      <c r="F105" s="73" t="str">
        <f>VLOOKUP(E105,'teams abbv'!A:B,2,FALSE)</f>
        <v>ATL</v>
      </c>
      <c r="H105" t="s">
        <v>65</v>
      </c>
      <c r="I105" s="73" t="str">
        <f>VLOOKUP(H105,'teams abbv'!A:B,2,FALSE)</f>
        <v>NYK</v>
      </c>
      <c r="J105" s="73">
        <v>92</v>
      </c>
      <c r="K105">
        <v>101</v>
      </c>
      <c r="L105">
        <f t="shared" si="75"/>
        <v>-9</v>
      </c>
    </row>
    <row r="106" spans="4:12">
      <c r="D106" t="s">
        <v>105</v>
      </c>
      <c r="E106" t="s">
        <v>59</v>
      </c>
      <c r="F106" s="73" t="str">
        <f>VLOOKUP(E106,'teams abbv'!A:B,2,FALSE)</f>
        <v>MEM</v>
      </c>
      <c r="H106" t="s">
        <v>15</v>
      </c>
      <c r="I106" s="73" t="str">
        <f>VLOOKUP(H106,'teams abbv'!A:B,2,FALSE)</f>
        <v>UTA</v>
      </c>
      <c r="J106" s="73">
        <v>129</v>
      </c>
      <c r="K106">
        <v>141</v>
      </c>
      <c r="L106">
        <f t="shared" si="75"/>
        <v>-12</v>
      </c>
    </row>
    <row r="107" spans="4:12">
      <c r="D107" t="s">
        <v>106</v>
      </c>
      <c r="E107" t="s">
        <v>5</v>
      </c>
      <c r="F107" s="73" t="str">
        <f>VLOOKUP(E107,'teams abbv'!A:B,2,FALSE)</f>
        <v>MIL</v>
      </c>
      <c r="H107" t="s">
        <v>7</v>
      </c>
      <c r="I107" s="73" t="str">
        <f>VLOOKUP(H107,'teams abbv'!A:B,2,FALSE)</f>
        <v>MIA</v>
      </c>
      <c r="J107" s="73">
        <v>113</v>
      </c>
      <c r="K107">
        <v>84</v>
      </c>
      <c r="L107">
        <f t="shared" si="75"/>
        <v>29</v>
      </c>
    </row>
    <row r="108" spans="4:12">
      <c r="D108" t="s">
        <v>106</v>
      </c>
      <c r="E108" t="s">
        <v>67</v>
      </c>
      <c r="F108" s="73" t="str">
        <f>VLOOKUP(E108,'teams abbv'!A:B,2,FALSE)</f>
        <v>PHO</v>
      </c>
      <c r="H108" t="s">
        <v>13</v>
      </c>
      <c r="I108" s="73" t="str">
        <f>VLOOKUP(H108,'teams abbv'!A:B,2,FALSE)</f>
        <v>LAL</v>
      </c>
      <c r="J108" s="73">
        <v>95</v>
      </c>
      <c r="K108">
        <v>109</v>
      </c>
      <c r="L108">
        <f t="shared" si="75"/>
        <v>-14</v>
      </c>
    </row>
    <row r="109" spans="4:12">
      <c r="D109" t="s">
        <v>106</v>
      </c>
      <c r="E109" t="s">
        <v>17</v>
      </c>
      <c r="F109" s="73" t="str">
        <f>VLOOKUP(E109,'teams abbv'!A:B,2,FALSE)</f>
        <v>DEN</v>
      </c>
      <c r="H109" t="s">
        <v>11</v>
      </c>
      <c r="I109" s="73" t="str">
        <f>VLOOKUP(H109,'teams abbv'!A:B,2,FALSE)</f>
        <v>POR</v>
      </c>
      <c r="J109" s="73">
        <v>120</v>
      </c>
      <c r="K109">
        <v>115</v>
      </c>
      <c r="L109">
        <f t="shared" si="75"/>
        <v>5</v>
      </c>
    </row>
    <row r="110" spans="4:12">
      <c r="D110" t="s">
        <v>107</v>
      </c>
      <c r="E110" t="s">
        <v>65</v>
      </c>
      <c r="F110" s="73" t="str">
        <f>VLOOKUP(E110,'teams abbv'!A:B,2,FALSE)</f>
        <v>NYK</v>
      </c>
      <c r="H110" t="s">
        <v>45</v>
      </c>
      <c r="I110" s="73" t="str">
        <f>VLOOKUP(H110,'teams abbv'!A:B,2,FALSE)</f>
        <v>ATL</v>
      </c>
      <c r="J110" s="73">
        <v>94</v>
      </c>
      <c r="K110">
        <v>105</v>
      </c>
      <c r="L110">
        <f t="shared" si="75"/>
        <v>-11</v>
      </c>
    </row>
    <row r="111" spans="4:12">
      <c r="D111" t="s">
        <v>107</v>
      </c>
      <c r="E111" t="s">
        <v>25</v>
      </c>
      <c r="F111" s="73" t="str">
        <f>VLOOKUP(E111,'teams abbv'!A:B,2,FALSE)</f>
        <v>BRO</v>
      </c>
      <c r="H111" t="s">
        <v>27</v>
      </c>
      <c r="I111" s="73" t="str">
        <f>VLOOKUP(H111,'teams abbv'!A:B,2,FALSE)</f>
        <v>BOS</v>
      </c>
      <c r="J111" s="73">
        <v>119</v>
      </c>
      <c r="K111">
        <v>125</v>
      </c>
      <c r="L111">
        <f t="shared" si="75"/>
        <v>-6</v>
      </c>
    </row>
    <row r="112" spans="4:12">
      <c r="D112" t="s">
        <v>107</v>
      </c>
      <c r="E112" t="s">
        <v>21</v>
      </c>
      <c r="F112" s="73" t="str">
        <f>VLOOKUP(E112,'teams abbv'!A:B,2,FALSE)</f>
        <v>LAC</v>
      </c>
      <c r="H112" t="s">
        <v>19</v>
      </c>
      <c r="I112" s="73" t="str">
        <f>VLOOKUP(H112,'teams abbv'!A:B,2,FALSE)</f>
        <v>DAL</v>
      </c>
      <c r="J112" s="73">
        <v>118</v>
      </c>
      <c r="K112">
        <v>108</v>
      </c>
      <c r="L112">
        <f t="shared" si="75"/>
        <v>10</v>
      </c>
    </row>
    <row r="113" spans="4:12">
      <c r="D113" t="s">
        <v>108</v>
      </c>
      <c r="E113" t="s">
        <v>5</v>
      </c>
      <c r="F113" s="73" t="str">
        <f>VLOOKUP(E113,'teams abbv'!A:B,2,FALSE)</f>
        <v>MIL</v>
      </c>
      <c r="H113" t="s">
        <v>7</v>
      </c>
      <c r="I113" s="73" t="str">
        <f>VLOOKUP(H113,'teams abbv'!A:B,2,FALSE)</f>
        <v>MIA</v>
      </c>
      <c r="J113" s="73">
        <v>120</v>
      </c>
      <c r="K113">
        <v>103</v>
      </c>
      <c r="L113">
        <f t="shared" si="75"/>
        <v>17</v>
      </c>
    </row>
    <row r="114" spans="4:12">
      <c r="D114" t="s">
        <v>108</v>
      </c>
      <c r="E114" t="s">
        <v>17</v>
      </c>
      <c r="F114" s="73" t="str">
        <f>VLOOKUP(E114,'teams abbv'!A:B,2,FALSE)</f>
        <v>DEN</v>
      </c>
      <c r="H114" t="s">
        <v>11</v>
      </c>
      <c r="I114" s="73" t="str">
        <f>VLOOKUP(H114,'teams abbv'!A:B,2,FALSE)</f>
        <v>POR</v>
      </c>
      <c r="J114" s="73">
        <v>95</v>
      </c>
      <c r="K114">
        <v>115</v>
      </c>
      <c r="L114">
        <f t="shared" si="75"/>
        <v>-20</v>
      </c>
    </row>
    <row r="115" spans="4:12">
      <c r="D115" t="s">
        <v>108</v>
      </c>
      <c r="E115" t="s">
        <v>29</v>
      </c>
      <c r="F115" s="73" t="str">
        <f>VLOOKUP(E115,'teams abbv'!A:B,2,FALSE)</f>
        <v>PHI</v>
      </c>
      <c r="H115" t="s">
        <v>73</v>
      </c>
      <c r="I115" s="73" t="str">
        <f>VLOOKUP(H115,'teams abbv'!A:B,2,FALSE)</f>
        <v>WAS</v>
      </c>
      <c r="J115" s="73">
        <v>132</v>
      </c>
      <c r="K115">
        <v>103</v>
      </c>
      <c r="L115">
        <f t="shared" si="75"/>
        <v>29</v>
      </c>
    </row>
    <row r="116" spans="4:12">
      <c r="D116" t="s">
        <v>108</v>
      </c>
      <c r="E116" t="s">
        <v>15</v>
      </c>
      <c r="F116" s="73" t="str">
        <f>VLOOKUP(E116,'teams abbv'!A:B,2,FALSE)</f>
        <v>UTA</v>
      </c>
      <c r="H116" t="s">
        <v>59</v>
      </c>
      <c r="I116" s="73" t="str">
        <f>VLOOKUP(H116,'teams abbv'!A:B,2,FALSE)</f>
        <v>MEM</v>
      </c>
      <c r="J116" s="73">
        <v>121</v>
      </c>
      <c r="K116">
        <v>111</v>
      </c>
      <c r="L116">
        <f t="shared" si="75"/>
        <v>10</v>
      </c>
    </row>
    <row r="117" spans="4:12">
      <c r="D117" t="s">
        <v>109</v>
      </c>
      <c r="E117" t="s">
        <v>65</v>
      </c>
      <c r="F117" s="73" t="str">
        <f>VLOOKUP(E117,'teams abbv'!A:B,2,FALSE)</f>
        <v>NYK</v>
      </c>
      <c r="H117" t="s">
        <v>45</v>
      </c>
      <c r="I117" s="73" t="str">
        <f>VLOOKUP(H117,'teams abbv'!A:B,2,FALSE)</f>
        <v>ATL</v>
      </c>
      <c r="J117" s="73">
        <v>96</v>
      </c>
      <c r="K117">
        <v>113</v>
      </c>
      <c r="L117">
        <f t="shared" si="75"/>
        <v>-17</v>
      </c>
    </row>
    <row r="118" spans="4:12">
      <c r="D118" t="s">
        <v>109</v>
      </c>
      <c r="E118" t="s">
        <v>67</v>
      </c>
      <c r="F118" s="73" t="str">
        <f>VLOOKUP(E118,'teams abbv'!A:B,2,FALSE)</f>
        <v>PHO</v>
      </c>
      <c r="H118" t="s">
        <v>13</v>
      </c>
      <c r="I118" s="73" t="str">
        <f>VLOOKUP(H118,'teams abbv'!A:B,2,FALSE)</f>
        <v>LAL</v>
      </c>
      <c r="J118" s="73">
        <v>100</v>
      </c>
      <c r="K118">
        <v>92</v>
      </c>
      <c r="L118">
        <f t="shared" si="75"/>
        <v>8</v>
      </c>
    </row>
    <row r="119" spans="4:12">
      <c r="D119" t="s">
        <v>109</v>
      </c>
      <c r="E119" t="s">
        <v>25</v>
      </c>
      <c r="F119" s="73" t="str">
        <f>VLOOKUP(E119,'teams abbv'!A:B,2,FALSE)</f>
        <v>BRO</v>
      </c>
      <c r="H119" t="s">
        <v>27</v>
      </c>
      <c r="I119" s="73" t="str">
        <f>VLOOKUP(H119,'teams abbv'!A:B,2,FALSE)</f>
        <v>BOS</v>
      </c>
      <c r="J119" s="73">
        <v>141</v>
      </c>
      <c r="K119">
        <v>126</v>
      </c>
      <c r="L119">
        <f t="shared" si="75"/>
        <v>15</v>
      </c>
    </row>
    <row r="120" spans="4:12">
      <c r="D120" t="s">
        <v>109</v>
      </c>
      <c r="E120" t="s">
        <v>21</v>
      </c>
      <c r="F120" s="73" t="str">
        <f>VLOOKUP(E120,'teams abbv'!A:B,2,FALSE)</f>
        <v>LAC</v>
      </c>
      <c r="H120" t="s">
        <v>19</v>
      </c>
      <c r="I120" s="73" t="str">
        <f>VLOOKUP(H120,'teams abbv'!A:B,2,FALSE)</f>
        <v>DAL</v>
      </c>
      <c r="J120" s="73">
        <v>106</v>
      </c>
      <c r="K120">
        <v>81</v>
      </c>
      <c r="L120">
        <f t="shared" si="75"/>
        <v>25</v>
      </c>
    </row>
    <row r="121" spans="4:12">
      <c r="D121" t="s">
        <v>110</v>
      </c>
      <c r="E121" t="s">
        <v>29</v>
      </c>
      <c r="F121" s="73" t="str">
        <f>VLOOKUP(E121,'teams abbv'!A:B,2,FALSE)</f>
        <v>PHI</v>
      </c>
      <c r="H121" t="s">
        <v>73</v>
      </c>
      <c r="I121" s="73" t="str">
        <f>VLOOKUP(H121,'teams abbv'!A:B,2,FALSE)</f>
        <v>WAS</v>
      </c>
      <c r="J121" s="73">
        <v>114</v>
      </c>
      <c r="K121">
        <v>122</v>
      </c>
      <c r="L121">
        <f t="shared" si="75"/>
        <v>-8</v>
      </c>
    </row>
    <row r="122" spans="4:12">
      <c r="D122" t="s">
        <v>110</v>
      </c>
      <c r="E122" t="s">
        <v>15</v>
      </c>
      <c r="F122" s="73" t="str">
        <f>VLOOKUP(E122,'teams abbv'!A:B,2,FALSE)</f>
        <v>UTA</v>
      </c>
      <c r="H122" t="s">
        <v>59</v>
      </c>
      <c r="I122" s="73" t="str">
        <f>VLOOKUP(H122,'teams abbv'!A:B,2,FALSE)</f>
        <v>MEM</v>
      </c>
      <c r="J122" s="73">
        <v>120</v>
      </c>
      <c r="K122">
        <v>113</v>
      </c>
      <c r="L122">
        <f t="shared" si="75"/>
        <v>7</v>
      </c>
    </row>
    <row r="123" spans="4:12">
      <c r="D123" t="s">
        <v>111</v>
      </c>
      <c r="E123" t="s">
        <v>27</v>
      </c>
      <c r="F123" s="73" t="str">
        <f>VLOOKUP(E123,'teams abbv'!A:B,2,FALSE)</f>
        <v>BOS</v>
      </c>
      <c r="H123" t="s">
        <v>25</v>
      </c>
      <c r="I123" s="73" t="str">
        <f>VLOOKUP(H123,'teams abbv'!A:B,2,FALSE)</f>
        <v>BRO</v>
      </c>
      <c r="J123" s="73">
        <v>109</v>
      </c>
      <c r="K123">
        <v>123</v>
      </c>
      <c r="L123">
        <f t="shared" si="75"/>
        <v>-14</v>
      </c>
    </row>
    <row r="124" spans="4:12">
      <c r="D124" t="s">
        <v>111</v>
      </c>
      <c r="E124" t="s">
        <v>11</v>
      </c>
      <c r="F124" s="73" t="str">
        <f>VLOOKUP(E124,'teams abbv'!A:B,2,FALSE)</f>
        <v>POR</v>
      </c>
      <c r="H124" t="s">
        <v>17</v>
      </c>
      <c r="I124" s="73" t="str">
        <f>VLOOKUP(H124,'teams abbv'!A:B,2,FALSE)</f>
        <v>DEN</v>
      </c>
      <c r="J124" s="73">
        <v>140</v>
      </c>
      <c r="K124">
        <v>147</v>
      </c>
      <c r="L124">
        <f t="shared" si="75"/>
        <v>-7</v>
      </c>
    </row>
    <row r="125" spans="4:12">
      <c r="D125" t="s">
        <v>111</v>
      </c>
      <c r="E125" t="s">
        <v>13</v>
      </c>
      <c r="F125" s="73" t="str">
        <f>VLOOKUP(E125,'teams abbv'!A:B,2,FALSE)</f>
        <v>LAL</v>
      </c>
      <c r="H125" t="s">
        <v>67</v>
      </c>
      <c r="I125" s="73" t="str">
        <f>VLOOKUP(H125,'teams abbv'!A:B,2,FALSE)</f>
        <v>PHO</v>
      </c>
      <c r="J125" s="73">
        <v>85</v>
      </c>
      <c r="K125">
        <v>115</v>
      </c>
      <c r="L125">
        <f t="shared" si="75"/>
        <v>-30</v>
      </c>
    </row>
    <row r="126" spans="4:12">
      <c r="D126" t="s">
        <v>112</v>
      </c>
      <c r="E126" t="s">
        <v>73</v>
      </c>
      <c r="F126" s="73" t="str">
        <f>VLOOKUP(E126,'teams abbv'!A:B,2,FALSE)</f>
        <v>WAS</v>
      </c>
      <c r="H126" t="s">
        <v>29</v>
      </c>
      <c r="I126" s="73" t="str">
        <f>VLOOKUP(H126,'teams abbv'!A:B,2,FALSE)</f>
        <v>PHI</v>
      </c>
      <c r="J126" s="73">
        <v>112</v>
      </c>
      <c r="K126">
        <v>129</v>
      </c>
      <c r="L126">
        <f t="shared" si="75"/>
        <v>-17</v>
      </c>
    </row>
    <row r="127" spans="4:12">
      <c r="D127" t="s">
        <v>112</v>
      </c>
      <c r="E127" t="s">
        <v>45</v>
      </c>
      <c r="F127" s="73" t="str">
        <f>VLOOKUP(E127,'teams abbv'!A:B,2,FALSE)</f>
        <v>ATL</v>
      </c>
      <c r="H127" t="s">
        <v>65</v>
      </c>
      <c r="I127" s="73" t="str">
        <f>VLOOKUP(H127,'teams abbv'!A:B,2,FALSE)</f>
        <v>NYK</v>
      </c>
      <c r="J127" s="73">
        <v>103</v>
      </c>
      <c r="K127">
        <v>89</v>
      </c>
      <c r="L127">
        <f t="shared" si="75"/>
        <v>14</v>
      </c>
    </row>
    <row r="128" spans="4:12">
      <c r="D128" t="s">
        <v>112</v>
      </c>
      <c r="E128" t="s">
        <v>59</v>
      </c>
      <c r="F128" s="73" t="str">
        <f>VLOOKUP(E128,'teams abbv'!A:B,2,FALSE)</f>
        <v>MEM</v>
      </c>
      <c r="H128" t="s">
        <v>15</v>
      </c>
      <c r="I128" s="73" t="str">
        <f>VLOOKUP(H128,'teams abbv'!A:B,2,FALSE)</f>
        <v>UTA</v>
      </c>
      <c r="J128" s="73">
        <v>110</v>
      </c>
      <c r="K128">
        <v>126</v>
      </c>
      <c r="L128">
        <f t="shared" si="75"/>
        <v>-16</v>
      </c>
    </row>
    <row r="129" spans="4:12">
      <c r="D129" t="s">
        <v>112</v>
      </c>
      <c r="E129" t="s">
        <v>19</v>
      </c>
      <c r="F129" s="73" t="str">
        <f>VLOOKUP(E129,'teams abbv'!A:B,2,FALSE)</f>
        <v>DAL</v>
      </c>
      <c r="H129" t="s">
        <v>21</v>
      </c>
      <c r="I129" s="73" t="str">
        <f>VLOOKUP(H129,'teams abbv'!A:B,2,FALSE)</f>
        <v>LAC</v>
      </c>
      <c r="J129" s="73">
        <v>105</v>
      </c>
      <c r="K129">
        <v>100</v>
      </c>
      <c r="L129">
        <f t="shared" si="75"/>
        <v>5</v>
      </c>
    </row>
    <row r="130" spans="4:12">
      <c r="D130" t="s">
        <v>113</v>
      </c>
      <c r="E130" t="s">
        <v>17</v>
      </c>
      <c r="F130" s="73" t="str">
        <f>VLOOKUP(E130,'teams abbv'!A:B,2,FALSE)</f>
        <v>DEN</v>
      </c>
      <c r="H130" t="s">
        <v>11</v>
      </c>
      <c r="I130" s="73" t="str">
        <f>VLOOKUP(H130,'teams abbv'!A:B,2,FALSE)</f>
        <v>POR</v>
      </c>
      <c r="J130" s="73">
        <v>126</v>
      </c>
      <c r="K130">
        <v>115</v>
      </c>
      <c r="L130">
        <f t="shared" si="75"/>
        <v>11</v>
      </c>
    </row>
    <row r="131" spans="4:12">
      <c r="D131" t="s">
        <v>113</v>
      </c>
      <c r="E131" t="s">
        <v>67</v>
      </c>
      <c r="F131" s="73" t="str">
        <f>VLOOKUP(E131,'teams abbv'!A:B,2,FALSE)</f>
        <v>PHO</v>
      </c>
      <c r="H131" t="s">
        <v>13</v>
      </c>
      <c r="I131" s="73" t="str">
        <f>VLOOKUP(H131,'teams abbv'!A:B,2,FALSE)</f>
        <v>LAL</v>
      </c>
      <c r="J131" s="73">
        <v>113</v>
      </c>
      <c r="K131">
        <v>100</v>
      </c>
      <c r="L131">
        <f t="shared" si="75"/>
        <v>13</v>
      </c>
    </row>
    <row r="132" spans="4:12">
      <c r="D132" t="s">
        <v>114</v>
      </c>
      <c r="E132" t="s">
        <v>21</v>
      </c>
      <c r="F132" s="73" t="str">
        <f>VLOOKUP(E132,'teams abbv'!A:B,2,FALSE)</f>
        <v>LAC</v>
      </c>
      <c r="H132" t="s">
        <v>19</v>
      </c>
      <c r="I132" s="73" t="str">
        <f>VLOOKUP(H132,'teams abbv'!A:B,2,FALSE)</f>
        <v>DAL</v>
      </c>
      <c r="J132" s="73">
        <v>104</v>
      </c>
      <c r="K132">
        <v>97</v>
      </c>
      <c r="L132">
        <f t="shared" si="75"/>
        <v>7</v>
      </c>
    </row>
    <row r="133" spans="4:12">
      <c r="D133" t="s">
        <v>115</v>
      </c>
      <c r="E133" t="s">
        <v>5</v>
      </c>
      <c r="F133" s="73" t="str">
        <f>VLOOKUP(E133,'teams abbv'!A:B,2,FALSE)</f>
        <v>MIL</v>
      </c>
      <c r="H133" t="s">
        <v>25</v>
      </c>
      <c r="I133" s="73" t="str">
        <f>VLOOKUP(H133,'teams abbv'!A:B,2,FALSE)</f>
        <v>BRO</v>
      </c>
      <c r="J133" s="73">
        <v>107</v>
      </c>
      <c r="K133">
        <v>115</v>
      </c>
      <c r="L133">
        <f t="shared" si="75"/>
        <v>-8</v>
      </c>
    </row>
    <row r="134" spans="4:12">
      <c r="D134" t="s">
        <v>116</v>
      </c>
      <c r="E134" t="s">
        <v>45</v>
      </c>
      <c r="F134" s="73" t="str">
        <f>VLOOKUP(E134,'teams abbv'!A:B,2,FALSE)</f>
        <v>ATL</v>
      </c>
      <c r="H134" t="s">
        <v>29</v>
      </c>
      <c r="I134" s="73" t="str">
        <f>VLOOKUP(H134,'teams abbv'!A:B,2,FALSE)</f>
        <v>PHI</v>
      </c>
      <c r="J134" s="73">
        <v>128</v>
      </c>
      <c r="K134">
        <v>124</v>
      </c>
      <c r="L134">
        <f t="shared" si="75"/>
        <v>4</v>
      </c>
    </row>
    <row r="135" spans="4:12">
      <c r="D135" t="s">
        <v>116</v>
      </c>
      <c r="E135" t="s">
        <v>19</v>
      </c>
      <c r="F135" s="73" t="str">
        <f>VLOOKUP(E135,'teams abbv'!A:B,2,FALSE)</f>
        <v>DAL</v>
      </c>
      <c r="H135" t="s">
        <v>21</v>
      </c>
      <c r="I135" s="73" t="str">
        <f>VLOOKUP(H135,'teams abbv'!A:B,2,FALSE)</f>
        <v>LAC</v>
      </c>
      <c r="J135" s="73">
        <v>111</v>
      </c>
      <c r="K135">
        <v>126</v>
      </c>
      <c r="L135">
        <f t="shared" si="75"/>
        <v>-15</v>
      </c>
    </row>
    <row r="136" spans="4:12">
      <c r="D136" t="s">
        <v>117</v>
      </c>
      <c r="E136" t="s">
        <v>5</v>
      </c>
      <c r="F136" s="73" t="str">
        <f>VLOOKUP(E136,'teams abbv'!A:B,2,FALSE)</f>
        <v>MIL</v>
      </c>
      <c r="H136" t="s">
        <v>25</v>
      </c>
      <c r="I136" s="73" t="str">
        <f>VLOOKUP(H136,'teams abbv'!A:B,2,FALSE)</f>
        <v>BRO</v>
      </c>
      <c r="J136" s="73">
        <v>86</v>
      </c>
      <c r="K136">
        <v>125</v>
      </c>
      <c r="L136">
        <f t="shared" si="75"/>
        <v>-39</v>
      </c>
    </row>
    <row r="137" spans="4:12">
      <c r="D137" t="s">
        <v>117</v>
      </c>
      <c r="E137" t="s">
        <v>17</v>
      </c>
      <c r="F137" s="73" t="str">
        <f>VLOOKUP(E137,'teams abbv'!A:B,2,FALSE)</f>
        <v>DEN</v>
      </c>
      <c r="H137" t="s">
        <v>67</v>
      </c>
      <c r="I137" s="73" t="str">
        <f>VLOOKUP(H137,'teams abbv'!A:B,2,FALSE)</f>
        <v>PHO</v>
      </c>
      <c r="J137" s="73">
        <v>105</v>
      </c>
      <c r="K137">
        <v>122</v>
      </c>
      <c r="L137">
        <f t="shared" si="75"/>
        <v>-17</v>
      </c>
    </row>
    <row r="138" spans="4:12">
      <c r="D138" t="s">
        <v>118</v>
      </c>
      <c r="E138" t="s">
        <v>45</v>
      </c>
      <c r="F138" s="73" t="str">
        <f>VLOOKUP(E138,'teams abbv'!A:B,2,FALSE)</f>
        <v>ATL</v>
      </c>
      <c r="H138" t="s">
        <v>29</v>
      </c>
      <c r="I138" s="73" t="str">
        <f>VLOOKUP(H138,'teams abbv'!A:B,2,FALSE)</f>
        <v>PHI</v>
      </c>
      <c r="J138" s="73">
        <v>102</v>
      </c>
      <c r="K138">
        <v>118</v>
      </c>
      <c r="L138">
        <f t="shared" si="75"/>
        <v>-16</v>
      </c>
    </row>
    <row r="139" spans="4:12">
      <c r="D139" t="s">
        <v>118</v>
      </c>
      <c r="E139" t="s">
        <v>21</v>
      </c>
      <c r="F139" s="73" t="str">
        <f>VLOOKUP(E139,'teams abbv'!A:B,2,FALSE)</f>
        <v>LAC</v>
      </c>
      <c r="H139" t="s">
        <v>15</v>
      </c>
      <c r="I139" s="73" t="str">
        <f>VLOOKUP(H139,'teams abbv'!A:B,2,FALSE)</f>
        <v>UTA</v>
      </c>
      <c r="J139" s="73">
        <v>109</v>
      </c>
      <c r="K139">
        <v>112</v>
      </c>
      <c r="L139">
        <f t="shared" si="75"/>
        <v>-3</v>
      </c>
    </row>
    <row r="140" spans="4:12">
      <c r="D140" t="s">
        <v>119</v>
      </c>
      <c r="E140" t="s">
        <v>17</v>
      </c>
      <c r="F140" s="73" t="str">
        <f>VLOOKUP(E140,'teams abbv'!A:B,2,FALSE)</f>
        <v>DEN</v>
      </c>
      <c r="H140" t="s">
        <v>67</v>
      </c>
      <c r="I140" s="73" t="str">
        <f>VLOOKUP(H140,'teams abbv'!A:B,2,FALSE)</f>
        <v>PHO</v>
      </c>
      <c r="J140" s="73">
        <v>98</v>
      </c>
      <c r="K140">
        <v>123</v>
      </c>
      <c r="L140">
        <f t="shared" si="75"/>
        <v>-25</v>
      </c>
    </row>
    <row r="141" spans="4:12">
      <c r="D141" t="s">
        <v>120</v>
      </c>
      <c r="E141" t="s">
        <v>25</v>
      </c>
      <c r="F141" s="73" t="str">
        <f>VLOOKUP(E141,'teams abbv'!A:B,2,FALSE)</f>
        <v>BRO</v>
      </c>
      <c r="H141" t="s">
        <v>5</v>
      </c>
      <c r="I141" s="73" t="str">
        <f>VLOOKUP(H141,'teams abbv'!A:B,2,FALSE)</f>
        <v>MIL</v>
      </c>
      <c r="J141" s="73">
        <v>83</v>
      </c>
      <c r="K141">
        <v>86</v>
      </c>
      <c r="L141">
        <f t="shared" si="75"/>
        <v>-3</v>
      </c>
    </row>
    <row r="142" spans="4:12">
      <c r="D142" t="s">
        <v>120</v>
      </c>
      <c r="E142" t="s">
        <v>21</v>
      </c>
      <c r="F142" s="73" t="str">
        <f>VLOOKUP(E142,'teams abbv'!A:B,2,FALSE)</f>
        <v>LAC</v>
      </c>
      <c r="H142" t="s">
        <v>15</v>
      </c>
      <c r="I142" s="73" t="str">
        <f>VLOOKUP(H142,'teams abbv'!A:B,2,FALSE)</f>
        <v>UTA</v>
      </c>
      <c r="J142" s="73">
        <v>111</v>
      </c>
      <c r="K142">
        <v>117</v>
      </c>
      <c r="L142">
        <f t="shared" si="75"/>
        <v>-6</v>
      </c>
    </row>
    <row r="143" spans="4:12">
      <c r="D143" t="s">
        <v>121</v>
      </c>
      <c r="E143" t="s">
        <v>29</v>
      </c>
      <c r="F143" s="73" t="str">
        <f>VLOOKUP(E143,'teams abbv'!A:B,2,FALSE)</f>
        <v>PHI</v>
      </c>
      <c r="H143" t="s">
        <v>45</v>
      </c>
      <c r="I143" s="73" t="str">
        <f>VLOOKUP(H143,'teams abbv'!A:B,2,FALSE)</f>
        <v>ATL</v>
      </c>
      <c r="J143" s="73">
        <v>127</v>
      </c>
      <c r="K143">
        <v>111</v>
      </c>
      <c r="L143">
        <f t="shared" si="75"/>
        <v>16</v>
      </c>
    </row>
    <row r="144" spans="4:12">
      <c r="D144" t="s">
        <v>121</v>
      </c>
      <c r="E144" t="s">
        <v>67</v>
      </c>
      <c r="F144" s="73" t="str">
        <f>VLOOKUP(E144,'teams abbv'!A:B,2,FALSE)</f>
        <v>PHO</v>
      </c>
      <c r="H144" t="s">
        <v>17</v>
      </c>
      <c r="I144" s="73" t="str">
        <f>VLOOKUP(H144,'teams abbv'!A:B,2,FALSE)</f>
        <v>DEN</v>
      </c>
      <c r="J144" s="73">
        <v>116</v>
      </c>
      <c r="K144">
        <v>102</v>
      </c>
      <c r="L144">
        <f t="shared" si="75"/>
        <v>14</v>
      </c>
    </row>
    <row r="145" spans="4:12">
      <c r="D145" t="s">
        <v>122</v>
      </c>
      <c r="E145" t="s">
        <v>15</v>
      </c>
      <c r="F145" s="73" t="str">
        <f>VLOOKUP(E145,'teams abbv'!A:B,2,FALSE)</f>
        <v>UTA</v>
      </c>
      <c r="H145" t="s">
        <v>21</v>
      </c>
      <c r="I145" s="73" t="str">
        <f>VLOOKUP(H145,'teams abbv'!A:B,2,FALSE)</f>
        <v>LAC</v>
      </c>
      <c r="J145" s="73">
        <v>106</v>
      </c>
      <c r="K145">
        <v>132</v>
      </c>
      <c r="L145">
        <f t="shared" si="75"/>
        <v>-26</v>
      </c>
    </row>
    <row r="146" spans="4:12">
      <c r="D146" t="s">
        <v>123</v>
      </c>
      <c r="E146" t="s">
        <v>25</v>
      </c>
      <c r="F146" s="73" t="str">
        <f>VLOOKUP(E146,'teams abbv'!A:B,2,FALSE)</f>
        <v>BRO</v>
      </c>
      <c r="H146" t="s">
        <v>5</v>
      </c>
      <c r="I146" s="73" t="str">
        <f>VLOOKUP(H146,'teams abbv'!A:B,2,FALSE)</f>
        <v>MIL</v>
      </c>
      <c r="J146" s="73">
        <v>96</v>
      </c>
      <c r="K146">
        <v>107</v>
      </c>
      <c r="L146">
        <f t="shared" si="75"/>
        <v>-11</v>
      </c>
    </row>
    <row r="147" spans="4:12">
      <c r="D147" t="s">
        <v>123</v>
      </c>
      <c r="E147" t="s">
        <v>67</v>
      </c>
      <c r="F147" s="73" t="str">
        <f>VLOOKUP(E147,'teams abbv'!A:B,2,FALSE)</f>
        <v>PHO</v>
      </c>
      <c r="H147" t="s">
        <v>17</v>
      </c>
      <c r="I147" s="73" t="str">
        <f>VLOOKUP(H147,'teams abbv'!A:B,2,FALSE)</f>
        <v>DEN</v>
      </c>
      <c r="J147" s="73">
        <v>125</v>
      </c>
      <c r="K147">
        <v>118</v>
      </c>
      <c r="L147">
        <f t="shared" si="75"/>
        <v>7</v>
      </c>
    </row>
    <row r="148" spans="4:12">
      <c r="D148" t="s">
        <v>124</v>
      </c>
      <c r="E148" t="s">
        <v>29</v>
      </c>
      <c r="F148" s="73" t="str">
        <f>VLOOKUP(E148,'teams abbv'!A:B,2,FALSE)</f>
        <v>PHI</v>
      </c>
      <c r="H148" t="s">
        <v>45</v>
      </c>
      <c r="I148" s="73" t="str">
        <f>VLOOKUP(H148,'teams abbv'!A:B,2,FALSE)</f>
        <v>ATL</v>
      </c>
      <c r="J148" s="73">
        <v>100</v>
      </c>
      <c r="K148">
        <v>103</v>
      </c>
      <c r="L148">
        <f t="shared" si="75"/>
        <v>-3</v>
      </c>
    </row>
    <row r="149" spans="4:12">
      <c r="D149" t="s">
        <v>124</v>
      </c>
      <c r="E149" t="s">
        <v>15</v>
      </c>
      <c r="F149" s="73" t="str">
        <f>VLOOKUP(E149,'teams abbv'!A:B,2,FALSE)</f>
        <v>UTA</v>
      </c>
      <c r="H149" t="s">
        <v>21</v>
      </c>
      <c r="I149" s="73" t="str">
        <f>VLOOKUP(H149,'teams abbv'!A:B,2,FALSE)</f>
        <v>LAC</v>
      </c>
      <c r="J149" s="73">
        <v>104</v>
      </c>
      <c r="K149">
        <v>118</v>
      </c>
      <c r="L149">
        <f t="shared" si="75"/>
        <v>-14</v>
      </c>
    </row>
    <row r="150" spans="4:12">
      <c r="D150" t="s">
        <v>125</v>
      </c>
      <c r="E150" t="s">
        <v>5</v>
      </c>
      <c r="F150" s="73" t="str">
        <f>VLOOKUP(E150,'teams abbv'!A:B,2,FALSE)</f>
        <v>MIL</v>
      </c>
      <c r="H150" t="s">
        <v>25</v>
      </c>
      <c r="I150" s="73" t="str">
        <f>VLOOKUP(H150,'teams abbv'!A:B,2,FALSE)</f>
        <v>BRO</v>
      </c>
      <c r="J150" s="73">
        <v>108</v>
      </c>
      <c r="K150">
        <v>114</v>
      </c>
      <c r="L150">
        <f t="shared" si="75"/>
        <v>-6</v>
      </c>
    </row>
    <row r="151" spans="4:12">
      <c r="D151" t="s">
        <v>126</v>
      </c>
      <c r="E151" t="s">
        <v>45</v>
      </c>
      <c r="F151" s="73" t="str">
        <f>VLOOKUP(E151,'teams abbv'!A:B,2,FALSE)</f>
        <v>ATL</v>
      </c>
      <c r="H151" t="s">
        <v>29</v>
      </c>
      <c r="I151" s="73" t="str">
        <f>VLOOKUP(H151,'teams abbv'!A:B,2,FALSE)</f>
        <v>PHI</v>
      </c>
      <c r="J151" s="73">
        <v>109</v>
      </c>
      <c r="K151">
        <v>106</v>
      </c>
      <c r="L151">
        <f t="shared" si="75"/>
        <v>3</v>
      </c>
    </row>
    <row r="152" spans="4:12">
      <c r="D152" t="s">
        <v>126</v>
      </c>
      <c r="E152" t="s">
        <v>21</v>
      </c>
      <c r="F152" s="73" t="str">
        <f>VLOOKUP(E152,'teams abbv'!A:B,2,FALSE)</f>
        <v>LAC</v>
      </c>
      <c r="H152" t="s">
        <v>15</v>
      </c>
      <c r="I152" s="73" t="str">
        <f>VLOOKUP(H152,'teams abbv'!A:B,2,FALSE)</f>
        <v>UTA</v>
      </c>
      <c r="J152" s="73">
        <v>119</v>
      </c>
      <c r="K152">
        <v>111</v>
      </c>
      <c r="L152">
        <f t="shared" si="75"/>
        <v>8</v>
      </c>
    </row>
    <row r="153" spans="4:12">
      <c r="D153" t="s">
        <v>127</v>
      </c>
      <c r="E153" t="s">
        <v>25</v>
      </c>
      <c r="F153" s="73" t="str">
        <f>VLOOKUP(E153,'teams abbv'!A:B,2,FALSE)</f>
        <v>BRO</v>
      </c>
      <c r="H153" t="s">
        <v>5</v>
      </c>
      <c r="I153" s="73" t="str">
        <f>VLOOKUP(H153,'teams abbv'!A:B,2,FALSE)</f>
        <v>MIL</v>
      </c>
      <c r="J153" s="73">
        <v>89</v>
      </c>
      <c r="K153">
        <v>104</v>
      </c>
      <c r="L153">
        <f t="shared" si="75"/>
        <v>-15</v>
      </c>
    </row>
    <row r="154" spans="4:12">
      <c r="D154" t="s">
        <v>128</v>
      </c>
      <c r="E154" t="s">
        <v>29</v>
      </c>
      <c r="F154" s="73" t="str">
        <f>VLOOKUP(E154,'teams abbv'!A:B,2,FALSE)</f>
        <v>PHI</v>
      </c>
      <c r="H154" t="s">
        <v>45</v>
      </c>
      <c r="I154" s="73" t="str">
        <f>VLOOKUP(H154,'teams abbv'!A:B,2,FALSE)</f>
        <v>ATL</v>
      </c>
      <c r="J154" s="73">
        <v>104</v>
      </c>
      <c r="K154">
        <v>99</v>
      </c>
      <c r="L154">
        <f t="shared" si="75"/>
        <v>5</v>
      </c>
    </row>
    <row r="155" spans="4:12">
      <c r="D155" t="s">
        <v>128</v>
      </c>
      <c r="E155" t="s">
        <v>15</v>
      </c>
      <c r="F155" s="73" t="str">
        <f>VLOOKUP(E155,'teams abbv'!A:B,2,FALSE)</f>
        <v>UTA</v>
      </c>
      <c r="H155" t="s">
        <v>21</v>
      </c>
      <c r="I155" s="73" t="str">
        <f>VLOOKUP(H155,'teams abbv'!A:B,2,FALSE)</f>
        <v>LAC</v>
      </c>
      <c r="J155" s="73">
        <v>119</v>
      </c>
      <c r="K155">
        <v>131</v>
      </c>
      <c r="L155">
        <f t="shared" si="75"/>
        <v>-12</v>
      </c>
    </row>
    <row r="156" spans="4:12">
      <c r="D156" t="s">
        <v>129</v>
      </c>
      <c r="E156" t="s">
        <v>5</v>
      </c>
      <c r="F156" s="73" t="str">
        <f>VLOOKUP(E156,'teams abbv'!A:B,2,FALSE)</f>
        <v>MIL</v>
      </c>
      <c r="H156" t="s">
        <v>25</v>
      </c>
      <c r="I156" s="73" t="str">
        <f>VLOOKUP(H156,'teams abbv'!A:B,2,FALSE)</f>
        <v>BRO</v>
      </c>
      <c r="J156" s="73">
        <v>115</v>
      </c>
      <c r="K156">
        <v>111</v>
      </c>
      <c r="L156">
        <f t="shared" ref="L156:L171" si="76">J156-K156</f>
        <v>4</v>
      </c>
    </row>
    <row r="157" spans="4:12">
      <c r="D157" t="s">
        <v>130</v>
      </c>
      <c r="E157" t="s">
        <v>21</v>
      </c>
      <c r="F157" s="73" t="str">
        <f>VLOOKUP(E157,'teams abbv'!A:B,2,FALSE)</f>
        <v>LAC</v>
      </c>
      <c r="H157" t="s">
        <v>67</v>
      </c>
      <c r="I157" s="73" t="str">
        <f>VLOOKUP(H157,'teams abbv'!A:B,2,FALSE)</f>
        <v>PHO</v>
      </c>
      <c r="J157" s="73">
        <v>114</v>
      </c>
      <c r="K157">
        <v>120</v>
      </c>
      <c r="L157">
        <f t="shared" si="76"/>
        <v>-6</v>
      </c>
    </row>
    <row r="158" spans="4:12">
      <c r="D158" t="s">
        <v>130</v>
      </c>
      <c r="E158" t="s">
        <v>45</v>
      </c>
      <c r="F158" s="73" t="str">
        <f>VLOOKUP(E158,'teams abbv'!A:B,2,FALSE)</f>
        <v>ATL</v>
      </c>
      <c r="H158" t="s">
        <v>29</v>
      </c>
      <c r="I158" s="73" t="str">
        <f>VLOOKUP(H158,'teams abbv'!A:B,2,FALSE)</f>
        <v>PHI</v>
      </c>
      <c r="J158" s="73">
        <v>103</v>
      </c>
      <c r="K158">
        <v>96</v>
      </c>
      <c r="L158">
        <f t="shared" si="76"/>
        <v>7</v>
      </c>
    </row>
    <row r="159" spans="4:12">
      <c r="D159" t="s">
        <v>131</v>
      </c>
      <c r="E159" t="s">
        <v>21</v>
      </c>
      <c r="F159" s="73" t="str">
        <f>VLOOKUP(E159,'teams abbv'!A:B,2,FALSE)</f>
        <v>LAC</v>
      </c>
      <c r="H159" t="s">
        <v>67</v>
      </c>
      <c r="I159" s="73" t="str">
        <f>VLOOKUP(H159,'teams abbv'!A:B,2,FALSE)</f>
        <v>PHO</v>
      </c>
      <c r="J159" s="73">
        <v>103</v>
      </c>
      <c r="K159">
        <v>104</v>
      </c>
      <c r="L159">
        <f t="shared" si="76"/>
        <v>-1</v>
      </c>
    </row>
    <row r="160" spans="4:12">
      <c r="D160" t="s">
        <v>132</v>
      </c>
      <c r="E160" t="s">
        <v>45</v>
      </c>
      <c r="F160" s="73" t="str">
        <f>VLOOKUP(E160,'teams abbv'!A:B,2,FALSE)</f>
        <v>ATL</v>
      </c>
      <c r="H160" t="s">
        <v>5</v>
      </c>
      <c r="I160" s="73" t="str">
        <f>VLOOKUP(H160,'teams abbv'!A:B,2,FALSE)</f>
        <v>MIL</v>
      </c>
      <c r="J160" s="73">
        <v>116</v>
      </c>
      <c r="K160">
        <v>113</v>
      </c>
      <c r="L160">
        <f t="shared" si="76"/>
        <v>3</v>
      </c>
    </row>
    <row r="161" spans="4:12">
      <c r="D161" t="s">
        <v>133</v>
      </c>
      <c r="E161" t="s">
        <v>67</v>
      </c>
      <c r="F161" s="73" t="str">
        <f>VLOOKUP(E161,'teams abbv'!A:B,2,FALSE)</f>
        <v>PHO</v>
      </c>
      <c r="H161" t="s">
        <v>21</v>
      </c>
      <c r="I161" s="73" t="str">
        <f>VLOOKUP(H161,'teams abbv'!A:B,2,FALSE)</f>
        <v>LAC</v>
      </c>
      <c r="J161" s="73">
        <v>92</v>
      </c>
      <c r="K161">
        <v>106</v>
      </c>
      <c r="L161">
        <f t="shared" si="76"/>
        <v>-14</v>
      </c>
    </row>
    <row r="162" spans="4:12">
      <c r="D162" t="s">
        <v>134</v>
      </c>
      <c r="E162" t="s">
        <v>45</v>
      </c>
      <c r="F162" s="73" t="str">
        <f>VLOOKUP(E162,'teams abbv'!A:B,2,FALSE)</f>
        <v>ATL</v>
      </c>
      <c r="H162" t="s">
        <v>5</v>
      </c>
      <c r="J162" s="73"/>
      <c r="L162">
        <f t="shared" si="76"/>
        <v>0</v>
      </c>
    </row>
    <row r="163" spans="4:12">
      <c r="D163" t="s">
        <v>135</v>
      </c>
      <c r="E163" t="s">
        <v>67</v>
      </c>
      <c r="F163" s="73" t="str">
        <f>VLOOKUP(E163,'teams abbv'!A:B,2,FALSE)</f>
        <v>PHO</v>
      </c>
      <c r="H163" t="s">
        <v>21</v>
      </c>
      <c r="J163" s="73"/>
      <c r="L163">
        <f t="shared" si="76"/>
        <v>0</v>
      </c>
    </row>
    <row r="164" spans="4:12">
      <c r="D164" t="s">
        <v>136</v>
      </c>
      <c r="E164" t="s">
        <v>5</v>
      </c>
      <c r="F164" s="73" t="str">
        <f>VLOOKUP(E164,'teams abbv'!A:B,2,FALSE)</f>
        <v>MIL</v>
      </c>
      <c r="H164" t="s">
        <v>45</v>
      </c>
      <c r="J164" s="73"/>
      <c r="L164">
        <f t="shared" si="76"/>
        <v>0</v>
      </c>
    </row>
    <row r="165" spans="4:12">
      <c r="D165" t="s">
        <v>137</v>
      </c>
      <c r="E165" t="s">
        <v>21</v>
      </c>
      <c r="F165" s="73" t="str">
        <f>VLOOKUP(E165,'teams abbv'!A:B,2,FALSE)</f>
        <v>LAC</v>
      </c>
      <c r="H165" t="s">
        <v>67</v>
      </c>
      <c r="J165" s="73"/>
      <c r="L165">
        <f t="shared" si="76"/>
        <v>0</v>
      </c>
    </row>
    <row r="166" spans="4:12">
      <c r="D166" t="s">
        <v>138</v>
      </c>
      <c r="E166" t="s">
        <v>5</v>
      </c>
      <c r="F166" s="73" t="str">
        <f>VLOOKUP(E166,'teams abbv'!A:B,2,FALSE)</f>
        <v>MIL</v>
      </c>
      <c r="H166" t="s">
        <v>45</v>
      </c>
      <c r="J166" s="73"/>
      <c r="L166">
        <f t="shared" si="76"/>
        <v>0</v>
      </c>
    </row>
    <row r="167" spans="4:12">
      <c r="D167" t="s">
        <v>139</v>
      </c>
      <c r="E167" t="s">
        <v>67</v>
      </c>
      <c r="F167" s="73" t="str">
        <f>VLOOKUP(E167,'teams abbv'!A:B,2,FALSE)</f>
        <v>PHO</v>
      </c>
      <c r="H167" t="s">
        <v>21</v>
      </c>
      <c r="J167" s="73"/>
      <c r="L167">
        <f t="shared" si="76"/>
        <v>0</v>
      </c>
    </row>
    <row r="168" spans="4:12">
      <c r="D168" t="s">
        <v>140</v>
      </c>
      <c r="E168" t="s">
        <v>45</v>
      </c>
      <c r="F168" s="73" t="str">
        <f>VLOOKUP(E168,'teams abbv'!A:B,2,FALSE)</f>
        <v>ATL</v>
      </c>
      <c r="H168" t="s">
        <v>5</v>
      </c>
      <c r="J168" s="73"/>
      <c r="L168">
        <f t="shared" si="76"/>
        <v>0</v>
      </c>
    </row>
    <row r="169" spans="4:12">
      <c r="D169" t="s">
        <v>141</v>
      </c>
      <c r="E169" t="s">
        <v>21</v>
      </c>
      <c r="F169" s="73" t="str">
        <f>VLOOKUP(E169,'teams abbv'!A:B,2,FALSE)</f>
        <v>LAC</v>
      </c>
      <c r="H169" t="s">
        <v>67</v>
      </c>
      <c r="J169" s="73"/>
      <c r="L169">
        <f t="shared" si="76"/>
        <v>0</v>
      </c>
    </row>
    <row r="170" spans="4:12">
      <c r="D170" t="s">
        <v>142</v>
      </c>
      <c r="E170" t="s">
        <v>5</v>
      </c>
      <c r="F170" s="73" t="str">
        <f>VLOOKUP(E170,'teams abbv'!A:B,2,FALSE)</f>
        <v>MIL</v>
      </c>
      <c r="H170" t="s">
        <v>45</v>
      </c>
      <c r="J170" s="73"/>
      <c r="L170">
        <f t="shared" si="76"/>
        <v>0</v>
      </c>
    </row>
    <row r="171" spans="4:12">
      <c r="D171" t="s">
        <v>143</v>
      </c>
      <c r="E171" t="s">
        <v>45</v>
      </c>
      <c r="F171" s="73" t="str">
        <f>VLOOKUP(E171,'teams abbv'!A:B,2,FALSE)</f>
        <v>ATL</v>
      </c>
      <c r="H171" t="s">
        <v>5</v>
      </c>
      <c r="J171" s="73"/>
      <c r="L171">
        <f t="shared" si="76"/>
        <v>0</v>
      </c>
    </row>
    <row r="174" spans="4:12">
      <c r="D174" t="s">
        <v>100</v>
      </c>
    </row>
  </sheetData>
  <mergeCells count="1">
    <mergeCell ref="J1:K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92AA-FFF1-42DA-94E6-DFAB22BDBACB}">
  <dimension ref="A1:B31"/>
  <sheetViews>
    <sheetView workbookViewId="0">
      <selection activeCell="A2" sqref="A2:B12"/>
    </sheetView>
  </sheetViews>
  <sheetFormatPr defaultRowHeight="15"/>
  <cols>
    <col min="1" max="1" width="25" customWidth="1"/>
  </cols>
  <sheetData>
    <row r="1" spans="1:2">
      <c r="A1" t="s">
        <v>97</v>
      </c>
      <c r="B1" t="s">
        <v>98</v>
      </c>
    </row>
    <row r="2" spans="1:2">
      <c r="A2" s="69" t="s">
        <v>45</v>
      </c>
      <c r="B2" s="70" t="s">
        <v>46</v>
      </c>
    </row>
    <row r="3" spans="1:2">
      <c r="A3" s="69" t="s">
        <v>27</v>
      </c>
      <c r="B3" s="70" t="s">
        <v>28</v>
      </c>
    </row>
    <row r="4" spans="1:2">
      <c r="A4" s="69" t="s">
        <v>25</v>
      </c>
      <c r="B4" s="70" t="s">
        <v>26</v>
      </c>
    </row>
    <row r="5" spans="1:2">
      <c r="A5" s="69" t="s">
        <v>48</v>
      </c>
      <c r="B5" s="70" t="s">
        <v>49</v>
      </c>
    </row>
    <row r="6" spans="1:2">
      <c r="A6" s="69" t="s">
        <v>50</v>
      </c>
      <c r="B6" s="70" t="s">
        <v>51</v>
      </c>
    </row>
    <row r="7" spans="1:2">
      <c r="A7" s="69" t="s">
        <v>52</v>
      </c>
      <c r="B7" s="70" t="s">
        <v>53</v>
      </c>
    </row>
    <row r="8" spans="1:2">
      <c r="A8" s="69" t="s">
        <v>19</v>
      </c>
      <c r="B8" s="70" t="s">
        <v>20</v>
      </c>
    </row>
    <row r="9" spans="1:2">
      <c r="A9" s="69" t="s">
        <v>17</v>
      </c>
      <c r="B9" s="70" t="s">
        <v>18</v>
      </c>
    </row>
    <row r="10" spans="1:2">
      <c r="A10" s="69" t="s">
        <v>54</v>
      </c>
      <c r="B10" s="70" t="s">
        <v>55</v>
      </c>
    </row>
    <row r="11" spans="1:2">
      <c r="A11" s="69" t="s">
        <v>56</v>
      </c>
      <c r="B11" s="70" t="s">
        <v>57</v>
      </c>
    </row>
    <row r="12" spans="1:2">
      <c r="A12" s="69" t="s">
        <v>31</v>
      </c>
      <c r="B12" s="70" t="s">
        <v>32</v>
      </c>
    </row>
    <row r="13" spans="1:2">
      <c r="A13" s="69" t="s">
        <v>9</v>
      </c>
      <c r="B13" s="70" t="s">
        <v>10</v>
      </c>
    </row>
    <row r="14" spans="1:2">
      <c r="A14" s="69" t="s">
        <v>21</v>
      </c>
      <c r="B14" s="70" t="s">
        <v>22</v>
      </c>
    </row>
    <row r="15" spans="1:2">
      <c r="A15" s="69" t="s">
        <v>13</v>
      </c>
      <c r="B15" s="70" t="s">
        <v>14</v>
      </c>
    </row>
    <row r="16" spans="1:2">
      <c r="A16" s="69" t="s">
        <v>59</v>
      </c>
      <c r="B16" s="70" t="s">
        <v>60</v>
      </c>
    </row>
    <row r="17" spans="1:2">
      <c r="A17" s="69" t="s">
        <v>7</v>
      </c>
      <c r="B17" s="70" t="s">
        <v>8</v>
      </c>
    </row>
    <row r="18" spans="1:2">
      <c r="A18" s="69" t="s">
        <v>5</v>
      </c>
      <c r="B18" s="70" t="s">
        <v>6</v>
      </c>
    </row>
    <row r="19" spans="1:2">
      <c r="A19" s="69" t="s">
        <v>61</v>
      </c>
      <c r="B19" s="70" t="s">
        <v>62</v>
      </c>
    </row>
    <row r="20" spans="1:2">
      <c r="A20" s="69" t="s">
        <v>63</v>
      </c>
      <c r="B20" s="70" t="s">
        <v>64</v>
      </c>
    </row>
    <row r="21" spans="1:2">
      <c r="A21" s="69" t="s">
        <v>65</v>
      </c>
      <c r="B21" s="70" t="s">
        <v>66</v>
      </c>
    </row>
    <row r="22" spans="1:2">
      <c r="A22" s="69" t="s">
        <v>33</v>
      </c>
      <c r="B22" s="70" t="s">
        <v>34</v>
      </c>
    </row>
    <row r="23" spans="1:2">
      <c r="A23" s="69" t="s">
        <v>3</v>
      </c>
      <c r="B23" s="70" t="s">
        <v>4</v>
      </c>
    </row>
    <row r="24" spans="1:2">
      <c r="A24" s="69" t="s">
        <v>29</v>
      </c>
      <c r="B24" s="70" t="s">
        <v>30</v>
      </c>
    </row>
    <row r="25" spans="1:2">
      <c r="A25" s="69" t="s">
        <v>67</v>
      </c>
      <c r="B25" s="70" t="s">
        <v>68</v>
      </c>
    </row>
    <row r="26" spans="1:2">
      <c r="A26" s="69" t="s">
        <v>11</v>
      </c>
      <c r="B26" s="70" t="s">
        <v>12</v>
      </c>
    </row>
    <row r="27" spans="1:2">
      <c r="A27" s="69" t="s">
        <v>69</v>
      </c>
      <c r="B27" s="70" t="s">
        <v>70</v>
      </c>
    </row>
    <row r="28" spans="1:2">
      <c r="A28" s="69" t="s">
        <v>71</v>
      </c>
      <c r="B28" s="70" t="s">
        <v>72</v>
      </c>
    </row>
    <row r="29" spans="1:2">
      <c r="A29" s="69" t="s">
        <v>23</v>
      </c>
      <c r="B29" s="70" t="s">
        <v>24</v>
      </c>
    </row>
    <row r="30" spans="1:2">
      <c r="A30" s="69" t="s">
        <v>15</v>
      </c>
      <c r="B30" s="70" t="s">
        <v>16</v>
      </c>
    </row>
    <row r="31" spans="1:2">
      <c r="A31" s="69" t="s">
        <v>73</v>
      </c>
      <c r="B31" s="70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6331-8C7D-487E-BB66-B5350FA7AE52}">
  <dimension ref="A1:Z36"/>
  <sheetViews>
    <sheetView topLeftCell="A2" workbookViewId="0">
      <selection activeCell="A5" sqref="A5:XFD36"/>
    </sheetView>
  </sheetViews>
  <sheetFormatPr defaultRowHeight="15"/>
  <cols>
    <col min="6" max="6" width="16" customWidth="1"/>
  </cols>
  <sheetData>
    <row r="1" spans="1:26" ht="18" thickBot="1">
      <c r="A1" s="96" t="s">
        <v>76</v>
      </c>
      <c r="B1" s="96"/>
      <c r="C1" s="96"/>
      <c r="D1" s="96"/>
      <c r="E1" s="96"/>
      <c r="F1" s="96"/>
      <c r="G1" s="96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8"/>
      <c r="Z1" s="29"/>
    </row>
    <row r="2" spans="1:26" ht="15.75" thickTop="1">
      <c r="A2" s="96"/>
      <c r="B2" s="96"/>
      <c r="C2" s="96"/>
      <c r="D2" s="96"/>
      <c r="E2" s="96"/>
      <c r="F2" s="96"/>
      <c r="G2" s="96"/>
      <c r="H2" s="30" t="s">
        <v>77</v>
      </c>
      <c r="I2" s="89">
        <v>124556.89635142901</v>
      </c>
      <c r="J2" s="90"/>
      <c r="K2" s="30" t="s">
        <v>78</v>
      </c>
      <c r="L2" s="89">
        <v>12708.591764037616</v>
      </c>
      <c r="M2" s="90"/>
      <c r="N2" s="30" t="s">
        <v>79</v>
      </c>
      <c r="O2" s="89">
        <v>64186.510243465229</v>
      </c>
      <c r="P2" s="90"/>
      <c r="Q2" s="30" t="s">
        <v>80</v>
      </c>
      <c r="R2" s="94">
        <v>34462.589479635768</v>
      </c>
      <c r="S2" s="99"/>
      <c r="T2" s="30" t="s">
        <v>81</v>
      </c>
      <c r="U2" s="94">
        <v>71337.759120561925</v>
      </c>
      <c r="V2" s="99"/>
      <c r="W2" s="30" t="s">
        <v>82</v>
      </c>
      <c r="X2" s="94">
        <v>44300.259569333335</v>
      </c>
      <c r="Y2" s="95"/>
      <c r="Z2" s="29"/>
    </row>
    <row r="3" spans="1:26">
      <c r="A3" s="96"/>
      <c r="B3" s="96"/>
      <c r="C3" s="96"/>
      <c r="D3" s="96"/>
      <c r="E3" s="96"/>
      <c r="F3" s="96"/>
      <c r="G3" s="96"/>
      <c r="H3" s="31" t="s">
        <v>83</v>
      </c>
      <c r="I3" s="89">
        <v>269366.26414504048</v>
      </c>
      <c r="J3" s="90"/>
      <c r="K3" s="31" t="s">
        <v>84</v>
      </c>
      <c r="L3" s="89">
        <v>36266.610105426582</v>
      </c>
      <c r="M3" s="90"/>
      <c r="N3" s="31" t="s">
        <v>85</v>
      </c>
      <c r="O3" s="89">
        <v>84653.603744390144</v>
      </c>
      <c r="P3" s="90"/>
      <c r="Q3" s="31" t="s">
        <v>86</v>
      </c>
      <c r="R3" s="89">
        <v>83054.856132599656</v>
      </c>
      <c r="S3" s="90"/>
      <c r="T3" s="31" t="s">
        <v>87</v>
      </c>
      <c r="U3" s="89">
        <v>21410.818520449557</v>
      </c>
      <c r="V3" s="90"/>
      <c r="W3" s="31" t="s">
        <v>88</v>
      </c>
      <c r="X3" s="89">
        <v>71302.703306118667</v>
      </c>
      <c r="Y3" s="91"/>
      <c r="Z3" s="29"/>
    </row>
    <row r="4" spans="1:26">
      <c r="A4" s="96"/>
      <c r="B4" s="96"/>
      <c r="C4" s="96"/>
      <c r="D4" s="96"/>
      <c r="E4" s="96"/>
      <c r="F4" s="96"/>
      <c r="G4" s="96"/>
      <c r="H4" s="31" t="s">
        <v>89</v>
      </c>
      <c r="I4" s="92" t="s">
        <v>47</v>
      </c>
      <c r="J4" s="93"/>
      <c r="K4" s="31" t="s">
        <v>90</v>
      </c>
      <c r="L4" s="92">
        <v>0.35042127530237588</v>
      </c>
      <c r="M4" s="93"/>
      <c r="N4" s="31" t="s">
        <v>91</v>
      </c>
      <c r="O4" s="92" t="s">
        <v>47</v>
      </c>
      <c r="P4" s="93"/>
      <c r="Q4" s="31" t="s">
        <v>92</v>
      </c>
      <c r="R4" s="89">
        <v>138357.85728323454</v>
      </c>
      <c r="S4" s="90"/>
      <c r="T4" s="31" t="s">
        <v>93</v>
      </c>
      <c r="U4" s="89">
        <v>13232.180798436548</v>
      </c>
      <c r="V4" s="90"/>
      <c r="W4" s="31" t="s">
        <v>94</v>
      </c>
      <c r="X4" s="89">
        <v>355945.47234319703</v>
      </c>
      <c r="Y4" s="91"/>
      <c r="Z4" s="29"/>
    </row>
    <row r="5" spans="1:26">
      <c r="A5" s="32" t="s">
        <v>38</v>
      </c>
      <c r="B5" s="33" t="s">
        <v>36</v>
      </c>
      <c r="C5" s="33" t="s">
        <v>37</v>
      </c>
      <c r="D5" s="33" t="s">
        <v>95</v>
      </c>
      <c r="E5" s="33" t="s">
        <v>58</v>
      </c>
      <c r="F5" s="33" t="s">
        <v>39</v>
      </c>
      <c r="G5" s="33" t="s">
        <v>40</v>
      </c>
      <c r="H5" s="34" t="s">
        <v>77</v>
      </c>
      <c r="I5" s="35" t="s">
        <v>83</v>
      </c>
      <c r="J5" s="36" t="s">
        <v>89</v>
      </c>
      <c r="K5" s="34" t="s">
        <v>78</v>
      </c>
      <c r="L5" s="35" t="s">
        <v>84</v>
      </c>
      <c r="M5" s="36" t="s">
        <v>90</v>
      </c>
      <c r="N5" s="34" t="s">
        <v>79</v>
      </c>
      <c r="O5" s="35" t="s">
        <v>85</v>
      </c>
      <c r="P5" s="36" t="s">
        <v>91</v>
      </c>
      <c r="Q5" s="34" t="s">
        <v>80</v>
      </c>
      <c r="R5" s="35" t="s">
        <v>86</v>
      </c>
      <c r="S5" s="36" t="s">
        <v>92</v>
      </c>
      <c r="T5" s="34" t="s">
        <v>81</v>
      </c>
      <c r="U5" s="35" t="s">
        <v>87</v>
      </c>
      <c r="V5" s="36" t="s">
        <v>93</v>
      </c>
      <c r="W5" s="34" t="s">
        <v>82</v>
      </c>
      <c r="X5" s="35" t="s">
        <v>88</v>
      </c>
      <c r="Y5" s="37" t="s">
        <v>94</v>
      </c>
      <c r="Z5" s="29"/>
    </row>
    <row r="6" spans="1:26">
      <c r="A6" s="33"/>
      <c r="B6" s="33"/>
      <c r="C6" s="33"/>
      <c r="D6" s="33"/>
      <c r="E6" s="33"/>
      <c r="F6" s="33"/>
      <c r="G6" s="33"/>
      <c r="H6" s="38"/>
      <c r="I6" s="33"/>
      <c r="J6" s="39"/>
      <c r="K6" s="38"/>
      <c r="L6" s="33"/>
      <c r="M6" s="39"/>
      <c r="N6" s="38"/>
      <c r="O6" s="33"/>
      <c r="P6" s="39"/>
      <c r="Q6" s="38"/>
      <c r="R6" s="33"/>
      <c r="S6" s="39"/>
      <c r="T6" s="38"/>
      <c r="U6" s="33"/>
      <c r="V6" s="39"/>
      <c r="W6" s="38"/>
      <c r="X6" s="33"/>
      <c r="Y6" s="40"/>
      <c r="Z6" s="29"/>
    </row>
    <row r="7" spans="1:26">
      <c r="A7" s="14" t="s">
        <v>2</v>
      </c>
      <c r="B7" s="19" t="s">
        <v>43</v>
      </c>
      <c r="C7" s="15" t="s">
        <v>1</v>
      </c>
      <c r="D7" s="16" t="s">
        <v>44</v>
      </c>
      <c r="E7" s="25"/>
      <c r="F7" s="16" t="s">
        <v>45</v>
      </c>
      <c r="G7" s="17" t="s">
        <v>46</v>
      </c>
      <c r="H7" s="20">
        <v>40.64179104477612</v>
      </c>
      <c r="I7" s="20">
        <v>90.552238805970148</v>
      </c>
      <c r="J7" s="18">
        <v>0.44882149332454263</v>
      </c>
      <c r="K7" s="26">
        <v>12.014925373134329</v>
      </c>
      <c r="L7" s="22">
        <v>36.059701492537314</v>
      </c>
      <c r="M7" s="18">
        <v>0.33319536423841062</v>
      </c>
      <c r="N7" s="20">
        <v>18.46268656716418</v>
      </c>
      <c r="O7" s="20">
        <v>23.373134328358208</v>
      </c>
      <c r="P7" s="18">
        <v>0.78991060025542792</v>
      </c>
      <c r="Q7" s="27">
        <v>9.8656716417910442</v>
      </c>
      <c r="R7" s="23">
        <v>33.388059701492537</v>
      </c>
      <c r="S7" s="21">
        <v>43.253731343283583</v>
      </c>
      <c r="T7" s="28">
        <v>23.955223880597014</v>
      </c>
      <c r="U7" s="22">
        <v>7.8059701492537314</v>
      </c>
      <c r="V7" s="24">
        <v>5.08955223880597</v>
      </c>
      <c r="W7" s="23">
        <v>16.208955223880597</v>
      </c>
      <c r="X7" s="20">
        <v>23.104477611940297</v>
      </c>
      <c r="Y7" s="20">
        <v>111.76119402985074</v>
      </c>
      <c r="Z7" s="13"/>
    </row>
    <row r="8" spans="1:26">
      <c r="A8" s="14" t="s">
        <v>2</v>
      </c>
      <c r="B8" s="19" t="s">
        <v>43</v>
      </c>
      <c r="C8" s="15" t="s">
        <v>1</v>
      </c>
      <c r="D8" s="16" t="s">
        <v>44</v>
      </c>
      <c r="E8" s="25"/>
      <c r="F8" s="16" t="s">
        <v>27</v>
      </c>
      <c r="G8" s="17" t="s">
        <v>28</v>
      </c>
      <c r="H8" s="20">
        <v>41.263888888888886</v>
      </c>
      <c r="I8" s="20">
        <v>89.555555555555557</v>
      </c>
      <c r="J8" s="18">
        <v>0.46076302729528534</v>
      </c>
      <c r="K8" s="26">
        <v>12.569444444444445</v>
      </c>
      <c r="L8" s="22">
        <v>34.541666666666664</v>
      </c>
      <c r="M8" s="18">
        <v>0.36389223964616008</v>
      </c>
      <c r="N8" s="20">
        <v>18.555555555555557</v>
      </c>
      <c r="O8" s="20">
        <v>23.166666666666668</v>
      </c>
      <c r="P8" s="18">
        <v>0.80095923261390889</v>
      </c>
      <c r="Q8" s="27">
        <v>10.666666666666666</v>
      </c>
      <c r="R8" s="23">
        <v>35.402777777777779</v>
      </c>
      <c r="S8" s="21">
        <v>46.069444444444443</v>
      </c>
      <c r="T8" s="28">
        <v>22.986111111111111</v>
      </c>
      <c r="U8" s="22">
        <v>8.2638888888888893</v>
      </c>
      <c r="V8" s="24">
        <v>5.6388888888888893</v>
      </c>
      <c r="W8" s="23">
        <v>13.819444444444445</v>
      </c>
      <c r="X8" s="20">
        <v>21.569444444444443</v>
      </c>
      <c r="Y8" s="20">
        <v>113.65277777777777</v>
      </c>
      <c r="Z8" s="13"/>
    </row>
    <row r="9" spans="1:26">
      <c r="A9" s="14" t="s">
        <v>2</v>
      </c>
      <c r="B9" s="19" t="s">
        <v>43</v>
      </c>
      <c r="C9" s="15" t="s">
        <v>1</v>
      </c>
      <c r="D9" s="16" t="s">
        <v>44</v>
      </c>
      <c r="E9" s="25"/>
      <c r="F9" s="16" t="s">
        <v>25</v>
      </c>
      <c r="G9" s="17" t="s">
        <v>26</v>
      </c>
      <c r="H9" s="20">
        <v>40.388888888888886</v>
      </c>
      <c r="I9" s="20">
        <v>90.25</v>
      </c>
      <c r="J9" s="18">
        <v>0.44752231455832558</v>
      </c>
      <c r="K9" s="26">
        <v>13.069444444444445</v>
      </c>
      <c r="L9" s="22">
        <v>38.138888888888886</v>
      </c>
      <c r="M9" s="18">
        <v>0.34268026219956305</v>
      </c>
      <c r="N9" s="20">
        <v>17.930555555555557</v>
      </c>
      <c r="O9" s="20">
        <v>24.055555555555557</v>
      </c>
      <c r="P9" s="18">
        <v>0.74538106235565826</v>
      </c>
      <c r="Q9" s="27">
        <v>10.638888888888889</v>
      </c>
      <c r="R9" s="23">
        <v>37.263888888888886</v>
      </c>
      <c r="S9" s="21">
        <v>47.902777777777779</v>
      </c>
      <c r="T9" s="28">
        <v>24.458333333333332</v>
      </c>
      <c r="U9" s="22">
        <v>6.4444444444444446</v>
      </c>
      <c r="V9" s="24">
        <v>4.4861111111111107</v>
      </c>
      <c r="W9" s="23">
        <v>15.263888888888889</v>
      </c>
      <c r="X9" s="20">
        <v>20.972222222222221</v>
      </c>
      <c r="Y9" s="20">
        <v>111.77777777777777</v>
      </c>
      <c r="Z9" s="13"/>
    </row>
    <row r="10" spans="1:26">
      <c r="A10" s="14" t="s">
        <v>2</v>
      </c>
      <c r="B10" s="19" t="s">
        <v>43</v>
      </c>
      <c r="C10" s="15" t="s">
        <v>1</v>
      </c>
      <c r="D10" s="16" t="s">
        <v>44</v>
      </c>
      <c r="E10" s="25"/>
      <c r="F10" s="16" t="s">
        <v>48</v>
      </c>
      <c r="G10" s="17" t="s">
        <v>49</v>
      </c>
      <c r="H10" s="20">
        <v>37.307692307692307</v>
      </c>
      <c r="I10" s="20">
        <v>85.938461538461539</v>
      </c>
      <c r="J10" s="18">
        <v>0.43412101682778376</v>
      </c>
      <c r="K10" s="26">
        <v>12.076923076923077</v>
      </c>
      <c r="L10" s="22">
        <v>34.323076923076925</v>
      </c>
      <c r="M10" s="18">
        <v>0.35186015239802776</v>
      </c>
      <c r="N10" s="20">
        <v>16.184615384615384</v>
      </c>
      <c r="O10" s="20">
        <v>21.630769230769232</v>
      </c>
      <c r="P10" s="18">
        <v>0.74822190611664285</v>
      </c>
      <c r="Q10" s="27">
        <v>11</v>
      </c>
      <c r="R10" s="23">
        <v>31.784615384615385</v>
      </c>
      <c r="S10" s="21">
        <v>42.784615384615385</v>
      </c>
      <c r="T10" s="28">
        <v>23.830769230769231</v>
      </c>
      <c r="U10" s="22">
        <v>6.5846153846153843</v>
      </c>
      <c r="V10" s="24">
        <v>4.1230769230769226</v>
      </c>
      <c r="W10" s="23">
        <v>14.6</v>
      </c>
      <c r="X10" s="20">
        <v>18.815384615384616</v>
      </c>
      <c r="Y10" s="20">
        <v>102.87692307692308</v>
      </c>
      <c r="Z10" s="13"/>
    </row>
    <row r="11" spans="1:26">
      <c r="A11" s="14" t="s">
        <v>2</v>
      </c>
      <c r="B11" s="19" t="s">
        <v>43</v>
      </c>
      <c r="C11" s="15" t="s">
        <v>1</v>
      </c>
      <c r="D11" s="16" t="s">
        <v>44</v>
      </c>
      <c r="E11" s="25"/>
      <c r="F11" s="16" t="s">
        <v>50</v>
      </c>
      <c r="G11" s="17" t="s">
        <v>51</v>
      </c>
      <c r="H11" s="20">
        <v>39.584615384615383</v>
      </c>
      <c r="I11" s="20">
        <v>88.646153846153851</v>
      </c>
      <c r="J11" s="18">
        <v>0.44654633807705651</v>
      </c>
      <c r="K11" s="26">
        <v>12.2</v>
      </c>
      <c r="L11" s="22">
        <v>35.107692307692311</v>
      </c>
      <c r="M11" s="18">
        <v>0.3475021910604732</v>
      </c>
      <c r="N11" s="20">
        <v>15.476923076923077</v>
      </c>
      <c r="O11" s="20">
        <v>20.492307692307691</v>
      </c>
      <c r="P11" s="18">
        <v>0.75525525525525528</v>
      </c>
      <c r="Q11" s="27">
        <v>10.461538461538462</v>
      </c>
      <c r="R11" s="23">
        <v>31.4</v>
      </c>
      <c r="S11" s="21">
        <v>41.861538461538458</v>
      </c>
      <c r="T11" s="28">
        <v>23.23076923076923</v>
      </c>
      <c r="U11" s="22">
        <v>10.030769230769231</v>
      </c>
      <c r="V11" s="24">
        <v>4.0769230769230766</v>
      </c>
      <c r="W11" s="23">
        <v>15.461538461538462</v>
      </c>
      <c r="X11" s="20">
        <v>21.8</v>
      </c>
      <c r="Y11" s="20">
        <v>106.84615384615384</v>
      </c>
      <c r="Z11" s="13"/>
    </row>
    <row r="12" spans="1:26">
      <c r="A12" s="14" t="s">
        <v>2</v>
      </c>
      <c r="B12" s="19" t="s">
        <v>43</v>
      </c>
      <c r="C12" s="15" t="s">
        <v>1</v>
      </c>
      <c r="D12" s="16" t="s">
        <v>44</v>
      </c>
      <c r="E12" s="25"/>
      <c r="F12" s="16" t="s">
        <v>52</v>
      </c>
      <c r="G12" s="17" t="s">
        <v>53</v>
      </c>
      <c r="H12" s="20">
        <v>40.292307692307695</v>
      </c>
      <c r="I12" s="20">
        <v>87.92307692307692</v>
      </c>
      <c r="J12" s="18">
        <v>0.45826771653543313</v>
      </c>
      <c r="K12" s="26">
        <v>11.184615384615384</v>
      </c>
      <c r="L12" s="22">
        <v>31.846153846153847</v>
      </c>
      <c r="M12" s="18">
        <v>0.35120772946859902</v>
      </c>
      <c r="N12" s="20">
        <v>15.123076923076923</v>
      </c>
      <c r="O12" s="20">
        <v>19.938461538461539</v>
      </c>
      <c r="P12" s="18">
        <v>0.75848765432098764</v>
      </c>
      <c r="Q12" s="27">
        <v>10.830769230769231</v>
      </c>
      <c r="R12" s="23">
        <v>33.415384615384617</v>
      </c>
      <c r="S12" s="21">
        <v>44.246153846153845</v>
      </c>
      <c r="T12" s="28">
        <v>23.076923076923077</v>
      </c>
      <c r="U12" s="22">
        <v>6.8769230769230774</v>
      </c>
      <c r="V12" s="24">
        <v>3.2461538461538462</v>
      </c>
      <c r="W12" s="23">
        <v>16.507692307692309</v>
      </c>
      <c r="X12" s="20">
        <v>18.276923076923076</v>
      </c>
      <c r="Y12" s="20">
        <v>106.8923076923077</v>
      </c>
      <c r="Z12" s="13"/>
    </row>
    <row r="13" spans="1:26">
      <c r="A13" s="14" t="s">
        <v>2</v>
      </c>
      <c r="B13" s="19" t="s">
        <v>43</v>
      </c>
      <c r="C13" s="15" t="s">
        <v>1</v>
      </c>
      <c r="D13" s="16" t="s">
        <v>44</v>
      </c>
      <c r="E13" s="25"/>
      <c r="F13" s="16" t="s">
        <v>19</v>
      </c>
      <c r="G13" s="17" t="s">
        <v>20</v>
      </c>
      <c r="H13" s="20">
        <v>41.653333333333336</v>
      </c>
      <c r="I13" s="20">
        <v>90.293333333333337</v>
      </c>
      <c r="J13" s="18">
        <v>0.46131128174837566</v>
      </c>
      <c r="K13" s="26">
        <v>15.146666666666667</v>
      </c>
      <c r="L13" s="22">
        <v>41.266666666666666</v>
      </c>
      <c r="M13" s="18">
        <v>0.3670436187399031</v>
      </c>
      <c r="N13" s="20">
        <v>18.559999999999999</v>
      </c>
      <c r="O13" s="20">
        <v>23.826666666666668</v>
      </c>
      <c r="P13" s="18">
        <v>0.77895914941242295</v>
      </c>
      <c r="Q13" s="27">
        <v>10.546666666666667</v>
      </c>
      <c r="R13" s="23">
        <v>36.386666666666663</v>
      </c>
      <c r="S13" s="21">
        <v>46.93333333333333</v>
      </c>
      <c r="T13" s="28">
        <v>24.653333333333332</v>
      </c>
      <c r="U13" s="22">
        <v>6.1333333333333337</v>
      </c>
      <c r="V13" s="24">
        <v>4.84</v>
      </c>
      <c r="W13" s="23">
        <v>12.706666666666667</v>
      </c>
      <c r="X13" s="20">
        <v>19.493333333333332</v>
      </c>
      <c r="Y13" s="20">
        <v>117.01333333333334</v>
      </c>
      <c r="Z13" s="13"/>
    </row>
    <row r="14" spans="1:26">
      <c r="A14" s="14" t="s">
        <v>2</v>
      </c>
      <c r="B14" s="19" t="s">
        <v>43</v>
      </c>
      <c r="C14" s="15" t="s">
        <v>1</v>
      </c>
      <c r="D14" s="16" t="s">
        <v>44</v>
      </c>
      <c r="E14" s="25"/>
      <c r="F14" s="16" t="s">
        <v>17</v>
      </c>
      <c r="G14" s="17" t="s">
        <v>18</v>
      </c>
      <c r="H14" s="20">
        <v>42.041095890410958</v>
      </c>
      <c r="I14" s="20">
        <v>88.876712328767127</v>
      </c>
      <c r="J14" s="18">
        <v>0.47302712700369909</v>
      </c>
      <c r="K14" s="26">
        <v>10.972602739726028</v>
      </c>
      <c r="L14" s="22">
        <v>30.602739726027398</v>
      </c>
      <c r="M14" s="18">
        <v>0.35854968666069831</v>
      </c>
      <c r="N14" s="20">
        <v>16.232876712328768</v>
      </c>
      <c r="O14" s="20">
        <v>20.904109589041095</v>
      </c>
      <c r="P14" s="18">
        <v>0.77653997378768025</v>
      </c>
      <c r="Q14" s="27">
        <v>10.767123287671232</v>
      </c>
      <c r="R14" s="23">
        <v>33.369863013698627</v>
      </c>
      <c r="S14" s="21">
        <v>44.136986301369866</v>
      </c>
      <c r="T14" s="28">
        <v>26.739726027397261</v>
      </c>
      <c r="U14" s="22">
        <v>8.0273972602739718</v>
      </c>
      <c r="V14" s="24">
        <v>4.6164383561643838</v>
      </c>
      <c r="W14" s="23">
        <v>13.767123287671232</v>
      </c>
      <c r="X14" s="20">
        <v>20.342465753424658</v>
      </c>
      <c r="Y14" s="20">
        <v>111.28767123287672</v>
      </c>
      <c r="Z14" s="13"/>
    </row>
    <row r="15" spans="1:26">
      <c r="A15" s="14" t="s">
        <v>2</v>
      </c>
      <c r="B15" s="19" t="s">
        <v>43</v>
      </c>
      <c r="C15" s="15" t="s">
        <v>1</v>
      </c>
      <c r="D15" s="16" t="s">
        <v>44</v>
      </c>
      <c r="E15" s="25"/>
      <c r="F15" s="16" t="s">
        <v>54</v>
      </c>
      <c r="G15" s="17" t="s">
        <v>55</v>
      </c>
      <c r="H15" s="20">
        <v>39.31818181818182</v>
      </c>
      <c r="I15" s="20">
        <v>85.727272727272734</v>
      </c>
      <c r="J15" s="18">
        <v>0.4586426299045599</v>
      </c>
      <c r="K15" s="26">
        <v>11.984848484848484</v>
      </c>
      <c r="L15" s="22">
        <v>32.68181818181818</v>
      </c>
      <c r="M15" s="18">
        <v>0.36671302735280481</v>
      </c>
      <c r="N15" s="20">
        <v>16.621212121212121</v>
      </c>
      <c r="O15" s="20">
        <v>22.363636363636363</v>
      </c>
      <c r="P15" s="18">
        <v>0.74322493224932251</v>
      </c>
      <c r="Q15" s="27">
        <v>9.7575757575757578</v>
      </c>
      <c r="R15" s="23">
        <v>31.954545454545453</v>
      </c>
      <c r="S15" s="21">
        <v>41.712121212121211</v>
      </c>
      <c r="T15" s="28">
        <v>24.075757575757574</v>
      </c>
      <c r="U15" s="22">
        <v>7.4242424242424239</v>
      </c>
      <c r="V15" s="24">
        <v>4.5303030303030303</v>
      </c>
      <c r="W15" s="23">
        <v>15.272727272727273</v>
      </c>
      <c r="X15" s="20">
        <v>19.681818181818183</v>
      </c>
      <c r="Y15" s="20">
        <v>107.24242424242425</v>
      </c>
      <c r="Z15" s="13"/>
    </row>
    <row r="16" spans="1:26">
      <c r="A16" s="14" t="s">
        <v>2</v>
      </c>
      <c r="B16" s="19" t="s">
        <v>43</v>
      </c>
      <c r="C16" s="15" t="s">
        <v>1</v>
      </c>
      <c r="D16" s="16" t="s">
        <v>44</v>
      </c>
      <c r="E16" s="25"/>
      <c r="F16" s="16" t="s">
        <v>56</v>
      </c>
      <c r="G16" s="17" t="s">
        <v>57</v>
      </c>
      <c r="H16" s="20">
        <v>38.615384615384613</v>
      </c>
      <c r="I16" s="20">
        <v>88.15384615384616</v>
      </c>
      <c r="J16" s="18">
        <v>0.43804537521815001</v>
      </c>
      <c r="K16" s="26">
        <v>10.430769230769231</v>
      </c>
      <c r="L16" s="22">
        <v>31.261538461538461</v>
      </c>
      <c r="M16" s="18">
        <v>0.33366141732283466</v>
      </c>
      <c r="N16" s="20">
        <v>18.676923076923078</v>
      </c>
      <c r="O16" s="20">
        <v>23.246153846153845</v>
      </c>
      <c r="P16" s="18">
        <v>0.80344142951687636</v>
      </c>
      <c r="Q16" s="27">
        <v>9.953846153846154</v>
      </c>
      <c r="R16" s="23">
        <v>32.892307692307689</v>
      </c>
      <c r="S16" s="21">
        <v>42.846153846153847</v>
      </c>
      <c r="T16" s="28">
        <v>25.584615384615386</v>
      </c>
      <c r="U16" s="22">
        <v>8.2153846153846146</v>
      </c>
      <c r="V16" s="24">
        <v>4.5999999999999996</v>
      </c>
      <c r="W16" s="23">
        <v>14.907692307692308</v>
      </c>
      <c r="X16" s="20">
        <v>20.061538461538461</v>
      </c>
      <c r="Y16" s="20">
        <v>106.33846153846154</v>
      </c>
      <c r="Z16" s="13"/>
    </row>
    <row r="17" spans="1:26">
      <c r="A17" s="14" t="s">
        <v>2</v>
      </c>
      <c r="B17" s="19" t="s">
        <v>43</v>
      </c>
      <c r="C17" s="15" t="s">
        <v>1</v>
      </c>
      <c r="D17" s="16" t="s">
        <v>44</v>
      </c>
      <c r="E17" s="25"/>
      <c r="F17" s="16" t="s">
        <v>31</v>
      </c>
      <c r="G17" s="17" t="s">
        <v>32</v>
      </c>
      <c r="H17" s="20">
        <v>40.777777777777779</v>
      </c>
      <c r="I17" s="20">
        <v>90.444444444444443</v>
      </c>
      <c r="J17" s="18">
        <v>0.4508599508599509</v>
      </c>
      <c r="K17" s="26">
        <v>15.638888888888889</v>
      </c>
      <c r="L17" s="22">
        <v>45.291666666666664</v>
      </c>
      <c r="M17" s="18">
        <v>0.34529285495246859</v>
      </c>
      <c r="N17" s="20">
        <v>20.611111111111111</v>
      </c>
      <c r="O17" s="20">
        <v>26.055555555555557</v>
      </c>
      <c r="P17" s="18">
        <v>0.79104477611940294</v>
      </c>
      <c r="Q17" s="27">
        <v>9.7777777777777786</v>
      </c>
      <c r="R17" s="23">
        <v>34.5</v>
      </c>
      <c r="S17" s="21">
        <v>44.277777777777779</v>
      </c>
      <c r="T17" s="28">
        <v>21.625</v>
      </c>
      <c r="U17" s="22">
        <v>8.7083333333333339</v>
      </c>
      <c r="V17" s="24">
        <v>5.1527777777777777</v>
      </c>
      <c r="W17" s="23">
        <v>14.680555555555555</v>
      </c>
      <c r="X17" s="20">
        <v>21.75</v>
      </c>
      <c r="Y17" s="20">
        <v>117.80555555555556</v>
      </c>
      <c r="Z17" s="13"/>
    </row>
    <row r="18" spans="1:26">
      <c r="A18" s="14" t="s">
        <v>2</v>
      </c>
      <c r="B18" s="19" t="s">
        <v>43</v>
      </c>
      <c r="C18" s="15" t="s">
        <v>1</v>
      </c>
      <c r="D18" s="16" t="s">
        <v>44</v>
      </c>
      <c r="E18" s="25"/>
      <c r="F18" s="16" t="s">
        <v>9</v>
      </c>
      <c r="G18" s="17" t="s">
        <v>10</v>
      </c>
      <c r="H18" s="20">
        <v>42.123287671232873</v>
      </c>
      <c r="I18" s="20">
        <v>88.452054794520549</v>
      </c>
      <c r="J18" s="18">
        <v>0.47622735016261419</v>
      </c>
      <c r="K18" s="26">
        <v>10.178082191780822</v>
      </c>
      <c r="L18" s="22">
        <v>28.027397260273972</v>
      </c>
      <c r="M18" s="18">
        <v>0.36314760508308896</v>
      </c>
      <c r="N18" s="20">
        <v>15.013698630136986</v>
      </c>
      <c r="O18" s="20">
        <v>19.082191780821919</v>
      </c>
      <c r="P18" s="18">
        <v>0.78679109834888727</v>
      </c>
      <c r="Q18" s="27">
        <v>8.712328767123287</v>
      </c>
      <c r="R18" s="23">
        <v>34.095890410958901</v>
      </c>
      <c r="S18" s="21">
        <v>42.80821917808219</v>
      </c>
      <c r="T18" s="28">
        <v>25.863013698630137</v>
      </c>
      <c r="U18" s="22">
        <v>7.4383561643835616</v>
      </c>
      <c r="V18" s="24">
        <v>5.1506849315068495</v>
      </c>
      <c r="W18" s="23">
        <v>13.246575342465754</v>
      </c>
      <c r="X18" s="20">
        <v>19.794520547945204</v>
      </c>
      <c r="Y18" s="20">
        <v>109.43835616438356</v>
      </c>
      <c r="Z18" s="13"/>
    </row>
    <row r="19" spans="1:26">
      <c r="A19" s="14" t="s">
        <v>2</v>
      </c>
      <c r="B19" s="19" t="s">
        <v>43</v>
      </c>
      <c r="C19" s="15" t="s">
        <v>1</v>
      </c>
      <c r="D19" s="16" t="s">
        <v>44</v>
      </c>
      <c r="E19" s="25"/>
      <c r="F19" s="16" t="s">
        <v>21</v>
      </c>
      <c r="G19" s="17" t="s">
        <v>22</v>
      </c>
      <c r="H19" s="20">
        <v>41.555555555555557</v>
      </c>
      <c r="I19" s="20">
        <v>89.236111111111114</v>
      </c>
      <c r="J19" s="18">
        <v>0.4656809338521401</v>
      </c>
      <c r="K19" s="26">
        <v>12.430555555555555</v>
      </c>
      <c r="L19" s="22">
        <v>33.472222222222221</v>
      </c>
      <c r="M19" s="18">
        <v>0.37136929460580914</v>
      </c>
      <c r="N19" s="20">
        <v>20.805555555555557</v>
      </c>
      <c r="O19" s="20">
        <v>26.305555555555557</v>
      </c>
      <c r="P19" s="18">
        <v>0.79091869060190079</v>
      </c>
      <c r="Q19" s="27">
        <v>10.652777777777779</v>
      </c>
      <c r="R19" s="23">
        <v>37</v>
      </c>
      <c r="S19" s="21">
        <v>47.652777777777779</v>
      </c>
      <c r="T19" s="28">
        <v>23.722222222222221</v>
      </c>
      <c r="U19" s="22">
        <v>7.0972222222222223</v>
      </c>
      <c r="V19" s="24">
        <v>4.6944444444444446</v>
      </c>
      <c r="W19" s="23">
        <v>14.597222222222221</v>
      </c>
      <c r="X19" s="20">
        <v>22.138888888888889</v>
      </c>
      <c r="Y19" s="20">
        <v>116.34722222222223</v>
      </c>
      <c r="Z19" s="13"/>
    </row>
    <row r="20" spans="1:26">
      <c r="A20" s="14" t="s">
        <v>2</v>
      </c>
      <c r="B20" s="19" t="s">
        <v>43</v>
      </c>
      <c r="C20" s="15" t="s">
        <v>1</v>
      </c>
      <c r="D20" s="16" t="s">
        <v>44</v>
      </c>
      <c r="E20" s="25" t="s">
        <v>58</v>
      </c>
      <c r="F20" s="16" t="s">
        <v>13</v>
      </c>
      <c r="G20" s="17" t="s">
        <v>14</v>
      </c>
      <c r="H20" s="20">
        <v>42.338028169014088</v>
      </c>
      <c r="I20" s="20">
        <v>88.295774647887328</v>
      </c>
      <c r="J20" s="18">
        <v>0.47950231296857554</v>
      </c>
      <c r="K20" s="26">
        <v>11.014084507042254</v>
      </c>
      <c r="L20" s="22">
        <v>31.577464788732396</v>
      </c>
      <c r="M20" s="18">
        <v>0.34879571810883142</v>
      </c>
      <c r="N20" s="20">
        <v>17.746478873239436</v>
      </c>
      <c r="O20" s="20">
        <v>24.338028169014084</v>
      </c>
      <c r="P20" s="18">
        <v>0.72916666666666663</v>
      </c>
      <c r="Q20" s="27">
        <v>10.661971830985916</v>
      </c>
      <c r="R20" s="23">
        <v>35.070422535211264</v>
      </c>
      <c r="S20" s="21">
        <v>45.732394366197184</v>
      </c>
      <c r="T20" s="28">
        <v>25.3943661971831</v>
      </c>
      <c r="U20" s="22">
        <v>8.6197183098591541</v>
      </c>
      <c r="V20" s="24">
        <v>6.591549295774648</v>
      </c>
      <c r="W20" s="23">
        <v>15.169014084507042</v>
      </c>
      <c r="X20" s="20">
        <v>20.718309859154928</v>
      </c>
      <c r="Y20" s="20">
        <v>113.43661971830986</v>
      </c>
      <c r="Z20" s="13"/>
    </row>
    <row r="21" spans="1:26">
      <c r="A21" s="14" t="s">
        <v>2</v>
      </c>
      <c r="B21" s="19" t="s">
        <v>43</v>
      </c>
      <c r="C21" s="15" t="s">
        <v>1</v>
      </c>
      <c r="D21" s="16" t="s">
        <v>44</v>
      </c>
      <c r="E21" s="25"/>
      <c r="F21" s="16" t="s">
        <v>59</v>
      </c>
      <c r="G21" s="17" t="s">
        <v>60</v>
      </c>
      <c r="H21" s="20">
        <v>42.581081081081081</v>
      </c>
      <c r="I21" s="20">
        <v>90.891891891891888</v>
      </c>
      <c r="J21" s="18">
        <v>0.46848052334225398</v>
      </c>
      <c r="K21" s="26">
        <v>10.972972972972974</v>
      </c>
      <c r="L21" s="22">
        <v>31.378378378378379</v>
      </c>
      <c r="M21" s="18">
        <v>0.34969853574504739</v>
      </c>
      <c r="N21" s="20">
        <v>16.621621621621621</v>
      </c>
      <c r="O21" s="20">
        <v>21.77027027027027</v>
      </c>
      <c r="P21" s="18">
        <v>0.76350093109869643</v>
      </c>
      <c r="Q21" s="27">
        <v>10.351351351351351</v>
      </c>
      <c r="R21" s="23">
        <v>36.216216216216218</v>
      </c>
      <c r="S21" s="21">
        <v>46.567567567567565</v>
      </c>
      <c r="T21" s="28">
        <v>26.95945945945946</v>
      </c>
      <c r="U21" s="22">
        <v>7.8513513513513518</v>
      </c>
      <c r="V21" s="24">
        <v>5.4594594594594597</v>
      </c>
      <c r="W21" s="23">
        <v>15.283783783783784</v>
      </c>
      <c r="X21" s="20">
        <v>21.22972972972973</v>
      </c>
      <c r="Y21" s="20">
        <v>112.75675675675676</v>
      </c>
      <c r="Z21" s="13"/>
    </row>
    <row r="22" spans="1:26">
      <c r="A22" s="14" t="s">
        <v>2</v>
      </c>
      <c r="B22" s="19" t="s">
        <v>43</v>
      </c>
      <c r="C22" s="15" t="s">
        <v>1</v>
      </c>
      <c r="D22" s="16" t="s">
        <v>44</v>
      </c>
      <c r="E22" s="25"/>
      <c r="F22" s="16" t="s">
        <v>7</v>
      </c>
      <c r="G22" s="17" t="s">
        <v>8</v>
      </c>
      <c r="H22" s="20">
        <v>39.452054794520549</v>
      </c>
      <c r="I22" s="20">
        <v>84.38356164383562</v>
      </c>
      <c r="J22" s="18">
        <v>0.46753246753246752</v>
      </c>
      <c r="K22" s="26">
        <v>13.41095890410959</v>
      </c>
      <c r="L22" s="22">
        <v>35.397260273972606</v>
      </c>
      <c r="M22" s="18">
        <v>0.37886996904024767</v>
      </c>
      <c r="N22" s="20">
        <v>19.726027397260275</v>
      </c>
      <c r="O22" s="20">
        <v>25.205479452054796</v>
      </c>
      <c r="P22" s="18">
        <v>0.78260869565217395</v>
      </c>
      <c r="Q22" s="27">
        <v>8.493150684931507</v>
      </c>
      <c r="R22" s="23">
        <v>35.876712328767127</v>
      </c>
      <c r="S22" s="21">
        <v>44.369863013698627</v>
      </c>
      <c r="T22" s="28">
        <v>25.917808219178081</v>
      </c>
      <c r="U22" s="22">
        <v>7.493150684931507</v>
      </c>
      <c r="V22" s="24">
        <v>4.5479452054794525</v>
      </c>
      <c r="W22" s="23">
        <v>14.904109589041095</v>
      </c>
      <c r="X22" s="20">
        <v>20.561643835616437</v>
      </c>
      <c r="Y22" s="20">
        <v>112.04109589041096</v>
      </c>
      <c r="Z22" s="13"/>
    </row>
    <row r="23" spans="1:26">
      <c r="A23" s="14" t="s">
        <v>2</v>
      </c>
      <c r="B23" s="19" t="s">
        <v>43</v>
      </c>
      <c r="C23" s="15" t="s">
        <v>1</v>
      </c>
      <c r="D23" s="16" t="s">
        <v>44</v>
      </c>
      <c r="E23" s="25"/>
      <c r="F23" s="16" t="s">
        <v>5</v>
      </c>
      <c r="G23" s="17" t="s">
        <v>6</v>
      </c>
      <c r="H23" s="20">
        <v>43.287671232876711</v>
      </c>
      <c r="I23" s="20">
        <v>90.93150684931507</v>
      </c>
      <c r="J23" s="18">
        <v>0.47604700210906897</v>
      </c>
      <c r="K23" s="26">
        <v>13.794520547945206</v>
      </c>
      <c r="L23" s="22">
        <v>38.904109589041099</v>
      </c>
      <c r="M23" s="18">
        <v>0.35457746478873237</v>
      </c>
      <c r="N23" s="20">
        <v>18.301369863013697</v>
      </c>
      <c r="O23" s="20">
        <v>24.657534246575342</v>
      </c>
      <c r="P23" s="18">
        <v>0.74222222222222223</v>
      </c>
      <c r="Q23" s="27">
        <v>9.4657534246575334</v>
      </c>
      <c r="R23" s="23">
        <v>42.232876712328768</v>
      </c>
      <c r="S23" s="21">
        <v>51.698630136986303</v>
      </c>
      <c r="T23" s="28">
        <v>25.876712328767123</v>
      </c>
      <c r="U23" s="22">
        <v>7.2054794520547949</v>
      </c>
      <c r="V23" s="24">
        <v>5.8767123287671232</v>
      </c>
      <c r="W23" s="23">
        <v>15.095890410958905</v>
      </c>
      <c r="X23" s="20">
        <v>19.602739726027398</v>
      </c>
      <c r="Y23" s="20">
        <v>118.67123287671232</v>
      </c>
      <c r="Z23" s="13"/>
    </row>
    <row r="24" spans="1:26">
      <c r="A24" s="14" t="s">
        <v>2</v>
      </c>
      <c r="B24" s="19" t="s">
        <v>43</v>
      </c>
      <c r="C24" s="15" t="s">
        <v>1</v>
      </c>
      <c r="D24" s="16" t="s">
        <v>44</v>
      </c>
      <c r="E24" s="25"/>
      <c r="F24" s="16" t="s">
        <v>61</v>
      </c>
      <c r="G24" s="17" t="s">
        <v>62</v>
      </c>
      <c r="H24" s="20">
        <v>40.40625</v>
      </c>
      <c r="I24" s="20">
        <v>91.640625</v>
      </c>
      <c r="J24" s="18">
        <v>0.44092071611253197</v>
      </c>
      <c r="K24" s="26">
        <v>13.328125</v>
      </c>
      <c r="L24" s="22">
        <v>39.6875</v>
      </c>
      <c r="M24" s="18">
        <v>0.3358267716535433</v>
      </c>
      <c r="N24" s="20">
        <v>19.109375</v>
      </c>
      <c r="O24" s="20">
        <v>25.375</v>
      </c>
      <c r="P24" s="18">
        <v>0.7530788177339901</v>
      </c>
      <c r="Q24" s="27">
        <v>10.546875</v>
      </c>
      <c r="R24" s="23">
        <v>34.265625</v>
      </c>
      <c r="S24" s="21">
        <v>44.8125</v>
      </c>
      <c r="T24" s="28">
        <v>23.828125</v>
      </c>
      <c r="U24" s="22">
        <v>8.671875</v>
      </c>
      <c r="V24" s="24">
        <v>5.65625</v>
      </c>
      <c r="W24" s="23">
        <v>15.328125</v>
      </c>
      <c r="X24" s="20">
        <v>21.40625</v>
      </c>
      <c r="Y24" s="20">
        <v>113.25</v>
      </c>
      <c r="Z24" s="13"/>
    </row>
    <row r="25" spans="1:26">
      <c r="A25" s="14" t="s">
        <v>2</v>
      </c>
      <c r="B25" s="19" t="s">
        <v>43</v>
      </c>
      <c r="C25" s="15" t="s">
        <v>1</v>
      </c>
      <c r="D25" s="16" t="s">
        <v>44</v>
      </c>
      <c r="E25" s="25"/>
      <c r="F25" s="16" t="s">
        <v>63</v>
      </c>
      <c r="G25" s="17" t="s">
        <v>64</v>
      </c>
      <c r="H25" s="20">
        <v>42.569444444444443</v>
      </c>
      <c r="I25" s="20">
        <v>91.638888888888886</v>
      </c>
      <c r="J25" s="18">
        <v>0.46453470748711728</v>
      </c>
      <c r="K25" s="26">
        <v>13.638888888888889</v>
      </c>
      <c r="L25" s="22">
        <v>36.888888888888886</v>
      </c>
      <c r="M25" s="18">
        <v>0.36972891566265065</v>
      </c>
      <c r="N25" s="20">
        <v>17.069444444444443</v>
      </c>
      <c r="O25" s="20">
        <v>23.430555555555557</v>
      </c>
      <c r="P25" s="18">
        <v>0.72851215174866613</v>
      </c>
      <c r="Q25" s="27">
        <v>11.069444444444445</v>
      </c>
      <c r="R25" s="23">
        <v>35.430555555555557</v>
      </c>
      <c r="S25" s="21">
        <v>46.5</v>
      </c>
      <c r="T25" s="28">
        <v>26.833333333333332</v>
      </c>
      <c r="U25" s="22">
        <v>7.4861111111111107</v>
      </c>
      <c r="V25" s="24">
        <v>4.9722222222222223</v>
      </c>
      <c r="W25" s="23">
        <v>16.402777777777779</v>
      </c>
      <c r="X25" s="20">
        <v>21.166666666666668</v>
      </c>
      <c r="Y25" s="20">
        <v>115.84722222222223</v>
      </c>
      <c r="Z25" s="13"/>
    </row>
    <row r="26" spans="1:26">
      <c r="A26" s="14" t="s">
        <v>2</v>
      </c>
      <c r="B26" s="19" t="s">
        <v>43</v>
      </c>
      <c r="C26" s="15" t="s">
        <v>1</v>
      </c>
      <c r="D26" s="16" t="s">
        <v>44</v>
      </c>
      <c r="E26" s="25"/>
      <c r="F26" s="16" t="s">
        <v>65</v>
      </c>
      <c r="G26" s="17" t="s">
        <v>66</v>
      </c>
      <c r="H26" s="20">
        <v>39.969696969696969</v>
      </c>
      <c r="I26" s="20">
        <v>89.333333333333329</v>
      </c>
      <c r="J26" s="18">
        <v>0.44742198100407055</v>
      </c>
      <c r="K26" s="26">
        <v>9.5606060606060606</v>
      </c>
      <c r="L26" s="22">
        <v>28.363636363636363</v>
      </c>
      <c r="M26" s="18">
        <v>0.3370726495726496</v>
      </c>
      <c r="N26" s="20">
        <v>16.303030303030305</v>
      </c>
      <c r="O26" s="20">
        <v>23.484848484848484</v>
      </c>
      <c r="P26" s="18">
        <v>0.6941935483870969</v>
      </c>
      <c r="Q26" s="27">
        <v>12.045454545454545</v>
      </c>
      <c r="R26" s="23">
        <v>34.454545454545453</v>
      </c>
      <c r="S26" s="21">
        <v>46.5</v>
      </c>
      <c r="T26" s="28">
        <v>22.060606060606062</v>
      </c>
      <c r="U26" s="22">
        <v>7.6363636363636367</v>
      </c>
      <c r="V26" s="24">
        <v>4.7424242424242422</v>
      </c>
      <c r="W26" s="23">
        <v>14.333333333333334</v>
      </c>
      <c r="X26" s="20">
        <v>22.181818181818183</v>
      </c>
      <c r="Y26" s="20">
        <v>105.8030303030303</v>
      </c>
      <c r="Z26" s="13"/>
    </row>
    <row r="27" spans="1:26">
      <c r="A27" s="14" t="s">
        <v>2</v>
      </c>
      <c r="B27" s="19" t="s">
        <v>43</v>
      </c>
      <c r="C27" s="15" t="s">
        <v>1</v>
      </c>
      <c r="D27" s="16" t="s">
        <v>44</v>
      </c>
      <c r="E27" s="25"/>
      <c r="F27" s="16" t="s">
        <v>33</v>
      </c>
      <c r="G27" s="17" t="s">
        <v>34</v>
      </c>
      <c r="H27" s="20">
        <v>39.986111111111114</v>
      </c>
      <c r="I27" s="20">
        <v>85.5</v>
      </c>
      <c r="J27" s="18">
        <v>0.46767381416504228</v>
      </c>
      <c r="K27" s="26">
        <v>10.694444444444445</v>
      </c>
      <c r="L27" s="22">
        <v>30.152777777777779</v>
      </c>
      <c r="M27" s="18">
        <v>0.35467526485490558</v>
      </c>
      <c r="N27" s="20">
        <v>19.75</v>
      </c>
      <c r="O27" s="20">
        <v>24.819444444444443</v>
      </c>
      <c r="P27" s="18">
        <v>0.79574706211527702</v>
      </c>
      <c r="Q27" s="27">
        <v>8.2361111111111107</v>
      </c>
      <c r="R27" s="23">
        <v>34.652777777777779</v>
      </c>
      <c r="S27" s="21">
        <v>42.888888888888886</v>
      </c>
      <c r="T27" s="28">
        <v>21.694444444444443</v>
      </c>
      <c r="U27" s="22">
        <v>7.6388888888888893</v>
      </c>
      <c r="V27" s="24">
        <v>4.9027777777777777</v>
      </c>
      <c r="W27" s="23">
        <v>13.694444444444445</v>
      </c>
      <c r="X27" s="20">
        <v>19.305555555555557</v>
      </c>
      <c r="Y27" s="20">
        <v>110.41666666666667</v>
      </c>
      <c r="Z27" s="13"/>
    </row>
    <row r="28" spans="1:26">
      <c r="A28" s="14" t="s">
        <v>2</v>
      </c>
      <c r="B28" s="19" t="s">
        <v>43</v>
      </c>
      <c r="C28" s="15" t="s">
        <v>1</v>
      </c>
      <c r="D28" s="16" t="s">
        <v>44</v>
      </c>
      <c r="E28" s="25"/>
      <c r="F28" s="16" t="s">
        <v>3</v>
      </c>
      <c r="G28" s="17" t="s">
        <v>4</v>
      </c>
      <c r="H28" s="20">
        <v>39.328767123287669</v>
      </c>
      <c r="I28" s="20">
        <v>88.602739726027394</v>
      </c>
      <c r="J28" s="18">
        <v>0.44387755102040816</v>
      </c>
      <c r="K28" s="26">
        <v>11.054794520547945</v>
      </c>
      <c r="L28" s="22">
        <v>32.246575342465754</v>
      </c>
      <c r="M28" s="18">
        <v>0.34282073067119795</v>
      </c>
      <c r="N28" s="20">
        <v>17.561643835616437</v>
      </c>
      <c r="O28" s="20">
        <v>22.684931506849313</v>
      </c>
      <c r="P28" s="18">
        <v>0.77415458937198067</v>
      </c>
      <c r="Q28" s="27">
        <v>10.287671232876713</v>
      </c>
      <c r="R28" s="23">
        <v>34.219178082191782</v>
      </c>
      <c r="S28" s="21">
        <v>44.506849315068493</v>
      </c>
      <c r="T28" s="28">
        <v>23.931506849315067</v>
      </c>
      <c r="U28" s="22">
        <v>8.205479452054794</v>
      </c>
      <c r="V28" s="24">
        <v>5.4246575342465757</v>
      </c>
      <c r="W28" s="23">
        <v>12.835616438356164</v>
      </c>
      <c r="X28" s="20">
        <v>18.301369863013697</v>
      </c>
      <c r="Y28" s="20">
        <v>107.27397260273973</v>
      </c>
      <c r="Z28" s="13"/>
    </row>
    <row r="29" spans="1:26">
      <c r="A29" s="14" t="s">
        <v>2</v>
      </c>
      <c r="B29" s="19" t="s">
        <v>43</v>
      </c>
      <c r="C29" s="15" t="s">
        <v>1</v>
      </c>
      <c r="D29" s="16" t="s">
        <v>44</v>
      </c>
      <c r="E29" s="25"/>
      <c r="F29" s="16" t="s">
        <v>29</v>
      </c>
      <c r="G29" s="17" t="s">
        <v>30</v>
      </c>
      <c r="H29" s="20">
        <v>41.095890410958901</v>
      </c>
      <c r="I29" s="20">
        <v>87.904109589041099</v>
      </c>
      <c r="J29" s="18">
        <v>0.46750818139317435</v>
      </c>
      <c r="K29" s="26">
        <v>11.616438356164384</v>
      </c>
      <c r="L29" s="22">
        <v>31.602739726027398</v>
      </c>
      <c r="M29" s="18">
        <v>0.36757693974859124</v>
      </c>
      <c r="N29" s="20">
        <v>16.931506849315067</v>
      </c>
      <c r="O29" s="20">
        <v>22.438356164383563</v>
      </c>
      <c r="P29" s="18">
        <v>0.75457875457875445</v>
      </c>
      <c r="Q29" s="27">
        <v>10.465753424657533</v>
      </c>
      <c r="R29" s="23">
        <v>34.972602739726028</v>
      </c>
      <c r="S29" s="21">
        <v>45.438356164383563</v>
      </c>
      <c r="T29" s="28">
        <v>25.80821917808219</v>
      </c>
      <c r="U29" s="22">
        <v>8.0273972602739718</v>
      </c>
      <c r="V29" s="24">
        <v>5.3287671232876717</v>
      </c>
      <c r="W29" s="23">
        <v>14.205479452054794</v>
      </c>
      <c r="X29" s="20">
        <v>20.945205479452056</v>
      </c>
      <c r="Y29" s="20">
        <v>110.73972602739725</v>
      </c>
      <c r="Z29" s="13"/>
    </row>
    <row r="30" spans="1:26">
      <c r="A30" s="14" t="s">
        <v>2</v>
      </c>
      <c r="B30" s="19" t="s">
        <v>43</v>
      </c>
      <c r="C30" s="15" t="s">
        <v>1</v>
      </c>
      <c r="D30" s="16" t="s">
        <v>44</v>
      </c>
      <c r="E30" s="25"/>
      <c r="F30" s="16" t="s">
        <v>67</v>
      </c>
      <c r="G30" s="17" t="s">
        <v>68</v>
      </c>
      <c r="H30" s="20">
        <v>41.178082191780824</v>
      </c>
      <c r="I30" s="20">
        <v>88.06849315068493</v>
      </c>
      <c r="J30" s="18">
        <v>0.46756882874475036</v>
      </c>
      <c r="K30" s="26">
        <v>11.383561643835616</v>
      </c>
      <c r="L30" s="22">
        <v>31.780821917808218</v>
      </c>
      <c r="M30" s="18">
        <v>0.3581896551724138</v>
      </c>
      <c r="N30" s="20">
        <v>19.876712328767123</v>
      </c>
      <c r="O30" s="20">
        <v>23.835616438356166</v>
      </c>
      <c r="P30" s="18">
        <v>0.8339080459770114</v>
      </c>
      <c r="Q30" s="27">
        <v>9.7534246575342465</v>
      </c>
      <c r="R30" s="23">
        <v>33.767123287671232</v>
      </c>
      <c r="S30" s="21">
        <v>43.520547945205479</v>
      </c>
      <c r="T30" s="28">
        <v>27.219178082191782</v>
      </c>
      <c r="U30" s="22">
        <v>7.6575342465753424</v>
      </c>
      <c r="V30" s="24">
        <v>3.9726027397260273</v>
      </c>
      <c r="W30" s="23">
        <v>14.753424657534246</v>
      </c>
      <c r="X30" s="20">
        <v>22.041095890410958</v>
      </c>
      <c r="Y30" s="20">
        <v>113.61643835616438</v>
      </c>
      <c r="Z30" s="13"/>
    </row>
    <row r="31" spans="1:26">
      <c r="A31" s="14" t="s">
        <v>2</v>
      </c>
      <c r="B31" s="19" t="s">
        <v>43</v>
      </c>
      <c r="C31" s="15" t="s">
        <v>1</v>
      </c>
      <c r="D31" s="16" t="s">
        <v>44</v>
      </c>
      <c r="E31" s="25"/>
      <c r="F31" s="16" t="s">
        <v>11</v>
      </c>
      <c r="G31" s="17" t="s">
        <v>12</v>
      </c>
      <c r="H31" s="20">
        <v>42.133333333333333</v>
      </c>
      <c r="I31" s="20">
        <v>91.106666666666669</v>
      </c>
      <c r="J31" s="18">
        <v>0.46246158349187766</v>
      </c>
      <c r="K31" s="26">
        <v>12.893333333333333</v>
      </c>
      <c r="L31" s="22">
        <v>34.200000000000003</v>
      </c>
      <c r="M31" s="18">
        <v>0.37699805068226117</v>
      </c>
      <c r="N31" s="20">
        <v>17.96</v>
      </c>
      <c r="O31" s="20">
        <v>22.306666666666668</v>
      </c>
      <c r="P31" s="18">
        <v>0.80514046622833235</v>
      </c>
      <c r="Q31" s="27">
        <v>10.173333333333334</v>
      </c>
      <c r="R31" s="23">
        <v>35.053333333333335</v>
      </c>
      <c r="S31" s="21">
        <v>45.226666666666667</v>
      </c>
      <c r="T31" s="28">
        <v>20.6</v>
      </c>
      <c r="U31" s="22">
        <v>6.36</v>
      </c>
      <c r="V31" s="24">
        <v>6.1066666666666665</v>
      </c>
      <c r="W31" s="23">
        <v>12.786666666666667</v>
      </c>
      <c r="X31" s="20">
        <v>21.666666666666668</v>
      </c>
      <c r="Y31" s="20">
        <v>115.12</v>
      </c>
      <c r="Z31" s="13"/>
    </row>
    <row r="32" spans="1:26">
      <c r="A32" s="14" t="s">
        <v>2</v>
      </c>
      <c r="B32" s="19" t="s">
        <v>43</v>
      </c>
      <c r="C32" s="15" t="s">
        <v>1</v>
      </c>
      <c r="D32" s="16" t="s">
        <v>44</v>
      </c>
      <c r="E32" s="25"/>
      <c r="F32" s="16" t="s">
        <v>69</v>
      </c>
      <c r="G32" s="17" t="s">
        <v>70</v>
      </c>
      <c r="H32" s="20">
        <v>40.875</v>
      </c>
      <c r="I32" s="20">
        <v>88.388888888888886</v>
      </c>
      <c r="J32" s="18">
        <v>0.46244500314267756</v>
      </c>
      <c r="K32" s="26">
        <v>12.694444444444445</v>
      </c>
      <c r="L32" s="22">
        <v>34.875</v>
      </c>
      <c r="M32" s="18">
        <v>0.3639984070091597</v>
      </c>
      <c r="N32" s="20">
        <v>15.652777777777779</v>
      </c>
      <c r="O32" s="20">
        <v>20.333333333333332</v>
      </c>
      <c r="P32" s="18">
        <v>0.76980874316939896</v>
      </c>
      <c r="Q32" s="27">
        <v>9.6527777777777786</v>
      </c>
      <c r="R32" s="23">
        <v>32.944444444444443</v>
      </c>
      <c r="S32" s="21">
        <v>42.597222222222221</v>
      </c>
      <c r="T32" s="28">
        <v>23.791666666666668</v>
      </c>
      <c r="U32" s="22">
        <v>7.7222222222222223</v>
      </c>
      <c r="V32" s="24">
        <v>4.0694444444444446</v>
      </c>
      <c r="W32" s="23">
        <v>14.486111111111111</v>
      </c>
      <c r="X32" s="20">
        <v>22.152777777777779</v>
      </c>
      <c r="Y32" s="20">
        <v>110.09722222222223</v>
      </c>
      <c r="Z32" s="13"/>
    </row>
    <row r="33" spans="1:26">
      <c r="A33" s="14" t="s">
        <v>2</v>
      </c>
      <c r="B33" s="19" t="s">
        <v>43</v>
      </c>
      <c r="C33" s="15" t="s">
        <v>1</v>
      </c>
      <c r="D33" s="16" t="s">
        <v>44</v>
      </c>
      <c r="E33" s="25"/>
      <c r="F33" s="16" t="s">
        <v>71</v>
      </c>
      <c r="G33" s="17" t="s">
        <v>72</v>
      </c>
      <c r="H33" s="20">
        <v>42.183098591549296</v>
      </c>
      <c r="I33" s="20">
        <v>89.436619718309856</v>
      </c>
      <c r="J33" s="18">
        <v>0.47165354330708664</v>
      </c>
      <c r="K33" s="26">
        <v>10.704225352112676</v>
      </c>
      <c r="L33" s="22">
        <v>28.464788732394368</v>
      </c>
      <c r="M33" s="18">
        <v>0.37605145967342896</v>
      </c>
      <c r="N33" s="20">
        <v>18.985915492957748</v>
      </c>
      <c r="O33" s="20">
        <v>23.43661971830986</v>
      </c>
      <c r="P33" s="18">
        <v>0.81009615384615385</v>
      </c>
      <c r="Q33" s="27">
        <v>9.0140845070422539</v>
      </c>
      <c r="R33" s="23">
        <v>35.633802816901408</v>
      </c>
      <c r="S33" s="21">
        <v>44.647887323943664</v>
      </c>
      <c r="T33" s="28">
        <v>24.661971830985916</v>
      </c>
      <c r="U33" s="22">
        <v>7.295774647887324</v>
      </c>
      <c r="V33" s="24">
        <v>5.492957746478873</v>
      </c>
      <c r="W33" s="23">
        <v>12.605633802816902</v>
      </c>
      <c r="X33" s="20">
        <v>19.3943661971831</v>
      </c>
      <c r="Y33" s="20">
        <v>114.05633802816901</v>
      </c>
      <c r="Z33" s="13"/>
    </row>
    <row r="34" spans="1:26">
      <c r="A34" s="14" t="s">
        <v>2</v>
      </c>
      <c r="B34" s="19" t="s">
        <v>43</v>
      </c>
      <c r="C34" s="15" t="s">
        <v>1</v>
      </c>
      <c r="D34" s="16" t="s">
        <v>44</v>
      </c>
      <c r="E34" s="25"/>
      <c r="F34" s="16" t="s">
        <v>23</v>
      </c>
      <c r="G34" s="17" t="s">
        <v>24</v>
      </c>
      <c r="H34" s="20">
        <v>40.236111111111114</v>
      </c>
      <c r="I34" s="20">
        <v>87.930555555555557</v>
      </c>
      <c r="J34" s="18">
        <v>0.45758963828779026</v>
      </c>
      <c r="K34" s="26">
        <v>13.819444444444445</v>
      </c>
      <c r="L34" s="22">
        <v>36.986111111111114</v>
      </c>
      <c r="M34" s="18">
        <v>0.3736387532857679</v>
      </c>
      <c r="N34" s="20">
        <v>18.458333333333332</v>
      </c>
      <c r="O34" s="20">
        <v>23.194444444444443</v>
      </c>
      <c r="P34" s="18">
        <v>0.79580838323353298</v>
      </c>
      <c r="Q34" s="27">
        <v>9.5138888888888893</v>
      </c>
      <c r="R34" s="23">
        <v>35.875</v>
      </c>
      <c r="S34" s="21">
        <v>45.388888888888886</v>
      </c>
      <c r="T34" s="28">
        <v>25.222222222222221</v>
      </c>
      <c r="U34" s="22">
        <v>8.8333333333333339</v>
      </c>
      <c r="V34" s="24">
        <v>4.9722222222222223</v>
      </c>
      <c r="W34" s="23">
        <v>14.819444444444445</v>
      </c>
      <c r="X34" s="20">
        <v>21.652777777777779</v>
      </c>
      <c r="Y34" s="20">
        <v>112.75</v>
      </c>
      <c r="Z34" s="13"/>
    </row>
    <row r="35" spans="1:26">
      <c r="A35" s="14" t="s">
        <v>2</v>
      </c>
      <c r="B35" s="19" t="s">
        <v>43</v>
      </c>
      <c r="C35" s="15" t="s">
        <v>1</v>
      </c>
      <c r="D35" s="16" t="s">
        <v>44</v>
      </c>
      <c r="E35" s="25"/>
      <c r="F35" s="16" t="s">
        <v>15</v>
      </c>
      <c r="G35" s="17" t="s">
        <v>16</v>
      </c>
      <c r="H35" s="20">
        <v>40.083333333333336</v>
      </c>
      <c r="I35" s="20">
        <v>85.138888888888886</v>
      </c>
      <c r="J35" s="18">
        <v>0.47079934747145191</v>
      </c>
      <c r="K35" s="26">
        <v>13.375</v>
      </c>
      <c r="L35" s="22">
        <v>35.236111111111114</v>
      </c>
      <c r="M35" s="18">
        <v>0.37958218368151359</v>
      </c>
      <c r="N35" s="20">
        <v>17.75</v>
      </c>
      <c r="O35" s="20">
        <v>22.791666666666668</v>
      </c>
      <c r="P35" s="18">
        <v>0.77879341864716634</v>
      </c>
      <c r="Q35" s="27">
        <v>9.1111111111111107</v>
      </c>
      <c r="R35" s="23">
        <v>35.791666666666664</v>
      </c>
      <c r="S35" s="21">
        <v>44.902777777777779</v>
      </c>
      <c r="T35" s="28">
        <v>22.430555555555557</v>
      </c>
      <c r="U35" s="22">
        <v>6.083333333333333</v>
      </c>
      <c r="V35" s="24">
        <v>4.0555555555555554</v>
      </c>
      <c r="W35" s="23">
        <v>15.125</v>
      </c>
      <c r="X35" s="20">
        <v>20.388888888888889</v>
      </c>
      <c r="Y35" s="20">
        <v>111.29166666666667</v>
      </c>
      <c r="Z35" s="13"/>
    </row>
    <row r="36" spans="1:26">
      <c r="A36" s="14" t="s">
        <v>2</v>
      </c>
      <c r="B36" s="19" t="s">
        <v>43</v>
      </c>
      <c r="C36" s="15" t="s">
        <v>1</v>
      </c>
      <c r="D36" s="16" t="s">
        <v>44</v>
      </c>
      <c r="E36" s="25"/>
      <c r="F36" s="16" t="s">
        <v>73</v>
      </c>
      <c r="G36" s="17" t="s">
        <v>74</v>
      </c>
      <c r="H36" s="20">
        <v>41.527777777777779</v>
      </c>
      <c r="I36" s="20">
        <v>90.888888888888886</v>
      </c>
      <c r="J36" s="18">
        <v>0.45690709046454769</v>
      </c>
      <c r="K36" s="26">
        <v>12</v>
      </c>
      <c r="L36" s="22">
        <v>32.569444444444443</v>
      </c>
      <c r="M36" s="18">
        <v>0.36844349680170579</v>
      </c>
      <c r="N36" s="20">
        <v>19.361111111111111</v>
      </c>
      <c r="O36" s="20">
        <v>24.583333333333332</v>
      </c>
      <c r="P36" s="18">
        <v>0.78757062146892653</v>
      </c>
      <c r="Q36" s="27">
        <v>10.166666666666666</v>
      </c>
      <c r="R36" s="23">
        <v>31.875</v>
      </c>
      <c r="S36" s="21">
        <v>42.041666666666664</v>
      </c>
      <c r="T36" s="28">
        <v>25.013888888888889</v>
      </c>
      <c r="U36" s="22">
        <v>7.9722222222222223</v>
      </c>
      <c r="V36" s="24">
        <v>4.291666666666667</v>
      </c>
      <c r="W36" s="23">
        <v>14.166666666666666</v>
      </c>
      <c r="X36" s="20">
        <v>22.694444444444443</v>
      </c>
      <c r="Y36" s="20">
        <v>114.41666666666667</v>
      </c>
      <c r="Z36" s="13"/>
    </row>
  </sheetData>
  <mergeCells count="20">
    <mergeCell ref="A1:G4"/>
    <mergeCell ref="H1:Y1"/>
    <mergeCell ref="I2:J2"/>
    <mergeCell ref="L2:M2"/>
    <mergeCell ref="O2:P2"/>
    <mergeCell ref="R2:S2"/>
    <mergeCell ref="U2:V2"/>
    <mergeCell ref="X2:Y2"/>
    <mergeCell ref="I3:J3"/>
    <mergeCell ref="L3:M3"/>
    <mergeCell ref="O3:P3"/>
    <mergeCell ref="R3:S3"/>
    <mergeCell ref="U3:V3"/>
    <mergeCell ref="X3:Y3"/>
    <mergeCell ref="R4:S4"/>
    <mergeCell ref="U4:V4"/>
    <mergeCell ref="X4:Y4"/>
    <mergeCell ref="I4:J4"/>
    <mergeCell ref="L4:M4"/>
    <mergeCell ref="O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49B1-9684-47E5-BEB4-1D0AA5703A47}">
  <dimension ref="A1:Y31"/>
  <sheetViews>
    <sheetView workbookViewId="0">
      <selection activeCell="J15" sqref="J15"/>
    </sheetView>
  </sheetViews>
  <sheetFormatPr defaultRowHeight="15"/>
  <sheetData>
    <row r="1" spans="1:25">
      <c r="A1" s="32" t="s">
        <v>38</v>
      </c>
      <c r="B1" s="33" t="s">
        <v>36</v>
      </c>
      <c r="C1" s="33" t="s">
        <v>37</v>
      </c>
      <c r="D1" s="33" t="s">
        <v>95</v>
      </c>
      <c r="E1" s="33" t="s">
        <v>58</v>
      </c>
      <c r="F1" s="33" t="s">
        <v>39</v>
      </c>
      <c r="G1" s="33" t="s">
        <v>40</v>
      </c>
      <c r="H1" s="34" t="s">
        <v>77</v>
      </c>
      <c r="I1" s="35" t="s">
        <v>83</v>
      </c>
      <c r="J1" s="36" t="s">
        <v>89</v>
      </c>
      <c r="K1" s="34" t="s">
        <v>78</v>
      </c>
      <c r="L1" s="35" t="s">
        <v>84</v>
      </c>
      <c r="M1" s="36" t="s">
        <v>90</v>
      </c>
      <c r="N1" s="34" t="s">
        <v>79</v>
      </c>
      <c r="O1" s="35" t="s">
        <v>85</v>
      </c>
      <c r="P1" s="36" t="s">
        <v>91</v>
      </c>
      <c r="Q1" s="34" t="s">
        <v>80</v>
      </c>
      <c r="R1" s="35" t="s">
        <v>86</v>
      </c>
      <c r="S1" s="36" t="s">
        <v>92</v>
      </c>
      <c r="T1" s="34" t="s">
        <v>81</v>
      </c>
      <c r="U1" s="35" t="s">
        <v>87</v>
      </c>
      <c r="V1" s="36" t="s">
        <v>93</v>
      </c>
      <c r="W1" s="34" t="s">
        <v>82</v>
      </c>
      <c r="X1" s="35" t="s">
        <v>88</v>
      </c>
      <c r="Y1" s="37" t="s">
        <v>94</v>
      </c>
    </row>
    <row r="2" spans="1:25">
      <c r="A2" s="14" t="s">
        <v>2</v>
      </c>
      <c r="B2" s="19" t="s">
        <v>43</v>
      </c>
      <c r="C2" s="15" t="s">
        <v>1</v>
      </c>
      <c r="D2" s="16" t="s">
        <v>75</v>
      </c>
      <c r="E2" s="25"/>
      <c r="F2" s="16" t="s">
        <v>45</v>
      </c>
      <c r="G2" s="17" t="s">
        <v>46</v>
      </c>
      <c r="H2" s="20">
        <v>43.328358208955223</v>
      </c>
      <c r="I2" s="20">
        <v>90.71641791044776</v>
      </c>
      <c r="J2" s="18">
        <v>0.4776242184929253</v>
      </c>
      <c r="K2" s="26">
        <v>11.895522388059701</v>
      </c>
      <c r="L2" s="22">
        <v>32.746268656716417</v>
      </c>
      <c r="M2" s="18">
        <v>0.36326344576116681</v>
      </c>
      <c r="N2" s="20">
        <v>21.17910447761194</v>
      </c>
      <c r="O2" s="20">
        <v>27.447761194029852</v>
      </c>
      <c r="P2" s="18">
        <v>0.77161500815660677</v>
      </c>
      <c r="Q2" s="27">
        <v>11.164179104477611</v>
      </c>
      <c r="R2" s="23">
        <v>35.850746268656714</v>
      </c>
      <c r="S2" s="21">
        <v>47.014925373134325</v>
      </c>
      <c r="T2" s="28">
        <v>24.985074626865671</v>
      </c>
      <c r="U2" s="22">
        <v>8.9552238805970141</v>
      </c>
      <c r="V2" s="24">
        <v>6.3880597014925371</v>
      </c>
      <c r="W2" s="23">
        <v>15.014925373134329</v>
      </c>
      <c r="X2" s="20">
        <v>20.955223880597014</v>
      </c>
      <c r="Y2" s="20">
        <v>119.73134328358209</v>
      </c>
    </row>
    <row r="3" spans="1:25">
      <c r="A3" s="14" t="s">
        <v>2</v>
      </c>
      <c r="B3" s="19" t="s">
        <v>43</v>
      </c>
      <c r="C3" s="15" t="s">
        <v>1</v>
      </c>
      <c r="D3" s="16" t="s">
        <v>75</v>
      </c>
      <c r="E3" s="25"/>
      <c r="F3" s="16" t="s">
        <v>27</v>
      </c>
      <c r="G3" s="17" t="s">
        <v>28</v>
      </c>
      <c r="H3" s="20">
        <v>38.388888888888886</v>
      </c>
      <c r="I3" s="20">
        <v>87.055555555555557</v>
      </c>
      <c r="J3" s="18">
        <v>0.44097000638162087</v>
      </c>
      <c r="K3" s="26">
        <v>11.819444444444445</v>
      </c>
      <c r="L3" s="22">
        <v>34.777777777777779</v>
      </c>
      <c r="M3" s="18">
        <v>0.33985623003194887</v>
      </c>
      <c r="N3" s="20">
        <v>18.75</v>
      </c>
      <c r="O3" s="20">
        <v>24.458333333333332</v>
      </c>
      <c r="P3" s="18">
        <v>0.76660988074957415</v>
      </c>
      <c r="Q3" s="27">
        <v>10.319444444444445</v>
      </c>
      <c r="R3" s="23">
        <v>34.013888888888886</v>
      </c>
      <c r="S3" s="21">
        <v>44.333333333333336</v>
      </c>
      <c r="T3" s="28">
        <v>22.402777777777779</v>
      </c>
      <c r="U3" s="22">
        <v>7.1388888888888893</v>
      </c>
      <c r="V3" s="24">
        <v>5.5</v>
      </c>
      <c r="W3" s="23">
        <v>15.236111111111111</v>
      </c>
      <c r="X3" s="20">
        <v>20.652777777777779</v>
      </c>
      <c r="Y3" s="20">
        <v>107.34722222222223</v>
      </c>
    </row>
    <row r="4" spans="1:25">
      <c r="A4" s="14" t="s">
        <v>2</v>
      </c>
      <c r="B4" s="19" t="s">
        <v>43</v>
      </c>
      <c r="C4" s="15" t="s">
        <v>1</v>
      </c>
      <c r="D4" s="16" t="s">
        <v>75</v>
      </c>
      <c r="E4" s="25"/>
      <c r="F4" s="16" t="s">
        <v>25</v>
      </c>
      <c r="G4" s="17" t="s">
        <v>26</v>
      </c>
      <c r="H4" s="20">
        <v>41.402777777777779</v>
      </c>
      <c r="I4" s="20">
        <v>92.888888888888886</v>
      </c>
      <c r="J4" s="18">
        <v>0.44572368421052633</v>
      </c>
      <c r="K4" s="26">
        <v>12.180555555555555</v>
      </c>
      <c r="L4" s="22">
        <v>34.791666666666664</v>
      </c>
      <c r="M4" s="18">
        <v>0.35009980039920163</v>
      </c>
      <c r="N4" s="20">
        <v>17.361111111111111</v>
      </c>
      <c r="O4" s="20">
        <v>22.569444444444443</v>
      </c>
      <c r="P4" s="18">
        <v>0.76923076923076927</v>
      </c>
      <c r="Q4" s="27">
        <v>10.638888888888889</v>
      </c>
      <c r="R4" s="23">
        <v>35.291666666666664</v>
      </c>
      <c r="S4" s="21">
        <v>45.930555555555557</v>
      </c>
      <c r="T4" s="28">
        <v>22.638888888888889</v>
      </c>
      <c r="U4" s="22">
        <v>7.6944444444444446</v>
      </c>
      <c r="V4" s="24">
        <v>5.2638888888888893</v>
      </c>
      <c r="W4" s="23">
        <v>12.763888888888889</v>
      </c>
      <c r="X4" s="20">
        <v>21.125</v>
      </c>
      <c r="Y4" s="20">
        <v>112.34722222222223</v>
      </c>
    </row>
    <row r="5" spans="1:25">
      <c r="A5" s="14" t="s">
        <v>2</v>
      </c>
      <c r="B5" s="19" t="s">
        <v>43</v>
      </c>
      <c r="C5" s="15" t="s">
        <v>1</v>
      </c>
      <c r="D5" s="16" t="s">
        <v>75</v>
      </c>
      <c r="E5" s="25"/>
      <c r="F5" s="16" t="s">
        <v>48</v>
      </c>
      <c r="G5" s="17" t="s">
        <v>49</v>
      </c>
      <c r="H5" s="20">
        <v>41.661538461538463</v>
      </c>
      <c r="I5" s="20">
        <v>87.538461538461533</v>
      </c>
      <c r="J5" s="18">
        <v>0.47592267135325134</v>
      </c>
      <c r="K5" s="26">
        <v>12.353846153846154</v>
      </c>
      <c r="L5" s="22">
        <v>35.061538461538461</v>
      </c>
      <c r="M5" s="18">
        <v>0.35234752084247478</v>
      </c>
      <c r="N5" s="20">
        <v>13.953846153846154</v>
      </c>
      <c r="O5" s="20">
        <v>18.415384615384614</v>
      </c>
      <c r="P5" s="18">
        <v>0.75772765246449469</v>
      </c>
      <c r="Q5" s="27">
        <v>10.938461538461539</v>
      </c>
      <c r="R5" s="23">
        <v>35.015384615384619</v>
      </c>
      <c r="S5" s="21">
        <v>45.95384615384615</v>
      </c>
      <c r="T5" s="28">
        <v>26.646153846153847</v>
      </c>
      <c r="U5" s="22">
        <v>8.046153846153846</v>
      </c>
      <c r="V5" s="24">
        <v>5.046153846153846</v>
      </c>
      <c r="W5" s="23">
        <v>14.384615384615385</v>
      </c>
      <c r="X5" s="20">
        <v>20.569230769230771</v>
      </c>
      <c r="Y5" s="20">
        <v>109.63076923076923</v>
      </c>
    </row>
    <row r="6" spans="1:25">
      <c r="A6" s="14" t="s">
        <v>2</v>
      </c>
      <c r="B6" s="19" t="s">
        <v>43</v>
      </c>
      <c r="C6" s="15" t="s">
        <v>1</v>
      </c>
      <c r="D6" s="16" t="s">
        <v>75</v>
      </c>
      <c r="E6" s="25"/>
      <c r="F6" s="16" t="s">
        <v>50</v>
      </c>
      <c r="G6" s="17" t="s">
        <v>51</v>
      </c>
      <c r="H6" s="20">
        <v>39.507692307692309</v>
      </c>
      <c r="I6" s="20">
        <v>82.523076923076928</v>
      </c>
      <c r="J6" s="18">
        <v>0.47874720357941836</v>
      </c>
      <c r="K6" s="26">
        <v>11.169230769230769</v>
      </c>
      <c r="L6" s="22">
        <v>31.646153846153847</v>
      </c>
      <c r="M6" s="18">
        <v>0.3529411764705882</v>
      </c>
      <c r="N6" s="20">
        <v>19.738461538461539</v>
      </c>
      <c r="O6" s="20">
        <v>26.015384615384615</v>
      </c>
      <c r="P6" s="18">
        <v>0.75872264931992905</v>
      </c>
      <c r="Q6" s="27">
        <v>10.153846153846153</v>
      </c>
      <c r="R6" s="23">
        <v>35.369230769230768</v>
      </c>
      <c r="S6" s="21">
        <v>45.523076923076921</v>
      </c>
      <c r="T6" s="28">
        <v>25.430769230769229</v>
      </c>
      <c r="U6" s="22">
        <v>8.1538461538461533</v>
      </c>
      <c r="V6" s="24">
        <v>5.907692307692308</v>
      </c>
      <c r="W6" s="23">
        <v>18.261538461538461</v>
      </c>
      <c r="X6" s="20">
        <v>19.169230769230769</v>
      </c>
      <c r="Y6" s="20">
        <v>109.92307692307692</v>
      </c>
    </row>
    <row r="7" spans="1:25">
      <c r="A7" s="14" t="s">
        <v>2</v>
      </c>
      <c r="B7" s="19" t="s">
        <v>43</v>
      </c>
      <c r="C7" s="15" t="s">
        <v>1</v>
      </c>
      <c r="D7" s="16" t="s">
        <v>75</v>
      </c>
      <c r="E7" s="25"/>
      <c r="F7" s="16" t="s">
        <v>52</v>
      </c>
      <c r="G7" s="17" t="s">
        <v>53</v>
      </c>
      <c r="H7" s="20">
        <v>43.861538461538458</v>
      </c>
      <c r="I7" s="20">
        <v>89.4</v>
      </c>
      <c r="J7" s="18">
        <v>0.49062123558767845</v>
      </c>
      <c r="K7" s="26">
        <v>12.36923076923077</v>
      </c>
      <c r="L7" s="22">
        <v>32.969230769230769</v>
      </c>
      <c r="M7" s="18">
        <v>0.37517498833411106</v>
      </c>
      <c r="N7" s="20">
        <v>14.692307692307692</v>
      </c>
      <c r="O7" s="20">
        <v>19.153846153846153</v>
      </c>
      <c r="P7" s="18">
        <v>0.76706827309236947</v>
      </c>
      <c r="Q7" s="27">
        <v>9.7384615384615376</v>
      </c>
      <c r="R7" s="23">
        <v>33.138461538461542</v>
      </c>
      <c r="S7" s="21">
        <v>42.876923076923077</v>
      </c>
      <c r="T7" s="28">
        <v>26.138461538461538</v>
      </c>
      <c r="U7" s="22">
        <v>9.430769230769231</v>
      </c>
      <c r="V7" s="24">
        <v>6.3384615384615381</v>
      </c>
      <c r="W7" s="23">
        <v>12.984615384615385</v>
      </c>
      <c r="X7" s="20">
        <v>19.646153846153847</v>
      </c>
      <c r="Y7" s="20">
        <v>114.78461538461538</v>
      </c>
    </row>
    <row r="8" spans="1:25">
      <c r="A8" s="14" t="s">
        <v>2</v>
      </c>
      <c r="B8" s="19" t="s">
        <v>43</v>
      </c>
      <c r="C8" s="15" t="s">
        <v>1</v>
      </c>
      <c r="D8" s="16" t="s">
        <v>75</v>
      </c>
      <c r="E8" s="25"/>
      <c r="F8" s="16" t="s">
        <v>19</v>
      </c>
      <c r="G8" s="17" t="s">
        <v>20</v>
      </c>
      <c r="H8" s="20">
        <v>41.906666666666666</v>
      </c>
      <c r="I8" s="20">
        <v>91.573333333333338</v>
      </c>
      <c r="J8" s="18">
        <v>0.45762958648806057</v>
      </c>
      <c r="K8" s="26">
        <v>12.253333333333334</v>
      </c>
      <c r="L8" s="22">
        <v>34.866666666666667</v>
      </c>
      <c r="M8" s="18">
        <v>0.35143403441682602</v>
      </c>
      <c r="N8" s="20">
        <v>16</v>
      </c>
      <c r="O8" s="20">
        <v>21.04</v>
      </c>
      <c r="P8" s="18">
        <v>0.76045627376425862</v>
      </c>
      <c r="Q8" s="27">
        <v>10.426666666666666</v>
      </c>
      <c r="R8" s="23">
        <v>35</v>
      </c>
      <c r="S8" s="21">
        <v>45.426666666666669</v>
      </c>
      <c r="T8" s="28">
        <v>23.92</v>
      </c>
      <c r="U8" s="22">
        <v>7</v>
      </c>
      <c r="V8" s="24">
        <v>4.1466666666666665</v>
      </c>
      <c r="W8" s="23">
        <v>11.946666666666667</v>
      </c>
      <c r="X8" s="20">
        <v>21.346666666666668</v>
      </c>
      <c r="Y8" s="20">
        <v>112.06666666666666</v>
      </c>
    </row>
    <row r="9" spans="1:25">
      <c r="A9" s="14" t="s">
        <v>2</v>
      </c>
      <c r="B9" s="19" t="s">
        <v>43</v>
      </c>
      <c r="C9" s="15" t="s">
        <v>1</v>
      </c>
      <c r="D9" s="16" t="s">
        <v>75</v>
      </c>
      <c r="E9" s="25"/>
      <c r="F9" s="16" t="s">
        <v>17</v>
      </c>
      <c r="G9" s="17" t="s">
        <v>18</v>
      </c>
      <c r="H9" s="20">
        <v>39.986301369863014</v>
      </c>
      <c r="I9" s="20">
        <v>86.452054794520549</v>
      </c>
      <c r="J9" s="18">
        <v>0.4625257486927587</v>
      </c>
      <c r="K9" s="26">
        <v>12.123287671232877</v>
      </c>
      <c r="L9" s="22">
        <v>33.876712328767127</v>
      </c>
      <c r="M9" s="18">
        <v>0.357864941366761</v>
      </c>
      <c r="N9" s="20">
        <v>17.082191780821919</v>
      </c>
      <c r="O9" s="20">
        <v>22.506849315068493</v>
      </c>
      <c r="P9" s="18">
        <v>0.75897748021911149</v>
      </c>
      <c r="Q9" s="27">
        <v>10.082191780821917</v>
      </c>
      <c r="R9" s="23">
        <v>32.561643835616437</v>
      </c>
      <c r="S9" s="21">
        <v>42.643835616438359</v>
      </c>
      <c r="T9" s="28">
        <v>25.36986301369863</v>
      </c>
      <c r="U9" s="22">
        <v>7.1917808219178081</v>
      </c>
      <c r="V9" s="24">
        <v>4.4383561643835616</v>
      </c>
      <c r="W9" s="23">
        <v>14.260273972602739</v>
      </c>
      <c r="X9" s="20">
        <v>20.465753424657535</v>
      </c>
      <c r="Y9" s="20">
        <v>109.17808219178082</v>
      </c>
    </row>
    <row r="10" spans="1:25">
      <c r="A10" s="14" t="s">
        <v>2</v>
      </c>
      <c r="B10" s="19" t="s">
        <v>43</v>
      </c>
      <c r="C10" s="15" t="s">
        <v>1</v>
      </c>
      <c r="D10" s="16" t="s">
        <v>75</v>
      </c>
      <c r="E10" s="25"/>
      <c r="F10" s="16" t="s">
        <v>54</v>
      </c>
      <c r="G10" s="17" t="s">
        <v>55</v>
      </c>
      <c r="H10" s="20">
        <v>41.939393939393938</v>
      </c>
      <c r="I10" s="20">
        <v>87.333333333333329</v>
      </c>
      <c r="J10" s="18">
        <v>0.48022206800832756</v>
      </c>
      <c r="K10" s="26">
        <v>10.681818181818182</v>
      </c>
      <c r="L10" s="22">
        <v>29.575757575757574</v>
      </c>
      <c r="M10" s="18">
        <v>0.36116803278688525</v>
      </c>
      <c r="N10" s="20">
        <v>16.242424242424242</v>
      </c>
      <c r="O10" s="20">
        <v>20.893939393939394</v>
      </c>
      <c r="P10" s="18">
        <v>0.77737490935460474</v>
      </c>
      <c r="Q10" s="27">
        <v>10.121212121212121</v>
      </c>
      <c r="R10" s="23">
        <v>33.393939393939391</v>
      </c>
      <c r="S10" s="21">
        <v>43.515151515151516</v>
      </c>
      <c r="T10" s="28">
        <v>24.621212121212121</v>
      </c>
      <c r="U10" s="22">
        <v>8.2272727272727266</v>
      </c>
      <c r="V10" s="24">
        <v>5.5909090909090908</v>
      </c>
      <c r="W10" s="23">
        <v>13.984848484848484</v>
      </c>
      <c r="X10" s="20">
        <v>19.818181818181817</v>
      </c>
      <c r="Y10" s="20">
        <v>110.8030303030303</v>
      </c>
    </row>
    <row r="11" spans="1:25">
      <c r="A11" s="14" t="s">
        <v>2</v>
      </c>
      <c r="B11" s="19" t="s">
        <v>43</v>
      </c>
      <c r="C11" s="15" t="s">
        <v>1</v>
      </c>
      <c r="D11" s="16" t="s">
        <v>75</v>
      </c>
      <c r="E11" s="25"/>
      <c r="F11" s="16" t="s">
        <v>56</v>
      </c>
      <c r="G11" s="17" t="s">
        <v>57</v>
      </c>
      <c r="H11" s="20">
        <v>42.2</v>
      </c>
      <c r="I11" s="20">
        <v>88.615384615384613</v>
      </c>
      <c r="J11" s="18">
        <v>0.47621527777777783</v>
      </c>
      <c r="K11" s="26">
        <v>13.523076923076923</v>
      </c>
      <c r="L11" s="22">
        <v>34.784615384615385</v>
      </c>
      <c r="M11" s="18">
        <v>0.38876603272888099</v>
      </c>
      <c r="N11" s="20">
        <v>17.123076923076923</v>
      </c>
      <c r="O11" s="20">
        <v>21.876923076923077</v>
      </c>
      <c r="P11" s="18">
        <v>0.78270042194092826</v>
      </c>
      <c r="Q11" s="27">
        <v>10.169230769230769</v>
      </c>
      <c r="R11" s="23">
        <v>36.292307692307695</v>
      </c>
      <c r="S11" s="21">
        <v>46.46153846153846</v>
      </c>
      <c r="T11" s="28">
        <v>26.123076923076923</v>
      </c>
      <c r="U11" s="22">
        <v>8.2461538461538453</v>
      </c>
      <c r="V11" s="24">
        <v>4.9384615384615387</v>
      </c>
      <c r="W11" s="23">
        <v>15.63076923076923</v>
      </c>
      <c r="X11" s="20">
        <v>20.123076923076923</v>
      </c>
      <c r="Y11" s="20">
        <v>115.04615384615384</v>
      </c>
    </row>
    <row r="12" spans="1:25">
      <c r="A12" s="14" t="s">
        <v>2</v>
      </c>
      <c r="B12" s="19" t="s">
        <v>43</v>
      </c>
      <c r="C12" s="15" t="s">
        <v>1</v>
      </c>
      <c r="D12" s="16" t="s">
        <v>75</v>
      </c>
      <c r="E12" s="25"/>
      <c r="F12" s="16" t="s">
        <v>31</v>
      </c>
      <c r="G12" s="17" t="s">
        <v>32</v>
      </c>
      <c r="H12" s="20">
        <v>42.291666666666664</v>
      </c>
      <c r="I12" s="20">
        <v>91.513888888888886</v>
      </c>
      <c r="J12" s="18">
        <v>0.46213385946274094</v>
      </c>
      <c r="K12" s="26">
        <v>12.222222222222221</v>
      </c>
      <c r="L12" s="22">
        <v>35.027777777777779</v>
      </c>
      <c r="M12" s="18">
        <v>0.34892942109436953</v>
      </c>
      <c r="N12" s="20">
        <v>18.041666666666668</v>
      </c>
      <c r="O12" s="20">
        <v>23.694444444444443</v>
      </c>
      <c r="P12" s="18">
        <v>0.76143024618991806</v>
      </c>
      <c r="Q12" s="27">
        <v>11.152777777777779</v>
      </c>
      <c r="R12" s="23">
        <v>36.736111111111114</v>
      </c>
      <c r="S12" s="21">
        <v>47.888888888888886</v>
      </c>
      <c r="T12" s="28">
        <v>25.263888888888889</v>
      </c>
      <c r="U12" s="22">
        <v>8.0277777777777786</v>
      </c>
      <c r="V12" s="24">
        <v>4.916666666666667</v>
      </c>
      <c r="W12" s="23">
        <v>16.152777777777779</v>
      </c>
      <c r="X12" s="20">
        <v>21.041666666666668</v>
      </c>
      <c r="Y12" s="20">
        <v>114.84722222222223</v>
      </c>
    </row>
    <row r="13" spans="1:25">
      <c r="A13" s="14" t="s">
        <v>2</v>
      </c>
      <c r="B13" s="19" t="s">
        <v>43</v>
      </c>
      <c r="C13" s="15" t="s">
        <v>1</v>
      </c>
      <c r="D13" s="16" t="s">
        <v>75</v>
      </c>
      <c r="E13" s="25"/>
      <c r="F13" s="16" t="s">
        <v>9</v>
      </c>
      <c r="G13" s="17" t="s">
        <v>10</v>
      </c>
      <c r="H13" s="20">
        <v>39.493150684931507</v>
      </c>
      <c r="I13" s="20">
        <v>88.479452054794521</v>
      </c>
      <c r="J13" s="18">
        <v>0.44635392475615421</v>
      </c>
      <c r="K13" s="26">
        <v>11.465753424657533</v>
      </c>
      <c r="L13" s="22">
        <v>33.630136986301373</v>
      </c>
      <c r="M13" s="18">
        <v>0.3409368635437881</v>
      </c>
      <c r="N13" s="20">
        <v>17.027397260273972</v>
      </c>
      <c r="O13" s="20">
        <v>21.602739726027398</v>
      </c>
      <c r="P13" s="18">
        <v>0.78820545339251735</v>
      </c>
      <c r="Q13" s="27">
        <v>10.36986301369863</v>
      </c>
      <c r="R13" s="23">
        <v>34.863013698630134</v>
      </c>
      <c r="S13" s="21">
        <v>45.232876712328768</v>
      </c>
      <c r="T13" s="28">
        <v>23.095890410958905</v>
      </c>
      <c r="U13" s="22">
        <v>6.904109589041096</v>
      </c>
      <c r="V13" s="24">
        <v>4.5890410958904111</v>
      </c>
      <c r="W13" s="23">
        <v>14.671232876712329</v>
      </c>
      <c r="X13" s="20">
        <v>18.80821917808219</v>
      </c>
      <c r="Y13" s="20">
        <v>107.47945205479452</v>
      </c>
    </row>
    <row r="14" spans="1:25">
      <c r="A14" s="14" t="s">
        <v>2</v>
      </c>
      <c r="B14" s="19" t="s">
        <v>43</v>
      </c>
      <c r="C14" s="15" t="s">
        <v>1</v>
      </c>
      <c r="D14" s="16" t="s">
        <v>75</v>
      </c>
      <c r="E14" s="25"/>
      <c r="F14" s="16" t="s">
        <v>21</v>
      </c>
      <c r="G14" s="17" t="s">
        <v>22</v>
      </c>
      <c r="H14" s="20">
        <v>39.527777777777779</v>
      </c>
      <c r="I14" s="20">
        <v>90.194444444444443</v>
      </c>
      <c r="J14" s="18">
        <v>0.43825069294733604</v>
      </c>
      <c r="K14" s="26">
        <v>12.305555555555555</v>
      </c>
      <c r="L14" s="22">
        <v>35.638888888888886</v>
      </c>
      <c r="M14" s="18">
        <v>0.34528448947778645</v>
      </c>
      <c r="N14" s="20">
        <v>18.541666666666668</v>
      </c>
      <c r="O14" s="20">
        <v>24.527777777777779</v>
      </c>
      <c r="P14" s="18">
        <v>0.75594563986409968</v>
      </c>
      <c r="Q14" s="27">
        <v>10.708333333333334</v>
      </c>
      <c r="R14" s="23">
        <v>34.597222222222221</v>
      </c>
      <c r="S14" s="21">
        <v>45.305555555555557</v>
      </c>
      <c r="T14" s="28">
        <v>23.736111111111111</v>
      </c>
      <c r="U14" s="22">
        <v>7.5</v>
      </c>
      <c r="V14" s="24">
        <v>4.6944444444444446</v>
      </c>
      <c r="W14" s="23">
        <v>14.069444444444445</v>
      </c>
      <c r="X14" s="20">
        <v>22.875</v>
      </c>
      <c r="Y14" s="20">
        <v>109.90277777777777</v>
      </c>
    </row>
    <row r="15" spans="1:25">
      <c r="A15" s="14" t="s">
        <v>2</v>
      </c>
      <c r="B15" s="19" t="s">
        <v>43</v>
      </c>
      <c r="C15" s="15" t="s">
        <v>1</v>
      </c>
      <c r="D15" s="16" t="s">
        <v>75</v>
      </c>
      <c r="E15" s="25" t="s">
        <v>58</v>
      </c>
      <c r="F15" s="16" t="s">
        <v>13</v>
      </c>
      <c r="G15" s="17" t="s">
        <v>14</v>
      </c>
      <c r="H15" s="20">
        <v>39.056338028169016</v>
      </c>
      <c r="I15" s="20">
        <v>87.140845070422529</v>
      </c>
      <c r="J15" s="18">
        <v>0.44819783416841769</v>
      </c>
      <c r="K15" s="26">
        <v>11.647887323943662</v>
      </c>
      <c r="L15" s="22">
        <v>33.422535211267608</v>
      </c>
      <c r="M15" s="18">
        <v>0.34850400337125997</v>
      </c>
      <c r="N15" s="20">
        <v>17.887323943661972</v>
      </c>
      <c r="O15" s="20">
        <v>22.901408450704224</v>
      </c>
      <c r="P15" s="18">
        <v>0.78105781057810586</v>
      </c>
      <c r="Q15" s="27">
        <v>9.408450704225352</v>
      </c>
      <c r="R15" s="23">
        <v>32.859154929577464</v>
      </c>
      <c r="S15" s="21">
        <v>42.267605633802816</v>
      </c>
      <c r="T15" s="28">
        <v>23.408450704225352</v>
      </c>
      <c r="U15" s="22">
        <v>8.23943661971831</v>
      </c>
      <c r="V15" s="24">
        <v>3.704225352112676</v>
      </c>
      <c r="W15" s="23">
        <v>15.915492957746478</v>
      </c>
      <c r="X15" s="20">
        <v>21.746478873239436</v>
      </c>
      <c r="Y15" s="20">
        <v>107.64788732394366</v>
      </c>
    </row>
    <row r="16" spans="1:25">
      <c r="A16" s="14" t="s">
        <v>2</v>
      </c>
      <c r="B16" s="19" t="s">
        <v>43</v>
      </c>
      <c r="C16" s="15" t="s">
        <v>1</v>
      </c>
      <c r="D16" s="16" t="s">
        <v>75</v>
      </c>
      <c r="E16" s="25"/>
      <c r="F16" s="16" t="s">
        <v>59</v>
      </c>
      <c r="G16" s="17" t="s">
        <v>60</v>
      </c>
      <c r="H16" s="20">
        <v>40.567567567567565</v>
      </c>
      <c r="I16" s="20">
        <v>90.21621621621621</v>
      </c>
      <c r="J16" s="18">
        <v>0.44967046135410427</v>
      </c>
      <c r="K16" s="26">
        <v>12.932432432432432</v>
      </c>
      <c r="L16" s="22">
        <v>35.405405405405403</v>
      </c>
      <c r="M16" s="18">
        <v>0.36526717557251909</v>
      </c>
      <c r="N16" s="20">
        <v>19.797297297297298</v>
      </c>
      <c r="O16" s="20">
        <v>25.256756756756758</v>
      </c>
      <c r="P16" s="18">
        <v>0.78384162653825573</v>
      </c>
      <c r="Q16" s="27">
        <v>10.337837837837839</v>
      </c>
      <c r="R16" s="23">
        <v>34.445945945945944</v>
      </c>
      <c r="S16" s="21">
        <v>44.783783783783782</v>
      </c>
      <c r="T16" s="28">
        <v>24.783783783783782</v>
      </c>
      <c r="U16" s="22">
        <v>8.0675675675675684</v>
      </c>
      <c r="V16" s="24">
        <v>5.3108108108108105</v>
      </c>
      <c r="W16" s="23">
        <v>14.77027027027027</v>
      </c>
      <c r="X16" s="20">
        <v>20.175675675675677</v>
      </c>
      <c r="Y16" s="20">
        <v>113.86486486486487</v>
      </c>
    </row>
    <row r="17" spans="1:25">
      <c r="A17" s="14" t="s">
        <v>2</v>
      </c>
      <c r="B17" s="19" t="s">
        <v>43</v>
      </c>
      <c r="C17" s="15" t="s">
        <v>1</v>
      </c>
      <c r="D17" s="16" t="s">
        <v>75</v>
      </c>
      <c r="E17" s="25"/>
      <c r="F17" s="16" t="s">
        <v>7</v>
      </c>
      <c r="G17" s="17" t="s">
        <v>8</v>
      </c>
      <c r="H17" s="20">
        <v>38.780821917808218</v>
      </c>
      <c r="I17" s="20">
        <v>86.657534246575338</v>
      </c>
      <c r="J17" s="18">
        <v>0.4475181789440405</v>
      </c>
      <c r="K17" s="26">
        <v>13.095890410958905</v>
      </c>
      <c r="L17" s="22">
        <v>37.712328767123289</v>
      </c>
      <c r="M17" s="18">
        <v>0.34725753723211045</v>
      </c>
      <c r="N17" s="20">
        <v>18.438356164383563</v>
      </c>
      <c r="O17" s="20">
        <v>23.561643835616437</v>
      </c>
      <c r="P17" s="18">
        <v>0.78255813953488385</v>
      </c>
      <c r="Q17" s="27">
        <v>9.2328767123287676</v>
      </c>
      <c r="R17" s="23">
        <v>33.301369863013697</v>
      </c>
      <c r="S17" s="21">
        <v>42.534246575342465</v>
      </c>
      <c r="T17" s="28">
        <v>24.575342465753426</v>
      </c>
      <c r="U17" s="22">
        <v>7.4657534246575343</v>
      </c>
      <c r="V17" s="24">
        <v>4.1369863013698627</v>
      </c>
      <c r="W17" s="23">
        <v>14</v>
      </c>
      <c r="X17" s="20">
        <v>21.698630136986303</v>
      </c>
      <c r="Y17" s="20">
        <v>109.0958904109589</v>
      </c>
    </row>
    <row r="18" spans="1:25">
      <c r="A18" s="14" t="s">
        <v>2</v>
      </c>
      <c r="B18" s="19" t="s">
        <v>43</v>
      </c>
      <c r="C18" s="15" t="s">
        <v>1</v>
      </c>
      <c r="D18" s="16" t="s">
        <v>75</v>
      </c>
      <c r="E18" s="25"/>
      <c r="F18" s="16" t="s">
        <v>5</v>
      </c>
      <c r="G18" s="17" t="s">
        <v>6</v>
      </c>
      <c r="H18" s="20">
        <v>38.945205479452056</v>
      </c>
      <c r="I18" s="20">
        <v>94</v>
      </c>
      <c r="J18" s="18">
        <v>0.41431069658991548</v>
      </c>
      <c r="K18" s="26">
        <v>13.972602739726028</v>
      </c>
      <c r="L18" s="22">
        <v>39.328767123287669</v>
      </c>
      <c r="M18" s="18">
        <v>0.35527690700104497</v>
      </c>
      <c r="N18" s="20">
        <v>16.726027397260275</v>
      </c>
      <c r="O18" s="20">
        <v>21.246575342465754</v>
      </c>
      <c r="P18" s="18">
        <v>0.78723404255319152</v>
      </c>
      <c r="Q18" s="27">
        <v>9.493150684931507</v>
      </c>
      <c r="R18" s="23">
        <v>36.315068493150683</v>
      </c>
      <c r="S18" s="21">
        <v>45.80821917808219</v>
      </c>
      <c r="T18" s="28">
        <v>24.164383561643834</v>
      </c>
      <c r="U18" s="22">
        <v>7.3698630136986303</v>
      </c>
      <c r="V18" s="24">
        <v>4.4657534246575343</v>
      </c>
      <c r="W18" s="23">
        <v>14.109589041095891</v>
      </c>
      <c r="X18" s="20">
        <v>21.726027397260275</v>
      </c>
      <c r="Y18" s="20">
        <v>108.58904109589041</v>
      </c>
    </row>
    <row r="19" spans="1:25">
      <c r="A19" s="14" t="s">
        <v>2</v>
      </c>
      <c r="B19" s="19" t="s">
        <v>43</v>
      </c>
      <c r="C19" s="15" t="s">
        <v>1</v>
      </c>
      <c r="D19" s="16" t="s">
        <v>75</v>
      </c>
      <c r="E19" s="25"/>
      <c r="F19" s="16" t="s">
        <v>61</v>
      </c>
      <c r="G19" s="17" t="s">
        <v>62</v>
      </c>
      <c r="H19" s="20">
        <v>43.125</v>
      </c>
      <c r="I19" s="20">
        <v>90.40625</v>
      </c>
      <c r="J19" s="18">
        <v>0.47701348081576217</v>
      </c>
      <c r="K19" s="26">
        <v>11.5625</v>
      </c>
      <c r="L19" s="22">
        <v>31.875</v>
      </c>
      <c r="M19" s="18">
        <v>0.36274509803921567</v>
      </c>
      <c r="N19" s="20">
        <v>19.734375</v>
      </c>
      <c r="O19" s="20">
        <v>25.203125</v>
      </c>
      <c r="P19" s="18">
        <v>0.78301301921884692</v>
      </c>
      <c r="Q19" s="27">
        <v>10.109375</v>
      </c>
      <c r="R19" s="23">
        <v>37.234375</v>
      </c>
      <c r="S19" s="21">
        <v>47.34375</v>
      </c>
      <c r="T19" s="28">
        <v>24.375</v>
      </c>
      <c r="U19" s="22">
        <v>7.796875</v>
      </c>
      <c r="V19" s="24">
        <v>5.546875</v>
      </c>
      <c r="W19" s="23">
        <v>15.5</v>
      </c>
      <c r="X19" s="20">
        <v>21.609375</v>
      </c>
      <c r="Y19" s="20">
        <v>117.546875</v>
      </c>
    </row>
    <row r="20" spans="1:25">
      <c r="A20" s="14" t="s">
        <v>2</v>
      </c>
      <c r="B20" s="19" t="s">
        <v>43</v>
      </c>
      <c r="C20" s="15" t="s">
        <v>1</v>
      </c>
      <c r="D20" s="16" t="s">
        <v>75</v>
      </c>
      <c r="E20" s="25"/>
      <c r="F20" s="16" t="s">
        <v>63</v>
      </c>
      <c r="G20" s="17" t="s">
        <v>64</v>
      </c>
      <c r="H20" s="20">
        <v>42.736111111111114</v>
      </c>
      <c r="I20" s="20">
        <v>91.819444444444443</v>
      </c>
      <c r="J20" s="18">
        <v>0.46543639388897295</v>
      </c>
      <c r="K20" s="26">
        <v>12.222222222222221</v>
      </c>
      <c r="L20" s="22">
        <v>33.861111111111114</v>
      </c>
      <c r="M20" s="18">
        <v>0.36095159967186213</v>
      </c>
      <c r="N20" s="20">
        <v>19.444444444444443</v>
      </c>
      <c r="O20" s="20">
        <v>24.652777777777779</v>
      </c>
      <c r="P20" s="18">
        <v>0.78873239436619713</v>
      </c>
      <c r="Q20" s="27">
        <v>10.097222222222221</v>
      </c>
      <c r="R20" s="23">
        <v>34.736111111111114</v>
      </c>
      <c r="S20" s="21">
        <v>44.833333333333336</v>
      </c>
      <c r="T20" s="28">
        <v>24.486111111111111</v>
      </c>
      <c r="U20" s="22">
        <v>8.5416666666666661</v>
      </c>
      <c r="V20" s="24">
        <v>4.833333333333333</v>
      </c>
      <c r="W20" s="23">
        <v>14.513888888888889</v>
      </c>
      <c r="X20" s="20">
        <v>21.097222222222221</v>
      </c>
      <c r="Y20" s="20">
        <v>117.13888888888889</v>
      </c>
    </row>
    <row r="21" spans="1:25">
      <c r="A21" s="14" t="s">
        <v>2</v>
      </c>
      <c r="B21" s="19" t="s">
        <v>43</v>
      </c>
      <c r="C21" s="15" t="s">
        <v>1</v>
      </c>
      <c r="D21" s="16" t="s">
        <v>75</v>
      </c>
      <c r="E21" s="25"/>
      <c r="F21" s="16" t="s">
        <v>65</v>
      </c>
      <c r="G21" s="17" t="s">
        <v>66</v>
      </c>
      <c r="H21" s="20">
        <v>39.863636363636367</v>
      </c>
      <c r="I21" s="20">
        <v>86.030303030303031</v>
      </c>
      <c r="J21" s="18">
        <v>0.46336738288129625</v>
      </c>
      <c r="K21" s="26">
        <v>13.287878787878787</v>
      </c>
      <c r="L21" s="22">
        <v>34.893939393939391</v>
      </c>
      <c r="M21" s="18">
        <v>0.38080764220581853</v>
      </c>
      <c r="N21" s="20">
        <v>19.242424242424242</v>
      </c>
      <c r="O21" s="20">
        <v>25.696969696969695</v>
      </c>
      <c r="P21" s="18">
        <v>0.74882075471698117</v>
      </c>
      <c r="Q21" s="27">
        <v>9.5757575757575761</v>
      </c>
      <c r="R21" s="23">
        <v>34.606060606060609</v>
      </c>
      <c r="S21" s="21">
        <v>44.18181818181818</v>
      </c>
      <c r="T21" s="28">
        <v>24.318181818181817</v>
      </c>
      <c r="U21" s="22">
        <v>7.1818181818181817</v>
      </c>
      <c r="V21" s="24">
        <v>5.0454545454545459</v>
      </c>
      <c r="W21" s="23">
        <v>13.742424242424242</v>
      </c>
      <c r="X21" s="20">
        <v>19.772727272727273</v>
      </c>
      <c r="Y21" s="20">
        <v>112.25757575757575</v>
      </c>
    </row>
    <row r="22" spans="1:25">
      <c r="A22" s="14" t="s">
        <v>2</v>
      </c>
      <c r="B22" s="19" t="s">
        <v>43</v>
      </c>
      <c r="C22" s="15" t="s">
        <v>1</v>
      </c>
      <c r="D22" s="16" t="s">
        <v>75</v>
      </c>
      <c r="E22" s="25"/>
      <c r="F22" s="16" t="s">
        <v>33</v>
      </c>
      <c r="G22" s="17" t="s">
        <v>34</v>
      </c>
      <c r="H22" s="20">
        <v>40.791666666666664</v>
      </c>
      <c r="I22" s="20">
        <v>89.638888888888886</v>
      </c>
      <c r="J22" s="18">
        <v>0.45506662534862102</v>
      </c>
      <c r="K22" s="26">
        <v>11.305555555555555</v>
      </c>
      <c r="L22" s="22">
        <v>33.263888888888886</v>
      </c>
      <c r="M22" s="18">
        <v>0.33987473903966597</v>
      </c>
      <c r="N22" s="20">
        <v>15.541666666666666</v>
      </c>
      <c r="O22" s="20">
        <v>19.555555555555557</v>
      </c>
      <c r="P22" s="18">
        <v>0.79474431818181812</v>
      </c>
      <c r="Q22" s="27">
        <v>10.472222222222221</v>
      </c>
      <c r="R22" s="23">
        <v>34.333333333333336</v>
      </c>
      <c r="S22" s="21">
        <v>44.805555555555557</v>
      </c>
      <c r="T22" s="28">
        <v>23</v>
      </c>
      <c r="U22" s="22">
        <v>7.0138888888888893</v>
      </c>
      <c r="V22" s="24">
        <v>4.0277777777777777</v>
      </c>
      <c r="W22" s="23">
        <v>14.222222222222221</v>
      </c>
      <c r="X22" s="20">
        <v>22.791666666666668</v>
      </c>
      <c r="Y22" s="20">
        <v>108.43055555555556</v>
      </c>
    </row>
    <row r="23" spans="1:25">
      <c r="A23" s="14" t="s">
        <v>2</v>
      </c>
      <c r="B23" s="19" t="s">
        <v>43</v>
      </c>
      <c r="C23" s="15" t="s">
        <v>1</v>
      </c>
      <c r="D23" s="16" t="s">
        <v>75</v>
      </c>
      <c r="E23" s="25"/>
      <c r="F23" s="16" t="s">
        <v>3</v>
      </c>
      <c r="G23" s="17" t="s">
        <v>4</v>
      </c>
      <c r="H23" s="20">
        <v>40.397260273972606</v>
      </c>
      <c r="I23" s="20">
        <v>86.890410958904113</v>
      </c>
      <c r="J23" s="18">
        <v>0.46492196121708973</v>
      </c>
      <c r="K23" s="26">
        <v>12.232876712328768</v>
      </c>
      <c r="L23" s="22">
        <v>33.602739726027394</v>
      </c>
      <c r="M23" s="18">
        <v>0.36404402772115779</v>
      </c>
      <c r="N23" s="20">
        <v>15.260273972602739</v>
      </c>
      <c r="O23" s="20">
        <v>19.794520547945204</v>
      </c>
      <c r="P23" s="18">
        <v>0.77093425605536336</v>
      </c>
      <c r="Q23" s="27">
        <v>9.0410958904109595</v>
      </c>
      <c r="R23" s="23">
        <v>35.835616438356162</v>
      </c>
      <c r="S23" s="21">
        <v>44.876712328767127</v>
      </c>
      <c r="T23" s="28">
        <v>24.712328767123289</v>
      </c>
      <c r="U23" s="22">
        <v>7</v>
      </c>
      <c r="V23" s="24">
        <v>4.6301369863013697</v>
      </c>
      <c r="W23" s="23">
        <v>14.58904109589041</v>
      </c>
      <c r="X23" s="20">
        <v>19.452054794520549</v>
      </c>
      <c r="Y23" s="20">
        <v>108.28767123287672</v>
      </c>
    </row>
    <row r="24" spans="1:25">
      <c r="A24" s="14" t="s">
        <v>2</v>
      </c>
      <c r="B24" s="19" t="s">
        <v>43</v>
      </c>
      <c r="C24" s="15" t="s">
        <v>1</v>
      </c>
      <c r="D24" s="16" t="s">
        <v>75</v>
      </c>
      <c r="E24" s="25"/>
      <c r="F24" s="16" t="s">
        <v>29</v>
      </c>
      <c r="G24" s="17" t="s">
        <v>30</v>
      </c>
      <c r="H24" s="20">
        <v>39.794520547945204</v>
      </c>
      <c r="I24" s="20">
        <v>85.958904109589042</v>
      </c>
      <c r="J24" s="18">
        <v>0.46294820717131474</v>
      </c>
      <c r="K24" s="26">
        <v>10.397260273972602</v>
      </c>
      <c r="L24" s="22">
        <v>29.424657534246574</v>
      </c>
      <c r="M24" s="18">
        <v>0.35335195530726254</v>
      </c>
      <c r="N24" s="20">
        <v>18.36986301369863</v>
      </c>
      <c r="O24" s="20">
        <v>24.465753424657535</v>
      </c>
      <c r="P24" s="18">
        <v>0.75083986562150051</v>
      </c>
      <c r="Q24" s="27">
        <v>8.6027397260273979</v>
      </c>
      <c r="R24" s="23">
        <v>33.232876712328768</v>
      </c>
      <c r="S24" s="21">
        <v>41.835616438356162</v>
      </c>
      <c r="T24" s="28">
        <v>22.753424657534246</v>
      </c>
      <c r="U24" s="22">
        <v>6.9863013698630141</v>
      </c>
      <c r="V24" s="24">
        <v>4.0273972602739727</v>
      </c>
      <c r="W24" s="23">
        <v>13.821917808219178</v>
      </c>
      <c r="X24" s="20">
        <v>20.452054794520549</v>
      </c>
      <c r="Y24" s="20">
        <v>108.35616438356165</v>
      </c>
    </row>
    <row r="25" spans="1:25">
      <c r="A25" s="14" t="s">
        <v>2</v>
      </c>
      <c r="B25" s="19" t="s">
        <v>43</v>
      </c>
      <c r="C25" s="15" t="s">
        <v>1</v>
      </c>
      <c r="D25" s="16" t="s">
        <v>75</v>
      </c>
      <c r="E25" s="25"/>
      <c r="F25" s="16" t="s">
        <v>67</v>
      </c>
      <c r="G25" s="17" t="s">
        <v>68</v>
      </c>
      <c r="H25" s="20">
        <v>41.246575342465754</v>
      </c>
      <c r="I25" s="20">
        <v>87.369863013698634</v>
      </c>
      <c r="J25" s="18">
        <v>0.47209156475384129</v>
      </c>
      <c r="K25" s="26">
        <v>11.616438356164384</v>
      </c>
      <c r="L25" s="22">
        <v>31.986301369863014</v>
      </c>
      <c r="M25" s="18">
        <v>0.363169164882227</v>
      </c>
      <c r="N25" s="20">
        <v>19.287671232876711</v>
      </c>
      <c r="O25" s="20">
        <v>24.479452054794521</v>
      </c>
      <c r="P25" s="18">
        <v>0.7879127028539451</v>
      </c>
      <c r="Q25" s="27">
        <v>9.0958904109589049</v>
      </c>
      <c r="R25" s="23">
        <v>34.205479452054796</v>
      </c>
      <c r="S25" s="21">
        <v>43.301369863013697</v>
      </c>
      <c r="T25" s="28">
        <v>23.602739726027398</v>
      </c>
      <c r="U25" s="22">
        <v>7.8904109589041092</v>
      </c>
      <c r="V25" s="24">
        <v>5.493150684931507</v>
      </c>
      <c r="W25" s="23">
        <v>15.602739726027398</v>
      </c>
      <c r="X25" s="20">
        <v>22.643835616438356</v>
      </c>
      <c r="Y25" s="20">
        <v>113.39726027397261</v>
      </c>
    </row>
    <row r="26" spans="1:25">
      <c r="A26" s="14" t="s">
        <v>2</v>
      </c>
      <c r="B26" s="19" t="s">
        <v>43</v>
      </c>
      <c r="C26" s="15" t="s">
        <v>1</v>
      </c>
      <c r="D26" s="16" t="s">
        <v>75</v>
      </c>
      <c r="E26" s="25"/>
      <c r="F26" s="16" t="s">
        <v>11</v>
      </c>
      <c r="G26" s="17" t="s">
        <v>12</v>
      </c>
      <c r="H26" s="20">
        <v>41.8</v>
      </c>
      <c r="I26" s="20">
        <v>91.64</v>
      </c>
      <c r="J26" s="18">
        <v>0.45613269314709731</v>
      </c>
      <c r="K26" s="26">
        <v>13.56</v>
      </c>
      <c r="L26" s="22">
        <v>35.25333333333333</v>
      </c>
      <c r="M26" s="18">
        <v>0.38464447806354013</v>
      </c>
      <c r="N26" s="20">
        <v>19.04</v>
      </c>
      <c r="O26" s="20">
        <v>24.666666666666668</v>
      </c>
      <c r="P26" s="18">
        <v>0.77189189189189178</v>
      </c>
      <c r="Q26" s="27">
        <v>11.52</v>
      </c>
      <c r="R26" s="23">
        <v>35.386666666666663</v>
      </c>
      <c r="S26" s="21">
        <v>46.906666666666666</v>
      </c>
      <c r="T26" s="28">
        <v>24.933333333333334</v>
      </c>
      <c r="U26" s="22">
        <v>6.76</v>
      </c>
      <c r="V26" s="24">
        <v>4.9333333333333336</v>
      </c>
      <c r="W26" s="23">
        <v>12.946666666666667</v>
      </c>
      <c r="X26" s="20">
        <v>20.173333333333332</v>
      </c>
      <c r="Y26" s="20">
        <v>116.2</v>
      </c>
    </row>
    <row r="27" spans="1:25">
      <c r="A27" s="14" t="s">
        <v>2</v>
      </c>
      <c r="B27" s="19" t="s">
        <v>43</v>
      </c>
      <c r="C27" s="15" t="s">
        <v>1</v>
      </c>
      <c r="D27" s="16" t="s">
        <v>75</v>
      </c>
      <c r="E27" s="25"/>
      <c r="F27" s="16" t="s">
        <v>69</v>
      </c>
      <c r="G27" s="17" t="s">
        <v>70</v>
      </c>
      <c r="H27" s="20">
        <v>40.25</v>
      </c>
      <c r="I27" s="20">
        <v>85.527777777777771</v>
      </c>
      <c r="J27" s="18">
        <v>0.47060734004546934</v>
      </c>
      <c r="K27" s="26">
        <v>12.416666666666666</v>
      </c>
      <c r="L27" s="22">
        <v>34.805555555555557</v>
      </c>
      <c r="M27" s="18">
        <v>0.35674381484437345</v>
      </c>
      <c r="N27" s="20">
        <v>19.222222222222221</v>
      </c>
      <c r="O27" s="20">
        <v>24.333333333333332</v>
      </c>
      <c r="P27" s="18">
        <v>0.78995433789954339</v>
      </c>
      <c r="Q27" s="27">
        <v>9.0833333333333339</v>
      </c>
      <c r="R27" s="23">
        <v>34.458333333333336</v>
      </c>
      <c r="S27" s="21">
        <v>43.541666666666664</v>
      </c>
      <c r="T27" s="28">
        <v>24.875</v>
      </c>
      <c r="U27" s="22">
        <v>7.7361111111111107</v>
      </c>
      <c r="V27" s="24">
        <v>4.2222222222222223</v>
      </c>
      <c r="W27" s="23">
        <v>15.194444444444445</v>
      </c>
      <c r="X27" s="20">
        <v>19.5</v>
      </c>
      <c r="Y27" s="20">
        <v>112.13888888888889</v>
      </c>
    </row>
    <row r="28" spans="1:25">
      <c r="A28" s="14" t="s">
        <v>2</v>
      </c>
      <c r="B28" s="19" t="s">
        <v>43</v>
      </c>
      <c r="C28" s="15" t="s">
        <v>1</v>
      </c>
      <c r="D28" s="16" t="s">
        <v>75</v>
      </c>
      <c r="E28" s="25"/>
      <c r="F28" s="16" t="s">
        <v>71</v>
      </c>
      <c r="G28" s="17" t="s">
        <v>72</v>
      </c>
      <c r="H28" s="20">
        <v>42.309859154929576</v>
      </c>
      <c r="I28" s="20">
        <v>90.16901408450704</v>
      </c>
      <c r="J28" s="18">
        <v>0.46922836613558261</v>
      </c>
      <c r="K28" s="26">
        <v>13.112676056338028</v>
      </c>
      <c r="L28" s="22">
        <v>35.112676056338032</v>
      </c>
      <c r="M28" s="18">
        <v>0.37344564781387884</v>
      </c>
      <c r="N28" s="20">
        <v>17.43661971830986</v>
      </c>
      <c r="O28" s="20">
        <v>22.450704225352112</v>
      </c>
      <c r="P28" s="18">
        <v>0.77666248431618579</v>
      </c>
      <c r="Q28" s="27">
        <v>9.3661971830985919</v>
      </c>
      <c r="R28" s="23">
        <v>35.929577464788736</v>
      </c>
      <c r="S28" s="21">
        <v>45.29577464788732</v>
      </c>
      <c r="T28" s="28">
        <v>25.704225352112676</v>
      </c>
      <c r="U28" s="22">
        <v>6.845070422535211</v>
      </c>
      <c r="V28" s="24">
        <v>4.3380281690140849</v>
      </c>
      <c r="W28" s="23">
        <v>13.19718309859155</v>
      </c>
      <c r="X28" s="20">
        <v>20.056338028169016</v>
      </c>
      <c r="Y28" s="20">
        <v>115.16901408450704</v>
      </c>
    </row>
    <row r="29" spans="1:25">
      <c r="A29" s="14" t="s">
        <v>2</v>
      </c>
      <c r="B29" s="19" t="s">
        <v>43</v>
      </c>
      <c r="C29" s="15" t="s">
        <v>1</v>
      </c>
      <c r="D29" s="16" t="s">
        <v>75</v>
      </c>
      <c r="E29" s="25"/>
      <c r="F29" s="16" t="s">
        <v>23</v>
      </c>
      <c r="G29" s="17" t="s">
        <v>24</v>
      </c>
      <c r="H29" s="20">
        <v>37.791666666666664</v>
      </c>
      <c r="I29" s="20">
        <v>88.319444444444443</v>
      </c>
      <c r="J29" s="18">
        <v>0.42789746815537033</v>
      </c>
      <c r="K29" s="26">
        <v>13.097222222222221</v>
      </c>
      <c r="L29" s="22">
        <v>38.861111111111114</v>
      </c>
      <c r="M29" s="18">
        <v>0.33702644746247312</v>
      </c>
      <c r="N29" s="20">
        <v>17.833333333333332</v>
      </c>
      <c r="O29" s="20">
        <v>23.194444444444443</v>
      </c>
      <c r="P29" s="18">
        <v>0.7688622754491018</v>
      </c>
      <c r="Q29" s="27">
        <v>10.916666666666666</v>
      </c>
      <c r="R29" s="23">
        <v>35.138888888888886</v>
      </c>
      <c r="S29" s="21">
        <v>46.055555555555557</v>
      </c>
      <c r="T29" s="28">
        <v>25.569444444444443</v>
      </c>
      <c r="U29" s="22">
        <v>7.2222222222222223</v>
      </c>
      <c r="V29" s="24">
        <v>5.4861111111111107</v>
      </c>
      <c r="W29" s="23">
        <v>16.833333333333332</v>
      </c>
      <c r="X29" s="20">
        <v>20.361111111111111</v>
      </c>
      <c r="Y29" s="20">
        <v>106.51388888888889</v>
      </c>
    </row>
    <row r="30" spans="1:25">
      <c r="A30" s="14" t="s">
        <v>2</v>
      </c>
      <c r="B30" s="19" t="s">
        <v>43</v>
      </c>
      <c r="C30" s="15" t="s">
        <v>1</v>
      </c>
      <c r="D30" s="16" t="s">
        <v>75</v>
      </c>
      <c r="E30" s="25"/>
      <c r="F30" s="16" t="s">
        <v>15</v>
      </c>
      <c r="G30" s="17" t="s">
        <v>16</v>
      </c>
      <c r="H30" s="20">
        <v>40.694444444444443</v>
      </c>
      <c r="I30" s="20">
        <v>89.125</v>
      </c>
      <c r="J30" s="18">
        <v>0.45659965716066697</v>
      </c>
      <c r="K30" s="26">
        <v>10.972222222222221</v>
      </c>
      <c r="L30" s="22">
        <v>31.041666666666668</v>
      </c>
      <c r="M30" s="18">
        <v>0.35346756152125275</v>
      </c>
      <c r="N30" s="20">
        <v>16.458333333333332</v>
      </c>
      <c r="O30" s="20">
        <v>21.458333333333332</v>
      </c>
      <c r="P30" s="18">
        <v>0.76699029126213591</v>
      </c>
      <c r="Q30" s="27">
        <v>9.5555555555555554</v>
      </c>
      <c r="R30" s="23">
        <v>33.138888888888886</v>
      </c>
      <c r="S30" s="21">
        <v>42.694444444444443</v>
      </c>
      <c r="T30" s="28">
        <v>21.5</v>
      </c>
      <c r="U30" s="22">
        <v>7.8611111111111107</v>
      </c>
      <c r="V30" s="24">
        <v>4.5694444444444446</v>
      </c>
      <c r="W30" s="23">
        <v>12.347222222222221</v>
      </c>
      <c r="X30" s="20">
        <v>20.847222222222221</v>
      </c>
      <c r="Y30" s="20">
        <v>108.81944444444444</v>
      </c>
    </row>
    <row r="31" spans="1:25">
      <c r="A31" s="14" t="s">
        <v>2</v>
      </c>
      <c r="B31" s="19" t="s">
        <v>43</v>
      </c>
      <c r="C31" s="15" t="s">
        <v>1</v>
      </c>
      <c r="D31" s="16" t="s">
        <v>75</v>
      </c>
      <c r="E31" s="25"/>
      <c r="F31" s="16" t="s">
        <v>73</v>
      </c>
      <c r="G31" s="17" t="s">
        <v>74</v>
      </c>
      <c r="H31" s="20">
        <v>43.111111111111114</v>
      </c>
      <c r="I31" s="20">
        <v>88.375</v>
      </c>
      <c r="J31" s="18">
        <v>0.48782021059248787</v>
      </c>
      <c r="K31" s="26">
        <v>12.444444444444445</v>
      </c>
      <c r="L31" s="22">
        <v>33.138888888888886</v>
      </c>
      <c r="M31" s="18">
        <v>0.37552388935456837</v>
      </c>
      <c r="N31" s="20">
        <v>20.416666666666668</v>
      </c>
      <c r="O31" s="20">
        <v>26.25</v>
      </c>
      <c r="P31" s="18">
        <v>0.77777777777777779</v>
      </c>
      <c r="Q31" s="27">
        <v>10.458333333333334</v>
      </c>
      <c r="R31" s="23">
        <v>35.722222222222221</v>
      </c>
      <c r="S31" s="21">
        <v>46.180555555555557</v>
      </c>
      <c r="T31" s="28">
        <v>25.194444444444443</v>
      </c>
      <c r="U31" s="22">
        <v>7.5138888888888893</v>
      </c>
      <c r="V31" s="24">
        <v>5.041666666666667</v>
      </c>
      <c r="W31" s="23">
        <v>16.152777777777779</v>
      </c>
      <c r="X31" s="20">
        <v>22.236111111111111</v>
      </c>
      <c r="Y31" s="20">
        <v>119.08333333333333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98CA-110F-41AD-BD16-7BEE98DE4BAD}">
  <dimension ref="A1:Z31"/>
  <sheetViews>
    <sheetView workbookViewId="0">
      <selection activeCell="P1" sqref="P1:P1048576"/>
    </sheetView>
  </sheetViews>
  <sheetFormatPr defaultRowHeight="15"/>
  <cols>
    <col min="10" max="10" width="9.140625" style="56"/>
    <col min="13" max="13" width="9.140625" style="56"/>
    <col min="16" max="16" width="9.140625" style="56"/>
  </cols>
  <sheetData>
    <row r="1" spans="1:26">
      <c r="A1" s="64" t="s">
        <v>38</v>
      </c>
      <c r="B1" s="74" t="s">
        <v>36</v>
      </c>
      <c r="C1" s="74" t="s">
        <v>37</v>
      </c>
      <c r="D1" s="74" t="s">
        <v>95</v>
      </c>
      <c r="E1" s="74" t="s">
        <v>58</v>
      </c>
      <c r="F1" s="74" t="s">
        <v>39</v>
      </c>
      <c r="G1" s="74" t="s">
        <v>40</v>
      </c>
      <c r="H1" s="65" t="s">
        <v>77</v>
      </c>
      <c r="I1" s="75" t="s">
        <v>83</v>
      </c>
      <c r="J1" s="100" t="s">
        <v>89</v>
      </c>
      <c r="K1" s="65" t="s">
        <v>78</v>
      </c>
      <c r="L1" s="75" t="s">
        <v>84</v>
      </c>
      <c r="M1" s="100" t="s">
        <v>90</v>
      </c>
      <c r="N1" s="65" t="s">
        <v>79</v>
      </c>
      <c r="O1" s="75" t="s">
        <v>85</v>
      </c>
      <c r="P1" s="100" t="s">
        <v>91</v>
      </c>
      <c r="Q1" s="65" t="s">
        <v>80</v>
      </c>
      <c r="R1" s="75" t="s">
        <v>86</v>
      </c>
      <c r="S1" s="66" t="s">
        <v>92</v>
      </c>
      <c r="T1" s="65" t="s">
        <v>81</v>
      </c>
      <c r="U1" s="75" t="s">
        <v>87</v>
      </c>
      <c r="V1" s="66" t="s">
        <v>93</v>
      </c>
      <c r="W1" s="65" t="s">
        <v>82</v>
      </c>
      <c r="X1" s="75" t="s">
        <v>88</v>
      </c>
      <c r="Y1" s="67" t="s">
        <v>94</v>
      </c>
      <c r="Z1" s="63"/>
    </row>
    <row r="2" spans="1:26">
      <c r="A2" s="68" t="s">
        <v>2</v>
      </c>
      <c r="B2" s="76" t="s">
        <v>43</v>
      </c>
      <c r="C2" s="2" t="s">
        <v>144</v>
      </c>
      <c r="D2" s="77" t="s">
        <v>44</v>
      </c>
      <c r="E2" s="2"/>
      <c r="F2" s="77" t="s">
        <v>45</v>
      </c>
      <c r="G2" s="78" t="s">
        <v>46</v>
      </c>
      <c r="H2" s="80">
        <v>40.791666666666664</v>
      </c>
      <c r="I2" s="80">
        <v>87.236111111111114</v>
      </c>
      <c r="J2" s="101">
        <v>0.46760070052539399</v>
      </c>
      <c r="K2" s="81">
        <v>12.430555555555555</v>
      </c>
      <c r="L2" s="82">
        <v>33.361111111111114</v>
      </c>
      <c r="M2" s="101">
        <v>0.37260616153205656</v>
      </c>
      <c r="N2" s="80">
        <v>19.680555555555557</v>
      </c>
      <c r="O2" s="80">
        <v>24.236111111111111</v>
      </c>
      <c r="P2" s="101">
        <v>0.81203438395415484</v>
      </c>
      <c r="Q2" s="83">
        <v>10.555555555555555</v>
      </c>
      <c r="R2" s="84">
        <v>35.069444444444443</v>
      </c>
      <c r="S2" s="79">
        <v>45.625</v>
      </c>
      <c r="T2" s="85">
        <v>24.125</v>
      </c>
      <c r="U2" s="82">
        <v>6.9861111111111107</v>
      </c>
      <c r="V2" s="86">
        <v>4.75</v>
      </c>
      <c r="W2" s="84">
        <v>13.236111111111111</v>
      </c>
      <c r="X2" s="80">
        <v>19.333333333333332</v>
      </c>
      <c r="Y2" s="80">
        <v>113.69444444444444</v>
      </c>
      <c r="Z2" s="63"/>
    </row>
    <row r="3" spans="1:26">
      <c r="A3" s="68" t="s">
        <v>2</v>
      </c>
      <c r="B3" s="76" t="s">
        <v>43</v>
      </c>
      <c r="C3" s="2" t="s">
        <v>144</v>
      </c>
      <c r="D3" s="77" t="s">
        <v>44</v>
      </c>
      <c r="E3" s="2"/>
      <c r="F3" s="77" t="s">
        <v>27</v>
      </c>
      <c r="G3" s="78" t="s">
        <v>28</v>
      </c>
      <c r="H3" s="80">
        <v>41.458333333333336</v>
      </c>
      <c r="I3" s="80">
        <v>88.902777777777771</v>
      </c>
      <c r="J3" s="101">
        <v>0.46633338540852998</v>
      </c>
      <c r="K3" s="81">
        <v>13.597222222222221</v>
      </c>
      <c r="L3" s="82">
        <v>36.361111111111114</v>
      </c>
      <c r="M3" s="101">
        <v>0.37394957983193272</v>
      </c>
      <c r="N3" s="80">
        <v>16.111111111111111</v>
      </c>
      <c r="O3" s="80">
        <v>20.777777777777779</v>
      </c>
      <c r="P3" s="101">
        <v>0.77540106951871657</v>
      </c>
      <c r="Q3" s="83">
        <v>10.625</v>
      </c>
      <c r="R3" s="84">
        <v>33.625</v>
      </c>
      <c r="S3" s="79">
        <v>44.25</v>
      </c>
      <c r="T3" s="85">
        <v>23.458333333333332</v>
      </c>
      <c r="U3" s="82">
        <v>7.7222222222222223</v>
      </c>
      <c r="V3" s="86">
        <v>5.3194444444444446</v>
      </c>
      <c r="W3" s="84">
        <v>14.055555555555555</v>
      </c>
      <c r="X3" s="80">
        <v>20.430555555555557</v>
      </c>
      <c r="Y3" s="80">
        <v>112.625</v>
      </c>
      <c r="Z3" s="63"/>
    </row>
    <row r="4" spans="1:26">
      <c r="A4" s="68" t="s">
        <v>2</v>
      </c>
      <c r="B4" s="76" t="s">
        <v>43</v>
      </c>
      <c r="C4" s="2" t="s">
        <v>144</v>
      </c>
      <c r="D4" s="77" t="s">
        <v>44</v>
      </c>
      <c r="E4" s="2"/>
      <c r="F4" s="77" t="s">
        <v>25</v>
      </c>
      <c r="G4" s="78" t="s">
        <v>26</v>
      </c>
      <c r="H4" s="80">
        <v>43.138888888888886</v>
      </c>
      <c r="I4" s="80">
        <v>87.347222222222229</v>
      </c>
      <c r="J4" s="101">
        <v>0.4938782000318015</v>
      </c>
      <c r="K4" s="81">
        <v>14.166666666666666</v>
      </c>
      <c r="L4" s="82">
        <v>36.111111111111114</v>
      </c>
      <c r="M4" s="101">
        <v>0.39230769230769225</v>
      </c>
      <c r="N4" s="80">
        <v>18.125</v>
      </c>
      <c r="O4" s="80">
        <v>22.541666666666668</v>
      </c>
      <c r="P4" s="101">
        <v>0.8040665434380776</v>
      </c>
      <c r="Q4" s="83">
        <v>8.8888888888888893</v>
      </c>
      <c r="R4" s="84">
        <v>35.541666666666664</v>
      </c>
      <c r="S4" s="79">
        <v>44.430555555555557</v>
      </c>
      <c r="T4" s="85">
        <v>26.791666666666668</v>
      </c>
      <c r="U4" s="82">
        <v>6.7222222222222223</v>
      </c>
      <c r="V4" s="86">
        <v>5.2638888888888893</v>
      </c>
      <c r="W4" s="84">
        <v>13.541666666666666</v>
      </c>
      <c r="X4" s="80">
        <v>19.041666666666668</v>
      </c>
      <c r="Y4" s="80">
        <v>118.56944444444444</v>
      </c>
      <c r="Z4" s="63"/>
    </row>
    <row r="5" spans="1:26">
      <c r="A5" s="68" t="s">
        <v>2</v>
      </c>
      <c r="B5" s="76" t="s">
        <v>43</v>
      </c>
      <c r="C5" s="2" t="s">
        <v>144</v>
      </c>
      <c r="D5" s="77" t="s">
        <v>44</v>
      </c>
      <c r="E5" s="2"/>
      <c r="F5" s="77" t="s">
        <v>48</v>
      </c>
      <c r="G5" s="78" t="s">
        <v>49</v>
      </c>
      <c r="H5" s="80">
        <v>39.930555555555557</v>
      </c>
      <c r="I5" s="80">
        <v>87.833333333333329</v>
      </c>
      <c r="J5" s="101">
        <v>0.45461733080328909</v>
      </c>
      <c r="K5" s="81">
        <v>13.680555555555555</v>
      </c>
      <c r="L5" s="82">
        <v>37.027777777777779</v>
      </c>
      <c r="M5" s="101">
        <v>0.36946736684171039</v>
      </c>
      <c r="N5" s="80">
        <v>15.916666666666666</v>
      </c>
      <c r="O5" s="80">
        <v>20.902777777777779</v>
      </c>
      <c r="P5" s="101">
        <v>0.76146179401993352</v>
      </c>
      <c r="Q5" s="83">
        <v>10.583333333333334</v>
      </c>
      <c r="R5" s="84">
        <v>33.180555555555557</v>
      </c>
      <c r="S5" s="79">
        <v>43.763888888888886</v>
      </c>
      <c r="T5" s="85">
        <v>26.847222222222221</v>
      </c>
      <c r="U5" s="82">
        <v>7.8472222222222223</v>
      </c>
      <c r="V5" s="86">
        <v>4.7777777777777777</v>
      </c>
      <c r="W5" s="84">
        <v>14.847222222222221</v>
      </c>
      <c r="X5" s="80">
        <v>18.027777777777779</v>
      </c>
      <c r="Y5" s="80">
        <v>109.45833333333333</v>
      </c>
      <c r="Z5" s="63"/>
    </row>
    <row r="6" spans="1:26">
      <c r="A6" s="68" t="s">
        <v>2</v>
      </c>
      <c r="B6" s="76" t="s">
        <v>43</v>
      </c>
      <c r="C6" s="2" t="s">
        <v>144</v>
      </c>
      <c r="D6" s="77" t="s">
        <v>44</v>
      </c>
      <c r="E6" s="2"/>
      <c r="F6" s="77" t="s">
        <v>50</v>
      </c>
      <c r="G6" s="78" t="s">
        <v>51</v>
      </c>
      <c r="H6" s="80">
        <v>42.152777777777779</v>
      </c>
      <c r="I6" s="80">
        <v>88.611111111111114</v>
      </c>
      <c r="J6" s="101">
        <v>0.47570532915360503</v>
      </c>
      <c r="K6" s="81">
        <v>12.555555555555555</v>
      </c>
      <c r="L6" s="82">
        <v>33.972222222222221</v>
      </c>
      <c r="M6" s="101">
        <v>0.3695829926410466</v>
      </c>
      <c r="N6" s="80">
        <v>13.819444444444445</v>
      </c>
      <c r="O6" s="80">
        <v>17.472222222222221</v>
      </c>
      <c r="P6" s="101">
        <v>0.79093799682034982</v>
      </c>
      <c r="Q6" s="83">
        <v>9.625</v>
      </c>
      <c r="R6" s="84">
        <v>35.333333333333336</v>
      </c>
      <c r="S6" s="79">
        <v>44.958333333333336</v>
      </c>
      <c r="T6" s="85">
        <v>26.763888888888889</v>
      </c>
      <c r="U6" s="82">
        <v>6.6944444444444446</v>
      </c>
      <c r="V6" s="86">
        <v>4.2222222222222223</v>
      </c>
      <c r="W6" s="84">
        <v>15.125</v>
      </c>
      <c r="X6" s="80">
        <v>18.916666666666668</v>
      </c>
      <c r="Y6" s="80">
        <v>110.68055555555556</v>
      </c>
      <c r="Z6" s="63"/>
    </row>
    <row r="7" spans="1:26">
      <c r="A7" s="68" t="s">
        <v>2</v>
      </c>
      <c r="B7" s="76" t="s">
        <v>43</v>
      </c>
      <c r="C7" s="2" t="s">
        <v>144</v>
      </c>
      <c r="D7" s="77" t="s">
        <v>44</v>
      </c>
      <c r="E7" s="2"/>
      <c r="F7" s="77" t="s">
        <v>52</v>
      </c>
      <c r="G7" s="78" t="s">
        <v>53</v>
      </c>
      <c r="H7" s="80">
        <v>38.583333333333336</v>
      </c>
      <c r="I7" s="80">
        <v>85.763888888888886</v>
      </c>
      <c r="J7" s="101">
        <v>0.44987854251012149</v>
      </c>
      <c r="K7" s="81">
        <v>10</v>
      </c>
      <c r="L7" s="82">
        <v>29.736111111111111</v>
      </c>
      <c r="M7" s="101">
        <v>0.33629145259224663</v>
      </c>
      <c r="N7" s="80">
        <v>16.666666666666668</v>
      </c>
      <c r="O7" s="80">
        <v>22.416666666666668</v>
      </c>
      <c r="P7" s="101">
        <v>0.74349442379182162</v>
      </c>
      <c r="Q7" s="83">
        <v>10.430555555555555</v>
      </c>
      <c r="R7" s="84">
        <v>32.319444444444443</v>
      </c>
      <c r="S7" s="79">
        <v>42.75</v>
      </c>
      <c r="T7" s="85">
        <v>23.833333333333332</v>
      </c>
      <c r="U7" s="82">
        <v>7.7638888888888893</v>
      </c>
      <c r="V7" s="86">
        <v>4.5138888888888893</v>
      </c>
      <c r="W7" s="84">
        <v>15.472222222222221</v>
      </c>
      <c r="X7" s="80">
        <v>18.166666666666668</v>
      </c>
      <c r="Y7" s="80">
        <v>103.83333333333333</v>
      </c>
      <c r="Z7" s="63"/>
    </row>
    <row r="8" spans="1:26">
      <c r="A8" s="68" t="s">
        <v>2</v>
      </c>
      <c r="B8" s="76" t="s">
        <v>43</v>
      </c>
      <c r="C8" s="2" t="s">
        <v>144</v>
      </c>
      <c r="D8" s="77" t="s">
        <v>44</v>
      </c>
      <c r="E8" s="2"/>
      <c r="F8" s="77" t="s">
        <v>19</v>
      </c>
      <c r="G8" s="78" t="s">
        <v>20</v>
      </c>
      <c r="H8" s="80">
        <v>41.083333333333336</v>
      </c>
      <c r="I8" s="80">
        <v>87.319444444444443</v>
      </c>
      <c r="J8" s="101">
        <v>0.47049467154445684</v>
      </c>
      <c r="K8" s="81">
        <v>13.805555555555555</v>
      </c>
      <c r="L8" s="82">
        <v>38.111111111111114</v>
      </c>
      <c r="M8" s="101">
        <v>0.36224489795918363</v>
      </c>
      <c r="N8" s="80">
        <v>16.472222222222221</v>
      </c>
      <c r="O8" s="80">
        <v>21.166666666666668</v>
      </c>
      <c r="P8" s="101">
        <v>0.77821522309711277</v>
      </c>
      <c r="Q8" s="83">
        <v>9.125</v>
      </c>
      <c r="R8" s="84">
        <v>34.208333333333336</v>
      </c>
      <c r="S8" s="79">
        <v>43.333333333333336</v>
      </c>
      <c r="T8" s="85">
        <v>22.875</v>
      </c>
      <c r="U8" s="82">
        <v>6.25</v>
      </c>
      <c r="V8" s="86">
        <v>4.3194444444444446</v>
      </c>
      <c r="W8" s="84">
        <v>12.069444444444445</v>
      </c>
      <c r="X8" s="80">
        <v>19.388888888888889</v>
      </c>
      <c r="Y8" s="80">
        <v>112.44444444444444</v>
      </c>
      <c r="Z8" s="63"/>
    </row>
    <row r="9" spans="1:26">
      <c r="A9" s="68" t="s">
        <v>2</v>
      </c>
      <c r="B9" s="76" t="s">
        <v>43</v>
      </c>
      <c r="C9" s="2" t="s">
        <v>144</v>
      </c>
      <c r="D9" s="77" t="s">
        <v>44</v>
      </c>
      <c r="E9" s="2"/>
      <c r="F9" s="77" t="s">
        <v>17</v>
      </c>
      <c r="G9" s="78" t="s">
        <v>18</v>
      </c>
      <c r="H9" s="80">
        <v>43.25</v>
      </c>
      <c r="I9" s="80">
        <v>89.194444444444443</v>
      </c>
      <c r="J9" s="101">
        <v>0.48489567113048893</v>
      </c>
      <c r="K9" s="81">
        <v>12.875</v>
      </c>
      <c r="L9" s="82">
        <v>34.194444444444443</v>
      </c>
      <c r="M9" s="101">
        <v>0.37652315190901708</v>
      </c>
      <c r="N9" s="80">
        <v>15.680555555555555</v>
      </c>
      <c r="O9" s="80">
        <v>19.527777777777779</v>
      </c>
      <c r="P9" s="101">
        <v>0.80298719772403981</v>
      </c>
      <c r="Q9" s="83">
        <v>10.527777777777779</v>
      </c>
      <c r="R9" s="84">
        <v>33.916666666666664</v>
      </c>
      <c r="S9" s="79">
        <v>44.444444444444443</v>
      </c>
      <c r="T9" s="85">
        <v>26.847222222222221</v>
      </c>
      <c r="U9" s="82">
        <v>8.0833333333333339</v>
      </c>
      <c r="V9" s="86">
        <v>4.4861111111111107</v>
      </c>
      <c r="W9" s="84">
        <v>13.5</v>
      </c>
      <c r="X9" s="80">
        <v>19.083333333333332</v>
      </c>
      <c r="Y9" s="80">
        <v>115.05555555555556</v>
      </c>
      <c r="Z9" s="63"/>
    </row>
    <row r="10" spans="1:26">
      <c r="A10" s="68" t="s">
        <v>2</v>
      </c>
      <c r="B10" s="76" t="s">
        <v>43</v>
      </c>
      <c r="C10" s="2" t="s">
        <v>144</v>
      </c>
      <c r="D10" s="77" t="s">
        <v>44</v>
      </c>
      <c r="E10" s="2"/>
      <c r="F10" s="77" t="s">
        <v>54</v>
      </c>
      <c r="G10" s="78" t="s">
        <v>55</v>
      </c>
      <c r="H10" s="80">
        <v>38.652777777777779</v>
      </c>
      <c r="I10" s="80">
        <v>85.583333333333329</v>
      </c>
      <c r="J10" s="101">
        <v>0.45163907822135674</v>
      </c>
      <c r="K10" s="81">
        <v>11.555555555555555</v>
      </c>
      <c r="L10" s="82">
        <v>32.916666666666664</v>
      </c>
      <c r="M10" s="101">
        <v>0.35105485232067513</v>
      </c>
      <c r="N10" s="80">
        <v>17.75</v>
      </c>
      <c r="O10" s="80">
        <v>23.375</v>
      </c>
      <c r="P10" s="101">
        <v>0.75935828877005351</v>
      </c>
      <c r="Q10" s="83">
        <v>9.6388888888888893</v>
      </c>
      <c r="R10" s="84">
        <v>33.069444444444443</v>
      </c>
      <c r="S10" s="79">
        <v>42.708333333333336</v>
      </c>
      <c r="T10" s="85">
        <v>24.208333333333332</v>
      </c>
      <c r="U10" s="82">
        <v>7.375</v>
      </c>
      <c r="V10" s="86">
        <v>5.1527777777777777</v>
      </c>
      <c r="W10" s="84">
        <v>14.930555555555555</v>
      </c>
      <c r="X10" s="80">
        <v>20.513888888888889</v>
      </c>
      <c r="Y10" s="80">
        <v>106.61111111111111</v>
      </c>
      <c r="Z10" s="63"/>
    </row>
    <row r="11" spans="1:26">
      <c r="A11" s="68" t="s">
        <v>2</v>
      </c>
      <c r="B11" s="76" t="s">
        <v>43</v>
      </c>
      <c r="C11" s="2" t="s">
        <v>144</v>
      </c>
      <c r="D11" s="77" t="s">
        <v>44</v>
      </c>
      <c r="E11" s="2"/>
      <c r="F11" s="77" t="s">
        <v>56</v>
      </c>
      <c r="G11" s="78" t="s">
        <v>57</v>
      </c>
      <c r="H11" s="80">
        <v>41.291666666666664</v>
      </c>
      <c r="I11" s="80">
        <v>88.152777777777771</v>
      </c>
      <c r="J11" s="101">
        <v>0.46841027256971801</v>
      </c>
      <c r="K11" s="81">
        <v>14.555555555555555</v>
      </c>
      <c r="L11" s="82">
        <v>38.736111111111114</v>
      </c>
      <c r="M11" s="101">
        <v>0.37576192183578339</v>
      </c>
      <c r="N11" s="80">
        <v>16.569444444444443</v>
      </c>
      <c r="O11" s="80">
        <v>21.111111111111111</v>
      </c>
      <c r="P11" s="101">
        <v>0.78486842105263155</v>
      </c>
      <c r="Q11" s="83">
        <v>7.9722222222222223</v>
      </c>
      <c r="R11" s="84">
        <v>35.055555555555557</v>
      </c>
      <c r="S11" s="79">
        <v>43.027777777777779</v>
      </c>
      <c r="T11" s="85">
        <v>27.652777777777779</v>
      </c>
      <c r="U11" s="82">
        <v>8.1527777777777786</v>
      </c>
      <c r="V11" s="86">
        <v>4.75</v>
      </c>
      <c r="W11" s="84">
        <v>15</v>
      </c>
      <c r="X11" s="80">
        <v>21.194444444444443</v>
      </c>
      <c r="Y11" s="80">
        <v>113.70833333333333</v>
      </c>
      <c r="Z11" s="63"/>
    </row>
    <row r="12" spans="1:26">
      <c r="A12" s="68" t="s">
        <v>2</v>
      </c>
      <c r="B12" s="76" t="s">
        <v>43</v>
      </c>
      <c r="C12" s="2" t="s">
        <v>144</v>
      </c>
      <c r="D12" s="77" t="s">
        <v>44</v>
      </c>
      <c r="E12" s="2"/>
      <c r="F12" s="77" t="s">
        <v>31</v>
      </c>
      <c r="G12" s="78" t="s">
        <v>32</v>
      </c>
      <c r="H12" s="80">
        <v>39.25</v>
      </c>
      <c r="I12" s="80">
        <v>88.5</v>
      </c>
      <c r="J12" s="101">
        <v>0.44350282485875708</v>
      </c>
      <c r="K12" s="81">
        <v>13.777777777777779</v>
      </c>
      <c r="L12" s="82">
        <v>40.597222222222221</v>
      </c>
      <c r="M12" s="101">
        <v>0.33937735203557989</v>
      </c>
      <c r="N12" s="80">
        <v>16.513888888888889</v>
      </c>
      <c r="O12" s="80">
        <v>22.305555555555557</v>
      </c>
      <c r="P12" s="101">
        <v>0.74034869240348689</v>
      </c>
      <c r="Q12" s="83">
        <v>9.3194444444444446</v>
      </c>
      <c r="R12" s="84">
        <v>33.277777777777779</v>
      </c>
      <c r="S12" s="79">
        <v>42.597222222222221</v>
      </c>
      <c r="T12" s="85">
        <v>23.597222222222221</v>
      </c>
      <c r="U12" s="82">
        <v>7.583333333333333</v>
      </c>
      <c r="V12" s="86">
        <v>5.0138888888888893</v>
      </c>
      <c r="W12" s="84">
        <v>14.722222222222221</v>
      </c>
      <c r="X12" s="80">
        <v>19.541666666666668</v>
      </c>
      <c r="Y12" s="80">
        <v>108.79166666666667</v>
      </c>
      <c r="Z12" s="63"/>
    </row>
    <row r="13" spans="1:26">
      <c r="A13" s="68" t="s">
        <v>2</v>
      </c>
      <c r="B13" s="76" t="s">
        <v>43</v>
      </c>
      <c r="C13" s="2" t="s">
        <v>144</v>
      </c>
      <c r="D13" s="77" t="s">
        <v>44</v>
      </c>
      <c r="E13" s="2"/>
      <c r="F13" s="77" t="s">
        <v>9</v>
      </c>
      <c r="G13" s="78" t="s">
        <v>10</v>
      </c>
      <c r="H13" s="80">
        <v>43.263888888888886</v>
      </c>
      <c r="I13" s="80">
        <v>91.208333333333329</v>
      </c>
      <c r="J13" s="101">
        <v>0.47434140398964519</v>
      </c>
      <c r="K13" s="81">
        <v>12.347222222222221</v>
      </c>
      <c r="L13" s="82">
        <v>33.958333333333336</v>
      </c>
      <c r="M13" s="101">
        <v>0.36359918200408992</v>
      </c>
      <c r="N13" s="80">
        <v>16.430555555555557</v>
      </c>
      <c r="O13" s="80">
        <v>20.736111111111111</v>
      </c>
      <c r="P13" s="101">
        <v>0.79236436704621571</v>
      </c>
      <c r="Q13" s="83">
        <v>9</v>
      </c>
      <c r="R13" s="84">
        <v>33.666666666666664</v>
      </c>
      <c r="S13" s="79">
        <v>42.666666666666664</v>
      </c>
      <c r="T13" s="85">
        <v>27.402777777777779</v>
      </c>
      <c r="U13" s="82">
        <v>8.4861111111111107</v>
      </c>
      <c r="V13" s="86">
        <v>6.3888888888888893</v>
      </c>
      <c r="W13" s="84">
        <v>13.541666666666666</v>
      </c>
      <c r="X13" s="80">
        <v>20.180555555555557</v>
      </c>
      <c r="Y13" s="80">
        <v>115.30555555555556</v>
      </c>
      <c r="Z13" s="63"/>
    </row>
    <row r="14" spans="1:26">
      <c r="A14" s="68" t="s">
        <v>2</v>
      </c>
      <c r="B14" s="76" t="s">
        <v>43</v>
      </c>
      <c r="C14" s="2" t="s">
        <v>144</v>
      </c>
      <c r="D14" s="77" t="s">
        <v>44</v>
      </c>
      <c r="E14" s="2"/>
      <c r="F14" s="77" t="s">
        <v>21</v>
      </c>
      <c r="G14" s="78" t="s">
        <v>22</v>
      </c>
      <c r="H14" s="80">
        <v>41.791666666666664</v>
      </c>
      <c r="I14" s="80">
        <v>86.694444444444443</v>
      </c>
      <c r="J14" s="101">
        <v>0.48205703300224284</v>
      </c>
      <c r="K14" s="81">
        <v>14.263888888888889</v>
      </c>
      <c r="L14" s="82">
        <v>34.694444444444443</v>
      </c>
      <c r="M14" s="101">
        <v>0.411128903122498</v>
      </c>
      <c r="N14" s="80">
        <v>16.166666666666668</v>
      </c>
      <c r="O14" s="80">
        <v>19.263888888888889</v>
      </c>
      <c r="P14" s="101">
        <v>0.83922134102379242</v>
      </c>
      <c r="Q14" s="83">
        <v>9.4166666666666661</v>
      </c>
      <c r="R14" s="84">
        <v>34.736111111111114</v>
      </c>
      <c r="S14" s="79">
        <v>44.152777777777779</v>
      </c>
      <c r="T14" s="85">
        <v>24.388888888888889</v>
      </c>
      <c r="U14" s="82">
        <v>7.0694444444444446</v>
      </c>
      <c r="V14" s="86">
        <v>4.0972222222222223</v>
      </c>
      <c r="W14" s="84">
        <v>13.194444444444445</v>
      </c>
      <c r="X14" s="80">
        <v>19.208333333333332</v>
      </c>
      <c r="Y14" s="80">
        <v>114.01388888888889</v>
      </c>
      <c r="Z14" s="63"/>
    </row>
    <row r="15" spans="1:26">
      <c r="A15" s="68" t="s">
        <v>2</v>
      </c>
      <c r="B15" s="76" t="s">
        <v>43</v>
      </c>
      <c r="C15" s="2" t="s">
        <v>144</v>
      </c>
      <c r="D15" s="77" t="s">
        <v>44</v>
      </c>
      <c r="E15" s="2"/>
      <c r="F15" s="77" t="s">
        <v>13</v>
      </c>
      <c r="G15" s="78" t="s">
        <v>14</v>
      </c>
      <c r="H15" s="80">
        <v>40.625</v>
      </c>
      <c r="I15" s="80">
        <v>86.069444444444443</v>
      </c>
      <c r="J15" s="101">
        <v>0.47200258189446509</v>
      </c>
      <c r="K15" s="81">
        <v>11.055555555555555</v>
      </c>
      <c r="L15" s="82">
        <v>31.222222222222221</v>
      </c>
      <c r="M15" s="101">
        <v>0.35409252669039148</v>
      </c>
      <c r="N15" s="80">
        <v>17.236111111111111</v>
      </c>
      <c r="O15" s="80">
        <v>23.319444444444443</v>
      </c>
      <c r="P15" s="101">
        <v>0.73913043478260876</v>
      </c>
      <c r="Q15" s="83">
        <v>9.6527777777777786</v>
      </c>
      <c r="R15" s="84">
        <v>34.583333333333336</v>
      </c>
      <c r="S15" s="79">
        <v>44.236111111111114</v>
      </c>
      <c r="T15" s="85">
        <v>24.652777777777779</v>
      </c>
      <c r="U15" s="82">
        <v>7.8055555555555554</v>
      </c>
      <c r="V15" s="86">
        <v>5.3611111111111107</v>
      </c>
      <c r="W15" s="84">
        <v>15.208333333333334</v>
      </c>
      <c r="X15" s="80">
        <v>19.125</v>
      </c>
      <c r="Y15" s="80">
        <v>109.54166666666667</v>
      </c>
      <c r="Z15" s="63"/>
    </row>
    <row r="16" spans="1:26">
      <c r="A16" s="68" t="s">
        <v>2</v>
      </c>
      <c r="B16" s="76" t="s">
        <v>43</v>
      </c>
      <c r="C16" s="2" t="s">
        <v>144</v>
      </c>
      <c r="D16" s="77" t="s">
        <v>44</v>
      </c>
      <c r="E16" s="2"/>
      <c r="F16" s="77" t="s">
        <v>59</v>
      </c>
      <c r="G16" s="78" t="s">
        <v>60</v>
      </c>
      <c r="H16" s="80">
        <v>42.847222222222221</v>
      </c>
      <c r="I16" s="80">
        <v>91.777777777777771</v>
      </c>
      <c r="J16" s="101">
        <v>0.46685835351089588</v>
      </c>
      <c r="K16" s="81">
        <v>11.152777777777779</v>
      </c>
      <c r="L16" s="82">
        <v>31.361111111111111</v>
      </c>
      <c r="M16" s="101">
        <v>0.3556244464127547</v>
      </c>
      <c r="N16" s="80">
        <v>16.444444444444443</v>
      </c>
      <c r="O16" s="80">
        <v>21.333333333333332</v>
      </c>
      <c r="P16" s="101">
        <v>0.77083333333333326</v>
      </c>
      <c r="Q16" s="83">
        <v>11.152777777777779</v>
      </c>
      <c r="R16" s="84">
        <v>35.319444444444443</v>
      </c>
      <c r="S16" s="79">
        <v>46.472222222222221</v>
      </c>
      <c r="T16" s="85">
        <v>26.916666666666668</v>
      </c>
      <c r="U16" s="82">
        <v>9.0972222222222214</v>
      </c>
      <c r="V16" s="86">
        <v>5.0555555555555554</v>
      </c>
      <c r="W16" s="84">
        <v>13.291666666666666</v>
      </c>
      <c r="X16" s="80">
        <v>18.736111111111111</v>
      </c>
      <c r="Y16" s="80">
        <v>113.29166666666667</v>
      </c>
      <c r="Z16" s="63"/>
    </row>
    <row r="17" spans="1:26">
      <c r="A17" s="68" t="s">
        <v>2</v>
      </c>
      <c r="B17" s="76" t="s">
        <v>43</v>
      </c>
      <c r="C17" s="2" t="s">
        <v>144</v>
      </c>
      <c r="D17" s="77" t="s">
        <v>44</v>
      </c>
      <c r="E17" s="2"/>
      <c r="F17" s="77" t="s">
        <v>7</v>
      </c>
      <c r="G17" s="78" t="s">
        <v>8</v>
      </c>
      <c r="H17" s="80">
        <v>39.222222222222221</v>
      </c>
      <c r="I17" s="80">
        <v>83.736111111111114</v>
      </c>
      <c r="J17" s="101">
        <v>0.46840272018576878</v>
      </c>
      <c r="K17" s="81">
        <v>12.944444444444445</v>
      </c>
      <c r="L17" s="82">
        <v>36.194444444444443</v>
      </c>
      <c r="M17" s="101">
        <v>0.35763622409823487</v>
      </c>
      <c r="N17" s="80">
        <v>16.680555555555557</v>
      </c>
      <c r="O17" s="80">
        <v>21.111111111111111</v>
      </c>
      <c r="P17" s="101">
        <v>0.79013157894736852</v>
      </c>
      <c r="Q17" s="83">
        <v>8.0416666666666661</v>
      </c>
      <c r="R17" s="84">
        <v>33.458333333333336</v>
      </c>
      <c r="S17" s="79">
        <v>41.5</v>
      </c>
      <c r="T17" s="85">
        <v>26.319444444444443</v>
      </c>
      <c r="U17" s="82">
        <v>7.9027777777777777</v>
      </c>
      <c r="V17" s="86">
        <v>3.9722222222222223</v>
      </c>
      <c r="W17" s="84">
        <v>14.069444444444445</v>
      </c>
      <c r="X17" s="80">
        <v>18.930555555555557</v>
      </c>
      <c r="Y17" s="80">
        <v>108.06944444444444</v>
      </c>
      <c r="Z17" s="63"/>
    </row>
    <row r="18" spans="1:26">
      <c r="A18" s="68" t="s">
        <v>2</v>
      </c>
      <c r="B18" s="76" t="s">
        <v>43</v>
      </c>
      <c r="C18" s="2" t="s">
        <v>144</v>
      </c>
      <c r="D18" s="77" t="s">
        <v>44</v>
      </c>
      <c r="E18" s="2"/>
      <c r="F18" s="77" t="s">
        <v>5</v>
      </c>
      <c r="G18" s="78" t="s">
        <v>6</v>
      </c>
      <c r="H18" s="80">
        <v>44.736111111111114</v>
      </c>
      <c r="I18" s="80">
        <v>91.805555555555557</v>
      </c>
      <c r="J18" s="101">
        <v>0.48729198184568839</v>
      </c>
      <c r="K18" s="81">
        <v>14.416666666666666</v>
      </c>
      <c r="L18" s="82">
        <v>37.069444444444443</v>
      </c>
      <c r="M18" s="101">
        <v>0.38890970400899211</v>
      </c>
      <c r="N18" s="80">
        <v>16.236111111111111</v>
      </c>
      <c r="O18" s="80">
        <v>21.375</v>
      </c>
      <c r="P18" s="101">
        <v>0.75958414554905784</v>
      </c>
      <c r="Q18" s="83">
        <v>10.291666666666666</v>
      </c>
      <c r="R18" s="84">
        <v>37.833333333333336</v>
      </c>
      <c r="S18" s="79">
        <v>48.125</v>
      </c>
      <c r="T18" s="85">
        <v>25.472222222222221</v>
      </c>
      <c r="U18" s="82">
        <v>8.125</v>
      </c>
      <c r="V18" s="86">
        <v>4.6388888888888893</v>
      </c>
      <c r="W18" s="84">
        <v>13.819444444444445</v>
      </c>
      <c r="X18" s="80">
        <v>17.277777777777779</v>
      </c>
      <c r="Y18" s="80">
        <v>120.125</v>
      </c>
      <c r="Z18" s="63"/>
    </row>
    <row r="19" spans="1:26">
      <c r="A19" s="68" t="s">
        <v>2</v>
      </c>
      <c r="B19" s="76" t="s">
        <v>43</v>
      </c>
      <c r="C19" s="2" t="s">
        <v>144</v>
      </c>
      <c r="D19" s="77" t="s">
        <v>44</v>
      </c>
      <c r="E19" s="2"/>
      <c r="F19" s="77" t="s">
        <v>61</v>
      </c>
      <c r="G19" s="78" t="s">
        <v>62</v>
      </c>
      <c r="H19" s="80">
        <v>40.722222222222221</v>
      </c>
      <c r="I19" s="80">
        <v>90.916666666666671</v>
      </c>
      <c r="J19" s="101">
        <v>0.44790711885120682</v>
      </c>
      <c r="K19" s="81">
        <v>13.111111111111111</v>
      </c>
      <c r="L19" s="82">
        <v>37.583333333333336</v>
      </c>
      <c r="M19" s="101">
        <v>0.3488543976348854</v>
      </c>
      <c r="N19" s="80">
        <v>17.569444444444443</v>
      </c>
      <c r="O19" s="80">
        <v>23.083333333333332</v>
      </c>
      <c r="P19" s="101">
        <v>0.76113116726835139</v>
      </c>
      <c r="Q19" s="83">
        <v>10.513888888888889</v>
      </c>
      <c r="R19" s="84">
        <v>33</v>
      </c>
      <c r="S19" s="79">
        <v>43.513888888888886</v>
      </c>
      <c r="T19" s="85">
        <v>25.638888888888889</v>
      </c>
      <c r="U19" s="82">
        <v>8.7777777777777786</v>
      </c>
      <c r="V19" s="86">
        <v>5.5277777777777777</v>
      </c>
      <c r="W19" s="84">
        <v>14.263888888888889</v>
      </c>
      <c r="X19" s="80">
        <v>20.930555555555557</v>
      </c>
      <c r="Y19" s="80">
        <v>112.125</v>
      </c>
      <c r="Z19" s="63"/>
    </row>
    <row r="20" spans="1:26">
      <c r="A20" s="68" t="s">
        <v>2</v>
      </c>
      <c r="B20" s="76" t="s">
        <v>43</v>
      </c>
      <c r="C20" s="2" t="s">
        <v>144</v>
      </c>
      <c r="D20" s="77" t="s">
        <v>44</v>
      </c>
      <c r="E20" s="2"/>
      <c r="F20" s="77" t="s">
        <v>63</v>
      </c>
      <c r="G20" s="78" t="s">
        <v>64</v>
      </c>
      <c r="H20" s="80">
        <v>42.5</v>
      </c>
      <c r="I20" s="80">
        <v>89.055555555555557</v>
      </c>
      <c r="J20" s="101">
        <v>0.47723019338739864</v>
      </c>
      <c r="K20" s="81">
        <v>10.583333333333334</v>
      </c>
      <c r="L20" s="82">
        <v>30.416666666666668</v>
      </c>
      <c r="M20" s="101">
        <v>0.34794520547945207</v>
      </c>
      <c r="N20" s="80">
        <v>19.013888888888889</v>
      </c>
      <c r="O20" s="80">
        <v>26.083333333333332</v>
      </c>
      <c r="P20" s="101">
        <v>0.72896698615548461</v>
      </c>
      <c r="Q20" s="83">
        <v>11.736111111111111</v>
      </c>
      <c r="R20" s="84">
        <v>35.666666666666664</v>
      </c>
      <c r="S20" s="79">
        <v>47.402777777777779</v>
      </c>
      <c r="T20" s="85">
        <v>26</v>
      </c>
      <c r="U20" s="82">
        <v>7.5694444444444446</v>
      </c>
      <c r="V20" s="86">
        <v>4.375</v>
      </c>
      <c r="W20" s="84">
        <v>14.611111111111111</v>
      </c>
      <c r="X20" s="80">
        <v>17.986111111111111</v>
      </c>
      <c r="Y20" s="80">
        <v>114.59722222222223</v>
      </c>
      <c r="Z20" s="63"/>
    </row>
    <row r="21" spans="1:26">
      <c r="A21" s="68" t="s">
        <v>2</v>
      </c>
      <c r="B21" s="76" t="s">
        <v>43</v>
      </c>
      <c r="C21" s="2" t="s">
        <v>144</v>
      </c>
      <c r="D21" s="77" t="s">
        <v>44</v>
      </c>
      <c r="E21" s="2"/>
      <c r="F21" s="77" t="s">
        <v>65</v>
      </c>
      <c r="G21" s="78" t="s">
        <v>66</v>
      </c>
      <c r="H21" s="80">
        <v>39.430555555555557</v>
      </c>
      <c r="I21" s="80">
        <v>86.458333333333329</v>
      </c>
      <c r="J21" s="101">
        <v>0.45606425702811249</v>
      </c>
      <c r="K21" s="81">
        <v>11.763888888888889</v>
      </c>
      <c r="L21" s="82">
        <v>30.041666666666668</v>
      </c>
      <c r="M21" s="101">
        <v>0.39158576051779936</v>
      </c>
      <c r="N21" s="80">
        <v>16.402777777777779</v>
      </c>
      <c r="O21" s="80">
        <v>20.916666666666668</v>
      </c>
      <c r="P21" s="101">
        <v>0.78419654714475429</v>
      </c>
      <c r="Q21" s="83">
        <v>9.6666666666666661</v>
      </c>
      <c r="R21" s="84">
        <v>35.472222222222221</v>
      </c>
      <c r="S21" s="79">
        <v>45.138888888888886</v>
      </c>
      <c r="T21" s="85">
        <v>21.402777777777779</v>
      </c>
      <c r="U21" s="82">
        <v>7.041666666666667</v>
      </c>
      <c r="V21" s="86">
        <v>5.0694444444444446</v>
      </c>
      <c r="W21" s="84">
        <v>12.944444444444445</v>
      </c>
      <c r="X21" s="80">
        <v>20.458333333333332</v>
      </c>
      <c r="Y21" s="80">
        <v>107.02777777777777</v>
      </c>
      <c r="Z21" s="63"/>
    </row>
    <row r="22" spans="1:26">
      <c r="A22" s="68" t="s">
        <v>2</v>
      </c>
      <c r="B22" s="76" t="s">
        <v>43</v>
      </c>
      <c r="C22" s="2" t="s">
        <v>144</v>
      </c>
      <c r="D22" s="77" t="s">
        <v>44</v>
      </c>
      <c r="E22" s="2"/>
      <c r="F22" s="77" t="s">
        <v>33</v>
      </c>
      <c r="G22" s="78" t="s">
        <v>34</v>
      </c>
      <c r="H22" s="80">
        <v>38.819444444444443</v>
      </c>
      <c r="I22" s="80">
        <v>88.027777777777771</v>
      </c>
      <c r="J22" s="101">
        <v>0.4409908488482171</v>
      </c>
      <c r="K22" s="81">
        <v>11.902777777777779</v>
      </c>
      <c r="L22" s="82">
        <v>35.125</v>
      </c>
      <c r="M22" s="101">
        <v>0.33886911822854887</v>
      </c>
      <c r="N22" s="80">
        <v>15.458333333333334</v>
      </c>
      <c r="O22" s="80">
        <v>21.333333333333332</v>
      </c>
      <c r="P22" s="101">
        <v>0.72460937500000011</v>
      </c>
      <c r="Q22" s="83">
        <v>9.9305555555555554</v>
      </c>
      <c r="R22" s="84">
        <v>35.666666666666664</v>
      </c>
      <c r="S22" s="79">
        <v>45.597222222222221</v>
      </c>
      <c r="T22" s="85">
        <v>22.055555555555557</v>
      </c>
      <c r="U22" s="82">
        <v>7</v>
      </c>
      <c r="V22" s="86">
        <v>4.3888888888888893</v>
      </c>
      <c r="W22" s="84">
        <v>16.138888888888889</v>
      </c>
      <c r="X22" s="80">
        <v>18.125</v>
      </c>
      <c r="Y22" s="80">
        <v>105</v>
      </c>
      <c r="Z22" s="63"/>
    </row>
    <row r="23" spans="1:26">
      <c r="A23" s="68" t="s">
        <v>2</v>
      </c>
      <c r="B23" s="76" t="s">
        <v>43</v>
      </c>
      <c r="C23" s="2" t="s">
        <v>144</v>
      </c>
      <c r="D23" s="77" t="s">
        <v>44</v>
      </c>
      <c r="E23" s="2"/>
      <c r="F23" s="77" t="s">
        <v>3</v>
      </c>
      <c r="G23" s="78" t="s">
        <v>4</v>
      </c>
      <c r="H23" s="80">
        <v>38.25</v>
      </c>
      <c r="I23" s="80">
        <v>89.208333333333329</v>
      </c>
      <c r="J23" s="101">
        <v>0.42877160205511444</v>
      </c>
      <c r="K23" s="81">
        <v>10.888888888888889</v>
      </c>
      <c r="L23" s="82">
        <v>31.777777777777779</v>
      </c>
      <c r="M23" s="101">
        <v>0.34265734265734266</v>
      </c>
      <c r="N23" s="80">
        <v>16.611111111111111</v>
      </c>
      <c r="O23" s="80">
        <v>21.430555555555557</v>
      </c>
      <c r="P23" s="101">
        <v>0.77511341542449763</v>
      </c>
      <c r="Q23" s="83">
        <v>10.375</v>
      </c>
      <c r="R23" s="84">
        <v>35.069444444444443</v>
      </c>
      <c r="S23" s="79">
        <v>45.444444444444443</v>
      </c>
      <c r="T23" s="85">
        <v>21.819444444444443</v>
      </c>
      <c r="U23" s="82">
        <v>6.8888888888888893</v>
      </c>
      <c r="V23" s="86">
        <v>4.416666666666667</v>
      </c>
      <c r="W23" s="84">
        <v>12.833333333333334</v>
      </c>
      <c r="X23" s="80">
        <v>17.180555555555557</v>
      </c>
      <c r="Y23" s="80">
        <v>104</v>
      </c>
      <c r="Z23" s="63"/>
    </row>
    <row r="24" spans="1:26">
      <c r="A24" s="68" t="s">
        <v>2</v>
      </c>
      <c r="B24" s="76" t="s">
        <v>43</v>
      </c>
      <c r="C24" s="2" t="s">
        <v>144</v>
      </c>
      <c r="D24" s="77" t="s">
        <v>44</v>
      </c>
      <c r="E24" s="2"/>
      <c r="F24" s="77" t="s">
        <v>29</v>
      </c>
      <c r="G24" s="78" t="s">
        <v>30</v>
      </c>
      <c r="H24" s="80">
        <v>41.402777777777779</v>
      </c>
      <c r="I24" s="80">
        <v>86.902777777777771</v>
      </c>
      <c r="J24" s="101">
        <v>0.47642640242927925</v>
      </c>
      <c r="K24" s="81">
        <v>11.263888888888889</v>
      </c>
      <c r="L24" s="82">
        <v>30.125</v>
      </c>
      <c r="M24" s="101">
        <v>0.37390502535730752</v>
      </c>
      <c r="N24" s="80">
        <v>19.569444444444443</v>
      </c>
      <c r="O24" s="80">
        <v>25.5</v>
      </c>
      <c r="P24" s="101">
        <v>0.76742919389978204</v>
      </c>
      <c r="Q24" s="83">
        <v>10.027777777777779</v>
      </c>
      <c r="R24" s="84">
        <v>35.027777777777779</v>
      </c>
      <c r="S24" s="79">
        <v>45.055555555555557</v>
      </c>
      <c r="T24" s="85">
        <v>23.694444444444443</v>
      </c>
      <c r="U24" s="82">
        <v>9.0972222222222214</v>
      </c>
      <c r="V24" s="86">
        <v>6.208333333333333</v>
      </c>
      <c r="W24" s="84">
        <v>14.444444444444445</v>
      </c>
      <c r="X24" s="80">
        <v>20.222222222222221</v>
      </c>
      <c r="Y24" s="80">
        <v>113.63888888888889</v>
      </c>
      <c r="Z24" s="63"/>
    </row>
    <row r="25" spans="1:26">
      <c r="A25" s="68" t="s">
        <v>2</v>
      </c>
      <c r="B25" s="76" t="s">
        <v>43</v>
      </c>
      <c r="C25" s="2" t="s">
        <v>144</v>
      </c>
      <c r="D25" s="77" t="s">
        <v>44</v>
      </c>
      <c r="E25" s="2"/>
      <c r="F25" s="77" t="s">
        <v>67</v>
      </c>
      <c r="G25" s="78" t="s">
        <v>68</v>
      </c>
      <c r="H25" s="80">
        <v>43.305555555555557</v>
      </c>
      <c r="I25" s="80">
        <v>88.291666666666671</v>
      </c>
      <c r="J25" s="101">
        <v>0.49048293220072359</v>
      </c>
      <c r="K25" s="81">
        <v>13.055555555555555</v>
      </c>
      <c r="L25" s="82">
        <v>34.583333333333336</v>
      </c>
      <c r="M25" s="101">
        <v>0.37751004016064255</v>
      </c>
      <c r="N25" s="80">
        <v>15.611111111111111</v>
      </c>
      <c r="O25" s="80">
        <v>18.708333333333332</v>
      </c>
      <c r="P25" s="101">
        <v>0.8344469190794358</v>
      </c>
      <c r="Q25" s="83">
        <v>8.75</v>
      </c>
      <c r="R25" s="84">
        <v>34.194444444444443</v>
      </c>
      <c r="S25" s="79">
        <v>42.944444444444443</v>
      </c>
      <c r="T25" s="85">
        <v>26.930555555555557</v>
      </c>
      <c r="U25" s="82">
        <v>7.1805555555555554</v>
      </c>
      <c r="V25" s="86">
        <v>4.333333333333333</v>
      </c>
      <c r="W25" s="84">
        <v>12.527777777777779</v>
      </c>
      <c r="X25" s="80">
        <v>19.083333333333332</v>
      </c>
      <c r="Y25" s="80">
        <v>115.27777777777777</v>
      </c>
      <c r="Z25" s="63"/>
    </row>
    <row r="26" spans="1:26">
      <c r="A26" s="68" t="s">
        <v>2</v>
      </c>
      <c r="B26" s="76" t="s">
        <v>43</v>
      </c>
      <c r="C26" s="2" t="s">
        <v>144</v>
      </c>
      <c r="D26" s="77" t="s">
        <v>44</v>
      </c>
      <c r="E26" s="2"/>
      <c r="F26" s="77" t="s">
        <v>11</v>
      </c>
      <c r="G26" s="78" t="s">
        <v>12</v>
      </c>
      <c r="H26" s="80">
        <v>41.291666666666664</v>
      </c>
      <c r="I26" s="80">
        <v>91.083333333333329</v>
      </c>
      <c r="J26" s="101">
        <v>0.45333943275388838</v>
      </c>
      <c r="K26" s="81">
        <v>15.722222222222221</v>
      </c>
      <c r="L26" s="82">
        <v>40.819444444444443</v>
      </c>
      <c r="M26" s="101">
        <v>0.38516502211636611</v>
      </c>
      <c r="N26" s="80">
        <v>17.805555555555557</v>
      </c>
      <c r="O26" s="80">
        <v>21.638888888888889</v>
      </c>
      <c r="P26" s="101">
        <v>0.82284980744544289</v>
      </c>
      <c r="Q26" s="83">
        <v>10.638888888888889</v>
      </c>
      <c r="R26" s="84">
        <v>33.902777777777779</v>
      </c>
      <c r="S26" s="79">
        <v>44.541666666666664</v>
      </c>
      <c r="T26" s="85">
        <v>21.263888888888889</v>
      </c>
      <c r="U26" s="82">
        <v>6.8888888888888893</v>
      </c>
      <c r="V26" s="86">
        <v>5.041666666666667</v>
      </c>
      <c r="W26" s="84">
        <v>11.097222222222221</v>
      </c>
      <c r="X26" s="80">
        <v>18.916666666666668</v>
      </c>
      <c r="Y26" s="80">
        <v>116.11111111111111</v>
      </c>
      <c r="Z26" s="63"/>
    </row>
    <row r="27" spans="1:26">
      <c r="A27" s="68" t="s">
        <v>2</v>
      </c>
      <c r="B27" s="76" t="s">
        <v>43</v>
      </c>
      <c r="C27" s="2" t="s">
        <v>144</v>
      </c>
      <c r="D27" s="77" t="s">
        <v>44</v>
      </c>
      <c r="E27" s="2"/>
      <c r="F27" s="77" t="s">
        <v>69</v>
      </c>
      <c r="G27" s="78" t="s">
        <v>70</v>
      </c>
      <c r="H27" s="80">
        <v>42.597222222222221</v>
      </c>
      <c r="I27" s="80">
        <v>88.638888888888886</v>
      </c>
      <c r="J27" s="101">
        <v>0.48057035412096522</v>
      </c>
      <c r="K27" s="81">
        <v>12.138888888888889</v>
      </c>
      <c r="L27" s="82">
        <v>33.333333333333336</v>
      </c>
      <c r="M27" s="101">
        <v>0.36416666666666664</v>
      </c>
      <c r="N27" s="80">
        <v>16.402777777777779</v>
      </c>
      <c r="O27" s="80">
        <v>22.013888888888889</v>
      </c>
      <c r="P27" s="101">
        <v>0.7451104100946373</v>
      </c>
      <c r="Q27" s="83">
        <v>9.3611111111111107</v>
      </c>
      <c r="R27" s="84">
        <v>32.041666666666664</v>
      </c>
      <c r="S27" s="79">
        <v>41.402777777777779</v>
      </c>
      <c r="T27" s="85">
        <v>25.5</v>
      </c>
      <c r="U27" s="82">
        <v>7.541666666666667</v>
      </c>
      <c r="V27" s="86">
        <v>4.9722222222222223</v>
      </c>
      <c r="W27" s="84">
        <v>13.375</v>
      </c>
      <c r="X27" s="80">
        <v>19.444444444444443</v>
      </c>
      <c r="Y27" s="80">
        <v>113.73611111111111</v>
      </c>
      <c r="Z27" s="63"/>
    </row>
    <row r="28" spans="1:26">
      <c r="A28" s="68" t="s">
        <v>2</v>
      </c>
      <c r="B28" s="76" t="s">
        <v>43</v>
      </c>
      <c r="C28" s="2" t="s">
        <v>144</v>
      </c>
      <c r="D28" s="77" t="s">
        <v>44</v>
      </c>
      <c r="E28" s="2"/>
      <c r="F28" s="77" t="s">
        <v>71</v>
      </c>
      <c r="G28" s="78" t="s">
        <v>72</v>
      </c>
      <c r="H28" s="80">
        <v>41.861111111111114</v>
      </c>
      <c r="I28" s="80">
        <v>90.527777777777771</v>
      </c>
      <c r="J28" s="101">
        <v>0.46241178275544653</v>
      </c>
      <c r="K28" s="81">
        <v>9.9444444444444446</v>
      </c>
      <c r="L28" s="82">
        <v>28.416666666666668</v>
      </c>
      <c r="M28" s="101">
        <v>0.3499511241446725</v>
      </c>
      <c r="N28" s="80">
        <v>17.416666666666668</v>
      </c>
      <c r="O28" s="80">
        <v>22</v>
      </c>
      <c r="P28" s="101">
        <v>0.79166666666666674</v>
      </c>
      <c r="Q28" s="83">
        <v>9.2916666666666661</v>
      </c>
      <c r="R28" s="84">
        <v>34.569444444444443</v>
      </c>
      <c r="S28" s="79">
        <v>43.861111111111114</v>
      </c>
      <c r="T28" s="85">
        <v>24.430555555555557</v>
      </c>
      <c r="U28" s="82">
        <v>7.0138888888888893</v>
      </c>
      <c r="V28" s="86">
        <v>5.083333333333333</v>
      </c>
      <c r="W28" s="84">
        <v>11.402777777777779</v>
      </c>
      <c r="X28" s="80">
        <v>17.958333333333332</v>
      </c>
      <c r="Y28" s="80">
        <v>111.08333333333333</v>
      </c>
      <c r="Z28" s="63"/>
    </row>
    <row r="29" spans="1:26">
      <c r="A29" s="68" t="s">
        <v>2</v>
      </c>
      <c r="B29" s="76" t="s">
        <v>43</v>
      </c>
      <c r="C29" s="2" t="s">
        <v>144</v>
      </c>
      <c r="D29" s="77" t="s">
        <v>44</v>
      </c>
      <c r="E29" s="2"/>
      <c r="F29" s="77" t="s">
        <v>23</v>
      </c>
      <c r="G29" s="78" t="s">
        <v>24</v>
      </c>
      <c r="H29" s="80">
        <v>39.708333333333336</v>
      </c>
      <c r="I29" s="80">
        <v>88.652777777777771</v>
      </c>
      <c r="J29" s="101">
        <v>0.44790850697164347</v>
      </c>
      <c r="K29" s="81">
        <v>14.458333333333334</v>
      </c>
      <c r="L29" s="82">
        <v>39.319444444444443</v>
      </c>
      <c r="M29" s="101">
        <v>0.36771458848463445</v>
      </c>
      <c r="N29" s="80">
        <v>17.388888888888889</v>
      </c>
      <c r="O29" s="80">
        <v>21.333333333333332</v>
      </c>
      <c r="P29" s="101">
        <v>0.81510416666666674</v>
      </c>
      <c r="Q29" s="83">
        <v>9.4444444444444446</v>
      </c>
      <c r="R29" s="84">
        <v>32.138888888888886</v>
      </c>
      <c r="S29" s="79">
        <v>41.583333333333336</v>
      </c>
      <c r="T29" s="85">
        <v>24.097222222222221</v>
      </c>
      <c r="U29" s="82">
        <v>8.5833333333333339</v>
      </c>
      <c r="V29" s="86">
        <v>5.4027777777777777</v>
      </c>
      <c r="W29" s="84">
        <v>13.222222222222221</v>
      </c>
      <c r="X29" s="80">
        <v>21.194444444444443</v>
      </c>
      <c r="Y29" s="80">
        <v>111.26388888888889</v>
      </c>
      <c r="Z29" s="63"/>
    </row>
    <row r="30" spans="1:26">
      <c r="A30" s="68" t="s">
        <v>2</v>
      </c>
      <c r="B30" s="76" t="s">
        <v>43</v>
      </c>
      <c r="C30" s="2" t="s">
        <v>144</v>
      </c>
      <c r="D30" s="77" t="s">
        <v>44</v>
      </c>
      <c r="E30" s="2"/>
      <c r="F30" s="77" t="s">
        <v>15</v>
      </c>
      <c r="G30" s="78" t="s">
        <v>16</v>
      </c>
      <c r="H30" s="80">
        <v>41.263888888888886</v>
      </c>
      <c r="I30" s="80">
        <v>88.111111111111114</v>
      </c>
      <c r="J30" s="101">
        <v>0.46831651954602771</v>
      </c>
      <c r="K30" s="81">
        <v>16.736111111111111</v>
      </c>
      <c r="L30" s="82">
        <v>43.027777777777779</v>
      </c>
      <c r="M30" s="101">
        <v>0.38896061975468044</v>
      </c>
      <c r="N30" s="80">
        <v>17.152777777777779</v>
      </c>
      <c r="O30" s="80">
        <v>21.472222222222221</v>
      </c>
      <c r="P30" s="101">
        <v>0.79883570504527823</v>
      </c>
      <c r="Q30" s="83">
        <v>10.625</v>
      </c>
      <c r="R30" s="84">
        <v>37.625</v>
      </c>
      <c r="S30" s="79">
        <v>48.25</v>
      </c>
      <c r="T30" s="85">
        <v>23.652777777777779</v>
      </c>
      <c r="U30" s="82">
        <v>6.583333333333333</v>
      </c>
      <c r="V30" s="86">
        <v>5.1527777777777777</v>
      </c>
      <c r="W30" s="84">
        <v>14.208333333333334</v>
      </c>
      <c r="X30" s="80">
        <v>18.541666666666668</v>
      </c>
      <c r="Y30" s="80">
        <v>116.41666666666667</v>
      </c>
      <c r="Z30" s="63"/>
    </row>
    <row r="31" spans="1:26">
      <c r="A31" s="68" t="s">
        <v>2</v>
      </c>
      <c r="B31" s="76" t="s">
        <v>43</v>
      </c>
      <c r="C31" s="2" t="s">
        <v>144</v>
      </c>
      <c r="D31" s="77" t="s">
        <v>44</v>
      </c>
      <c r="E31" s="2"/>
      <c r="F31" s="77" t="s">
        <v>73</v>
      </c>
      <c r="G31" s="78" t="s">
        <v>74</v>
      </c>
      <c r="H31" s="80">
        <v>43.166666666666664</v>
      </c>
      <c r="I31" s="80">
        <v>90.930555555555557</v>
      </c>
      <c r="J31" s="101">
        <v>0.47472124637238428</v>
      </c>
      <c r="K31" s="81">
        <v>10.180555555555555</v>
      </c>
      <c r="L31" s="82">
        <v>29</v>
      </c>
      <c r="M31" s="101">
        <v>0.35105363984674332</v>
      </c>
      <c r="N31" s="80">
        <v>20.125</v>
      </c>
      <c r="O31" s="80">
        <v>26.166666666666668</v>
      </c>
      <c r="P31" s="101">
        <v>0.76910828025477707</v>
      </c>
      <c r="Q31" s="83">
        <v>9.6805555555555554</v>
      </c>
      <c r="R31" s="84">
        <v>35.513888888888886</v>
      </c>
      <c r="S31" s="79">
        <v>45.194444444444443</v>
      </c>
      <c r="T31" s="85">
        <v>25.486111111111111</v>
      </c>
      <c r="U31" s="82">
        <v>7.333333333333333</v>
      </c>
      <c r="V31" s="86">
        <v>4.125</v>
      </c>
      <c r="W31" s="84">
        <v>14.402777777777779</v>
      </c>
      <c r="X31" s="80">
        <v>21.597222222222221</v>
      </c>
      <c r="Y31" s="80">
        <v>116.63888888888889</v>
      </c>
      <c r="Z31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2EFC-BFC4-4CC8-A9DA-F075E14794F8}">
  <dimension ref="A1:Z31"/>
  <sheetViews>
    <sheetView topLeftCell="M1" workbookViewId="0">
      <selection activeCell="P1" sqref="P1:P1048576"/>
    </sheetView>
  </sheetViews>
  <sheetFormatPr defaultRowHeight="15"/>
  <cols>
    <col min="1" max="1" width="13.7109375" customWidth="1"/>
    <col min="10" max="10" width="9.140625" style="56"/>
    <col min="13" max="13" width="9.140625" style="56"/>
    <col min="16" max="16" width="9.140625" style="56"/>
  </cols>
  <sheetData>
    <row r="1" spans="1:26">
      <c r="A1" s="64" t="s">
        <v>38</v>
      </c>
      <c r="B1" s="74" t="s">
        <v>36</v>
      </c>
      <c r="C1" s="74" t="s">
        <v>37</v>
      </c>
      <c r="D1" s="74" t="s">
        <v>95</v>
      </c>
      <c r="E1" s="74" t="s">
        <v>58</v>
      </c>
      <c r="F1" s="74" t="s">
        <v>39</v>
      </c>
      <c r="G1" s="74" t="s">
        <v>40</v>
      </c>
      <c r="H1" s="65" t="s">
        <v>77</v>
      </c>
      <c r="I1" s="75" t="s">
        <v>83</v>
      </c>
      <c r="J1" s="100" t="s">
        <v>89</v>
      </c>
      <c r="K1" s="65" t="s">
        <v>78</v>
      </c>
      <c r="L1" s="75" t="s">
        <v>84</v>
      </c>
      <c r="M1" s="100" t="s">
        <v>90</v>
      </c>
      <c r="N1" s="65" t="s">
        <v>79</v>
      </c>
      <c r="O1" s="75" t="s">
        <v>85</v>
      </c>
      <c r="P1" s="100" t="s">
        <v>91</v>
      </c>
      <c r="Q1" s="65" t="s">
        <v>80</v>
      </c>
      <c r="R1" s="75" t="s">
        <v>86</v>
      </c>
      <c r="S1" s="66" t="s">
        <v>92</v>
      </c>
      <c r="T1" s="65" t="s">
        <v>81</v>
      </c>
      <c r="U1" s="75" t="s">
        <v>87</v>
      </c>
      <c r="V1" s="66" t="s">
        <v>93</v>
      </c>
      <c r="W1" s="65" t="s">
        <v>82</v>
      </c>
      <c r="X1" s="75" t="s">
        <v>88</v>
      </c>
      <c r="Y1" s="67" t="s">
        <v>94</v>
      </c>
      <c r="Z1" s="63"/>
    </row>
    <row r="2" spans="1:26">
      <c r="A2" s="68" t="s">
        <v>2</v>
      </c>
      <c r="B2" s="76" t="s">
        <v>43</v>
      </c>
      <c r="C2" s="2" t="s">
        <v>144</v>
      </c>
      <c r="D2" s="77" t="s">
        <v>75</v>
      </c>
      <c r="E2" s="2"/>
      <c r="F2" s="77" t="s">
        <v>45</v>
      </c>
      <c r="G2" s="78" t="s">
        <v>46</v>
      </c>
      <c r="H2" s="80">
        <v>41.263888888888886</v>
      </c>
      <c r="I2" s="80">
        <v>89.138888888888886</v>
      </c>
      <c r="J2" s="101">
        <v>0.4629167965098161</v>
      </c>
      <c r="K2" s="81">
        <v>11.916666666666666</v>
      </c>
      <c r="L2" s="82">
        <v>34.166666666666664</v>
      </c>
      <c r="M2" s="101">
        <v>0.34878048780487808</v>
      </c>
      <c r="N2" s="80">
        <v>16.930555555555557</v>
      </c>
      <c r="O2" s="80">
        <v>21.097222222222221</v>
      </c>
      <c r="P2" s="101">
        <v>0.80250164581961825</v>
      </c>
      <c r="Q2" s="83">
        <v>9.9861111111111107</v>
      </c>
      <c r="R2" s="84">
        <v>32.666666666666664</v>
      </c>
      <c r="S2" s="79">
        <v>42.652777777777779</v>
      </c>
      <c r="T2" s="85">
        <v>24.361111111111111</v>
      </c>
      <c r="U2" s="82">
        <v>7.7361111111111107</v>
      </c>
      <c r="V2" s="86">
        <v>5.041666666666667</v>
      </c>
      <c r="W2" s="84">
        <v>12.305555555555555</v>
      </c>
      <c r="X2" s="80">
        <v>19.75</v>
      </c>
      <c r="Y2" s="80">
        <v>111.375</v>
      </c>
      <c r="Z2" s="63"/>
    </row>
    <row r="3" spans="1:26">
      <c r="A3" s="68" t="s">
        <v>2</v>
      </c>
      <c r="B3" s="76" t="s">
        <v>43</v>
      </c>
      <c r="C3" s="2" t="s">
        <v>144</v>
      </c>
      <c r="D3" s="77" t="s">
        <v>75</v>
      </c>
      <c r="E3" s="2"/>
      <c r="F3" s="77" t="s">
        <v>27</v>
      </c>
      <c r="G3" s="78" t="s">
        <v>28</v>
      </c>
      <c r="H3" s="80">
        <v>39.930555555555557</v>
      </c>
      <c r="I3" s="80">
        <v>85.986111111111114</v>
      </c>
      <c r="J3" s="101">
        <v>0.46438378291067678</v>
      </c>
      <c r="K3" s="81">
        <v>12.847222222222221</v>
      </c>
      <c r="L3" s="82">
        <v>34.347222222222221</v>
      </c>
      <c r="M3" s="101">
        <v>0.37403962798220786</v>
      </c>
      <c r="N3" s="80">
        <v>18.458333333333332</v>
      </c>
      <c r="O3" s="80">
        <v>23.5</v>
      </c>
      <c r="P3" s="101">
        <v>0.78546099290780136</v>
      </c>
      <c r="Q3" s="83">
        <v>9.4027777777777786</v>
      </c>
      <c r="R3" s="84">
        <v>33.083333333333336</v>
      </c>
      <c r="S3" s="79">
        <v>42.486111111111114</v>
      </c>
      <c r="T3" s="85">
        <v>24.055555555555557</v>
      </c>
      <c r="U3" s="82">
        <v>7.375</v>
      </c>
      <c r="V3" s="86">
        <v>4.6388888888888893</v>
      </c>
      <c r="W3" s="84">
        <v>14.097222222222221</v>
      </c>
      <c r="X3" s="80">
        <v>19.291666666666668</v>
      </c>
      <c r="Y3" s="80">
        <v>111.16666666666667</v>
      </c>
      <c r="Z3" s="63"/>
    </row>
    <row r="4" spans="1:26">
      <c r="A4" s="68" t="s">
        <v>2</v>
      </c>
      <c r="B4" s="76" t="s">
        <v>43</v>
      </c>
      <c r="C4" s="2" t="s">
        <v>144</v>
      </c>
      <c r="D4" s="77" t="s">
        <v>75</v>
      </c>
      <c r="E4" s="2"/>
      <c r="F4" s="77" t="s">
        <v>25</v>
      </c>
      <c r="G4" s="78" t="s">
        <v>26</v>
      </c>
      <c r="H4" s="80">
        <v>41.902777777777779</v>
      </c>
      <c r="I4" s="80">
        <v>91.291666666666671</v>
      </c>
      <c r="J4" s="101">
        <v>0.45899893503727368</v>
      </c>
      <c r="K4" s="81">
        <v>13.208333333333334</v>
      </c>
      <c r="L4" s="82">
        <v>36.208333333333336</v>
      </c>
      <c r="M4" s="101">
        <v>0.36478711162255467</v>
      </c>
      <c r="N4" s="80">
        <v>17.055555555555557</v>
      </c>
      <c r="O4" s="80">
        <v>22</v>
      </c>
      <c r="P4" s="101">
        <v>0.7752525252525253</v>
      </c>
      <c r="Q4" s="83">
        <v>10.458333333333334</v>
      </c>
      <c r="R4" s="84">
        <v>32.611111111111114</v>
      </c>
      <c r="S4" s="79">
        <v>43.069444444444443</v>
      </c>
      <c r="T4" s="85">
        <v>24.013888888888889</v>
      </c>
      <c r="U4" s="82">
        <v>7.6388888888888893</v>
      </c>
      <c r="V4" s="86">
        <v>4.583333333333333</v>
      </c>
      <c r="W4" s="84">
        <v>12.611111111111111</v>
      </c>
      <c r="X4" s="80">
        <v>18.902777777777779</v>
      </c>
      <c r="Y4" s="80">
        <v>114.06944444444444</v>
      </c>
      <c r="Z4" s="63"/>
    </row>
    <row r="5" spans="1:26">
      <c r="A5" s="68" t="s">
        <v>2</v>
      </c>
      <c r="B5" s="76" t="s">
        <v>43</v>
      </c>
      <c r="C5" s="2" t="s">
        <v>144</v>
      </c>
      <c r="D5" s="77" t="s">
        <v>75</v>
      </c>
      <c r="E5" s="2"/>
      <c r="F5" s="77" t="s">
        <v>48</v>
      </c>
      <c r="G5" s="78" t="s">
        <v>49</v>
      </c>
      <c r="H5" s="80">
        <v>41.277777777777779</v>
      </c>
      <c r="I5" s="80">
        <v>88.138888888888886</v>
      </c>
      <c r="J5" s="101">
        <v>0.46832650488496691</v>
      </c>
      <c r="K5" s="81">
        <v>14.472222222222221</v>
      </c>
      <c r="L5" s="82">
        <v>39.541666666666664</v>
      </c>
      <c r="M5" s="101">
        <v>0.36599929750614685</v>
      </c>
      <c r="N5" s="80">
        <v>14.361111111111111</v>
      </c>
      <c r="O5" s="80">
        <v>19.263888888888889</v>
      </c>
      <c r="P5" s="101">
        <v>0.74549387166546499</v>
      </c>
      <c r="Q5" s="83">
        <v>10.638888888888889</v>
      </c>
      <c r="R5" s="84">
        <v>34.541666666666664</v>
      </c>
      <c r="S5" s="79">
        <v>45.180555555555557</v>
      </c>
      <c r="T5" s="85">
        <v>27.097222222222221</v>
      </c>
      <c r="U5" s="82">
        <v>8.0833333333333339</v>
      </c>
      <c r="V5" s="86">
        <v>4.8194444444444446</v>
      </c>
      <c r="W5" s="84">
        <v>14.75</v>
      </c>
      <c r="X5" s="80">
        <v>18.611111111111111</v>
      </c>
      <c r="Y5" s="80">
        <v>111.38888888888889</v>
      </c>
      <c r="Z5" s="63"/>
    </row>
    <row r="6" spans="1:26">
      <c r="A6" s="68" t="s">
        <v>2</v>
      </c>
      <c r="B6" s="76" t="s">
        <v>43</v>
      </c>
      <c r="C6" s="2" t="s">
        <v>144</v>
      </c>
      <c r="D6" s="77" t="s">
        <v>75</v>
      </c>
      <c r="E6" s="2"/>
      <c r="F6" s="77" t="s">
        <v>50</v>
      </c>
      <c r="G6" s="78" t="s">
        <v>51</v>
      </c>
      <c r="H6" s="80">
        <v>41.430555555555557</v>
      </c>
      <c r="I6" s="80">
        <v>87.680555555555557</v>
      </c>
      <c r="J6" s="101">
        <v>0.47251702835418979</v>
      </c>
      <c r="K6" s="81">
        <v>11.513888888888889</v>
      </c>
      <c r="L6" s="82">
        <v>32.333333333333336</v>
      </c>
      <c r="M6" s="101">
        <v>0.35609965635738833</v>
      </c>
      <c r="N6" s="80">
        <v>17.194444444444443</v>
      </c>
      <c r="O6" s="80">
        <v>22.222222222222221</v>
      </c>
      <c r="P6" s="101">
        <v>0.77374999999999994</v>
      </c>
      <c r="Q6" s="83">
        <v>8.6666666666666661</v>
      </c>
      <c r="R6" s="84">
        <v>33.472222222222221</v>
      </c>
      <c r="S6" s="79">
        <v>42.138888888888886</v>
      </c>
      <c r="T6" s="85">
        <v>24.125</v>
      </c>
      <c r="U6" s="82">
        <v>8.5277777777777786</v>
      </c>
      <c r="V6" s="86">
        <v>5.0555555555555554</v>
      </c>
      <c r="W6" s="84">
        <v>12.736111111111111</v>
      </c>
      <c r="X6" s="80">
        <v>17.736111111111111</v>
      </c>
      <c r="Y6" s="80">
        <v>111.56944444444444</v>
      </c>
      <c r="Z6" s="63"/>
    </row>
    <row r="7" spans="1:26">
      <c r="A7" s="68" t="s">
        <v>2</v>
      </c>
      <c r="B7" s="76" t="s">
        <v>43</v>
      </c>
      <c r="C7" s="2" t="s">
        <v>144</v>
      </c>
      <c r="D7" s="77" t="s">
        <v>75</v>
      </c>
      <c r="E7" s="2"/>
      <c r="F7" s="77" t="s">
        <v>52</v>
      </c>
      <c r="G7" s="78" t="s">
        <v>53</v>
      </c>
      <c r="H7" s="80">
        <v>42</v>
      </c>
      <c r="I7" s="80">
        <v>86.736111111111114</v>
      </c>
      <c r="J7" s="101">
        <v>0.48422738190552439</v>
      </c>
      <c r="K7" s="81">
        <v>12.402777777777779</v>
      </c>
      <c r="L7" s="82">
        <v>32.416666666666664</v>
      </c>
      <c r="M7" s="101">
        <v>0.38260497000856902</v>
      </c>
      <c r="N7" s="80">
        <v>15.875</v>
      </c>
      <c r="O7" s="80">
        <v>20.388888888888889</v>
      </c>
      <c r="P7" s="101">
        <v>0.77861035422343328</v>
      </c>
      <c r="Q7" s="83">
        <v>9.8888888888888893</v>
      </c>
      <c r="R7" s="84">
        <v>33.847222222222221</v>
      </c>
      <c r="S7" s="79">
        <v>43.736111111111114</v>
      </c>
      <c r="T7" s="85">
        <v>25.388888888888889</v>
      </c>
      <c r="U7" s="82">
        <v>8.5138888888888893</v>
      </c>
      <c r="V7" s="86">
        <v>5.9027777777777777</v>
      </c>
      <c r="W7" s="84">
        <v>14.347222222222221</v>
      </c>
      <c r="X7" s="80">
        <v>20.152777777777779</v>
      </c>
      <c r="Y7" s="80">
        <v>112.27777777777777</v>
      </c>
      <c r="Z7" s="63"/>
    </row>
    <row r="8" spans="1:26">
      <c r="A8" s="68" t="s">
        <v>2</v>
      </c>
      <c r="B8" s="76" t="s">
        <v>43</v>
      </c>
      <c r="C8" s="2" t="s">
        <v>144</v>
      </c>
      <c r="D8" s="77" t="s">
        <v>75</v>
      </c>
      <c r="E8" s="2"/>
      <c r="F8" s="77" t="s">
        <v>19</v>
      </c>
      <c r="G8" s="78" t="s">
        <v>20</v>
      </c>
      <c r="H8" s="80">
        <v>40.069444444444443</v>
      </c>
      <c r="I8" s="80">
        <v>87.069444444444443</v>
      </c>
      <c r="J8" s="101">
        <v>0.46020098899345985</v>
      </c>
      <c r="K8" s="81">
        <v>12.847222222222221</v>
      </c>
      <c r="L8" s="82">
        <v>35.236111111111114</v>
      </c>
      <c r="M8" s="101">
        <v>0.36460386283011426</v>
      </c>
      <c r="N8" s="80">
        <v>17.194444444444443</v>
      </c>
      <c r="O8" s="80">
        <v>22.513888888888889</v>
      </c>
      <c r="P8" s="101">
        <v>0.76372609500308442</v>
      </c>
      <c r="Q8" s="83">
        <v>9.7777777777777786</v>
      </c>
      <c r="R8" s="84">
        <v>34.166666666666664</v>
      </c>
      <c r="S8" s="79">
        <v>43.944444444444443</v>
      </c>
      <c r="T8" s="85">
        <v>22.652777777777779</v>
      </c>
      <c r="U8" s="82">
        <v>7.3194444444444446</v>
      </c>
      <c r="V8" s="86">
        <v>3.6666666666666665</v>
      </c>
      <c r="W8" s="84">
        <v>12.611111111111111</v>
      </c>
      <c r="X8" s="80">
        <v>20.083333333333332</v>
      </c>
      <c r="Y8" s="80">
        <v>110.18055555555556</v>
      </c>
      <c r="Z8" s="63"/>
    </row>
    <row r="9" spans="1:26">
      <c r="A9" s="68" t="s">
        <v>2</v>
      </c>
      <c r="B9" s="76" t="s">
        <v>43</v>
      </c>
      <c r="C9" s="2" t="s">
        <v>144</v>
      </c>
      <c r="D9" s="77" t="s">
        <v>75</v>
      </c>
      <c r="E9" s="2"/>
      <c r="F9" s="77" t="s">
        <v>17</v>
      </c>
      <c r="G9" s="78" t="s">
        <v>18</v>
      </c>
      <c r="H9" s="80">
        <v>40.041666666666664</v>
      </c>
      <c r="I9" s="80">
        <v>85.402777777777771</v>
      </c>
      <c r="J9" s="101">
        <v>0.46885672467067818</v>
      </c>
      <c r="K9" s="81">
        <v>12.972222222222221</v>
      </c>
      <c r="L9" s="82">
        <v>35.694444444444443</v>
      </c>
      <c r="M9" s="101">
        <v>0.36342412451361866</v>
      </c>
      <c r="N9" s="80">
        <v>17.069444444444443</v>
      </c>
      <c r="O9" s="80">
        <v>22.069444444444443</v>
      </c>
      <c r="P9" s="101">
        <v>0.77344241661422275</v>
      </c>
      <c r="Q9" s="83">
        <v>9.0555555555555554</v>
      </c>
      <c r="R9" s="84">
        <v>32.138888888888886</v>
      </c>
      <c r="S9" s="79">
        <v>41.194444444444443</v>
      </c>
      <c r="T9" s="85">
        <v>25.888888888888889</v>
      </c>
      <c r="U9" s="82">
        <v>7.5</v>
      </c>
      <c r="V9" s="86">
        <v>4.5138888888888893</v>
      </c>
      <c r="W9" s="84">
        <v>14.083333333333334</v>
      </c>
      <c r="X9" s="80">
        <v>19.152777777777779</v>
      </c>
      <c r="Y9" s="80">
        <v>110.125</v>
      </c>
      <c r="Z9" s="63"/>
    </row>
    <row r="10" spans="1:26">
      <c r="A10" s="68" t="s">
        <v>2</v>
      </c>
      <c r="B10" s="76" t="s">
        <v>43</v>
      </c>
      <c r="C10" s="2" t="s">
        <v>144</v>
      </c>
      <c r="D10" s="77" t="s">
        <v>75</v>
      </c>
      <c r="E10" s="2"/>
      <c r="F10" s="77" t="s">
        <v>54</v>
      </c>
      <c r="G10" s="78" t="s">
        <v>55</v>
      </c>
      <c r="H10" s="80">
        <v>41.388888888888886</v>
      </c>
      <c r="I10" s="80">
        <v>86.944444444444443</v>
      </c>
      <c r="J10" s="101">
        <v>0.47603833865814693</v>
      </c>
      <c r="K10" s="81">
        <v>11.347222222222221</v>
      </c>
      <c r="L10" s="82">
        <v>31.388888888888889</v>
      </c>
      <c r="M10" s="101">
        <v>0.36150442477876105</v>
      </c>
      <c r="N10" s="80">
        <v>16.958333333333332</v>
      </c>
      <c r="O10" s="80">
        <v>22.319444444444443</v>
      </c>
      <c r="P10" s="101">
        <v>0.75980087118855011</v>
      </c>
      <c r="Q10" s="83">
        <v>9.9583333333333339</v>
      </c>
      <c r="R10" s="84">
        <v>34.375</v>
      </c>
      <c r="S10" s="79">
        <v>44.333333333333336</v>
      </c>
      <c r="T10" s="85">
        <v>24.791666666666668</v>
      </c>
      <c r="U10" s="82">
        <v>8.0277777777777786</v>
      </c>
      <c r="V10" s="86">
        <v>5.8194444444444446</v>
      </c>
      <c r="W10" s="84">
        <v>13.944444444444445</v>
      </c>
      <c r="X10" s="80">
        <v>20.402777777777779</v>
      </c>
      <c r="Y10" s="80">
        <v>111.08333333333333</v>
      </c>
      <c r="Z10" s="63"/>
    </row>
    <row r="11" spans="1:26">
      <c r="A11" s="68" t="s">
        <v>2</v>
      </c>
      <c r="B11" s="76" t="s">
        <v>43</v>
      </c>
      <c r="C11" s="2" t="s">
        <v>144</v>
      </c>
      <c r="D11" s="77" t="s">
        <v>75</v>
      </c>
      <c r="E11" s="2"/>
      <c r="F11" s="77" t="s">
        <v>56</v>
      </c>
      <c r="G11" s="78" t="s">
        <v>57</v>
      </c>
      <c r="H11" s="80">
        <v>40.236111111111114</v>
      </c>
      <c r="I11" s="80">
        <v>89</v>
      </c>
      <c r="J11" s="101">
        <v>0.45209113607990015</v>
      </c>
      <c r="K11" s="81">
        <v>12.375</v>
      </c>
      <c r="L11" s="82">
        <v>34.458333333333336</v>
      </c>
      <c r="M11" s="101">
        <v>0.35912938331318012</v>
      </c>
      <c r="N11" s="80">
        <v>19.805555555555557</v>
      </c>
      <c r="O11" s="80">
        <v>25.472222222222221</v>
      </c>
      <c r="P11" s="101">
        <v>0.77753544165757915</v>
      </c>
      <c r="Q11" s="83">
        <v>10.680555555555555</v>
      </c>
      <c r="R11" s="84">
        <v>36.597222222222221</v>
      </c>
      <c r="S11" s="79">
        <v>47.277777777777779</v>
      </c>
      <c r="T11" s="85">
        <v>23.763888888888889</v>
      </c>
      <c r="U11" s="82">
        <v>7.875</v>
      </c>
      <c r="V11" s="86">
        <v>4.333333333333333</v>
      </c>
      <c r="W11" s="84">
        <v>15.041666666666666</v>
      </c>
      <c r="X11" s="80">
        <v>19.527777777777779</v>
      </c>
      <c r="Y11" s="80">
        <v>112.65277777777777</v>
      </c>
      <c r="Z11" s="63"/>
    </row>
    <row r="12" spans="1:26">
      <c r="A12" s="68" t="s">
        <v>2</v>
      </c>
      <c r="B12" s="76" t="s">
        <v>43</v>
      </c>
      <c r="C12" s="2" t="s">
        <v>144</v>
      </c>
      <c r="D12" s="77" t="s">
        <v>75</v>
      </c>
      <c r="E12" s="2"/>
      <c r="F12" s="77" t="s">
        <v>31</v>
      </c>
      <c r="G12" s="78" t="s">
        <v>32</v>
      </c>
      <c r="H12" s="80">
        <v>42.708333333333336</v>
      </c>
      <c r="I12" s="80">
        <v>89.041666666666671</v>
      </c>
      <c r="J12" s="101">
        <v>0.47964436125409454</v>
      </c>
      <c r="K12" s="81">
        <v>13.416666666666666</v>
      </c>
      <c r="L12" s="82">
        <v>35.166666666666664</v>
      </c>
      <c r="M12" s="101">
        <v>0.38151658767772512</v>
      </c>
      <c r="N12" s="80">
        <v>17.861111111111111</v>
      </c>
      <c r="O12" s="80">
        <v>22.805555555555557</v>
      </c>
      <c r="P12" s="101">
        <v>0.78319123020706449</v>
      </c>
      <c r="Q12" s="83">
        <v>9.9027777777777786</v>
      </c>
      <c r="R12" s="84">
        <v>37.680555555555557</v>
      </c>
      <c r="S12" s="79">
        <v>47.583333333333336</v>
      </c>
      <c r="T12" s="85">
        <v>25.763888888888889</v>
      </c>
      <c r="U12" s="82">
        <v>8.4861111111111107</v>
      </c>
      <c r="V12" s="86">
        <v>5.25</v>
      </c>
      <c r="W12" s="84">
        <v>14.652777777777779</v>
      </c>
      <c r="X12" s="80">
        <v>19.277777777777779</v>
      </c>
      <c r="Y12" s="80">
        <v>116.69444444444444</v>
      </c>
      <c r="Z12" s="63"/>
    </row>
    <row r="13" spans="1:26">
      <c r="A13" s="68" t="s">
        <v>2</v>
      </c>
      <c r="B13" s="76" t="s">
        <v>43</v>
      </c>
      <c r="C13" s="2" t="s">
        <v>144</v>
      </c>
      <c r="D13" s="77" t="s">
        <v>75</v>
      </c>
      <c r="E13" s="2"/>
      <c r="F13" s="77" t="s">
        <v>9</v>
      </c>
      <c r="G13" s="78" t="s">
        <v>10</v>
      </c>
      <c r="H13" s="80">
        <v>42.722222222222221</v>
      </c>
      <c r="I13" s="80">
        <v>91.333333333333329</v>
      </c>
      <c r="J13" s="101">
        <v>0.46776155717761558</v>
      </c>
      <c r="K13" s="81">
        <v>11.5</v>
      </c>
      <c r="L13" s="82">
        <v>31.458333333333332</v>
      </c>
      <c r="M13" s="101">
        <v>0.36556291390728479</v>
      </c>
      <c r="N13" s="80">
        <v>18.402777777777779</v>
      </c>
      <c r="O13" s="80">
        <v>23.541666666666668</v>
      </c>
      <c r="P13" s="101">
        <v>0.78171091445427732</v>
      </c>
      <c r="Q13" s="83">
        <v>11.291666666666666</v>
      </c>
      <c r="R13" s="84">
        <v>35.486111111111114</v>
      </c>
      <c r="S13" s="79">
        <v>46.777777777777779</v>
      </c>
      <c r="T13" s="85">
        <v>26.069444444444443</v>
      </c>
      <c r="U13" s="82">
        <v>7.4305555555555554</v>
      </c>
      <c r="V13" s="86">
        <v>5.291666666666667</v>
      </c>
      <c r="W13" s="84">
        <v>14.805555555555555</v>
      </c>
      <c r="X13" s="80">
        <v>18.138888888888889</v>
      </c>
      <c r="Y13" s="80">
        <v>115.34722222222223</v>
      </c>
      <c r="Z13" s="63"/>
    </row>
    <row r="14" spans="1:26">
      <c r="A14" s="68" t="s">
        <v>2</v>
      </c>
      <c r="B14" s="76" t="s">
        <v>43</v>
      </c>
      <c r="C14" s="2" t="s">
        <v>144</v>
      </c>
      <c r="D14" s="77" t="s">
        <v>75</v>
      </c>
      <c r="E14" s="2"/>
      <c r="F14" s="77" t="s">
        <v>21</v>
      </c>
      <c r="G14" s="78" t="s">
        <v>22</v>
      </c>
      <c r="H14" s="80">
        <v>40.097222222222221</v>
      </c>
      <c r="I14" s="80">
        <v>86.430555555555557</v>
      </c>
      <c r="J14" s="101">
        <v>0.46392415233810058</v>
      </c>
      <c r="K14" s="81">
        <v>11.569444444444445</v>
      </c>
      <c r="L14" s="82">
        <v>32.513888888888886</v>
      </c>
      <c r="M14" s="101">
        <v>0.3558308415207177</v>
      </c>
      <c r="N14" s="80">
        <v>16.069444444444443</v>
      </c>
      <c r="O14" s="80">
        <v>20.680555555555557</v>
      </c>
      <c r="P14" s="101">
        <v>0.77703156480859625</v>
      </c>
      <c r="Q14" s="83">
        <v>9.1527777777777786</v>
      </c>
      <c r="R14" s="84">
        <v>32.041666666666664</v>
      </c>
      <c r="S14" s="79">
        <v>41.194444444444443</v>
      </c>
      <c r="T14" s="85">
        <v>22.916666666666668</v>
      </c>
      <c r="U14" s="82">
        <v>7.083333333333333</v>
      </c>
      <c r="V14" s="86">
        <v>4.2222222222222223</v>
      </c>
      <c r="W14" s="84">
        <v>12.847222222222221</v>
      </c>
      <c r="X14" s="80">
        <v>18.097222222222221</v>
      </c>
      <c r="Y14" s="80">
        <v>107.83333333333333</v>
      </c>
      <c r="Z14" s="63"/>
    </row>
    <row r="15" spans="1:26">
      <c r="A15" s="68" t="s">
        <v>2</v>
      </c>
      <c r="B15" s="76" t="s">
        <v>43</v>
      </c>
      <c r="C15" s="2" t="s">
        <v>144</v>
      </c>
      <c r="D15" s="77" t="s">
        <v>75</v>
      </c>
      <c r="E15" s="2"/>
      <c r="F15" s="77" t="s">
        <v>13</v>
      </c>
      <c r="G15" s="78" t="s">
        <v>14</v>
      </c>
      <c r="H15" s="80">
        <v>39.75</v>
      </c>
      <c r="I15" s="80">
        <v>86.402777777777771</v>
      </c>
      <c r="J15" s="101">
        <v>0.46005465359267</v>
      </c>
      <c r="K15" s="81">
        <v>11.361111111111111</v>
      </c>
      <c r="L15" s="82">
        <v>32.236111111111114</v>
      </c>
      <c r="M15" s="101">
        <v>0.35243429556225758</v>
      </c>
      <c r="N15" s="80">
        <v>15.888888888888889</v>
      </c>
      <c r="O15" s="80">
        <v>20.486111111111111</v>
      </c>
      <c r="P15" s="101">
        <v>0.77559322033898304</v>
      </c>
      <c r="Q15" s="83">
        <v>8.8055555555555554</v>
      </c>
      <c r="R15" s="84">
        <v>33.222222222222221</v>
      </c>
      <c r="S15" s="79">
        <v>42.027777777777779</v>
      </c>
      <c r="T15" s="85">
        <v>24.666666666666668</v>
      </c>
      <c r="U15" s="82">
        <v>8.2361111111111107</v>
      </c>
      <c r="V15" s="86">
        <v>4.541666666666667</v>
      </c>
      <c r="W15" s="84">
        <v>15.208333333333334</v>
      </c>
      <c r="X15" s="80">
        <v>21.25</v>
      </c>
      <c r="Y15" s="80">
        <v>106.75</v>
      </c>
      <c r="Z15" s="63"/>
    </row>
    <row r="16" spans="1:26">
      <c r="A16" s="68" t="s">
        <v>2</v>
      </c>
      <c r="B16" s="76" t="s">
        <v>43</v>
      </c>
      <c r="C16" s="2" t="s">
        <v>144</v>
      </c>
      <c r="D16" s="77" t="s">
        <v>75</v>
      </c>
      <c r="E16" s="2"/>
      <c r="F16" s="77" t="s">
        <v>59</v>
      </c>
      <c r="G16" s="78" t="s">
        <v>60</v>
      </c>
      <c r="H16" s="80">
        <v>41.013888888888886</v>
      </c>
      <c r="I16" s="80">
        <v>88.708333333333329</v>
      </c>
      <c r="J16" s="101">
        <v>0.46234538907155159</v>
      </c>
      <c r="K16" s="81">
        <v>12.861111111111111</v>
      </c>
      <c r="L16" s="82">
        <v>35.083333333333336</v>
      </c>
      <c r="M16" s="101">
        <v>0.36658749010292951</v>
      </c>
      <c r="N16" s="80">
        <v>17.375</v>
      </c>
      <c r="O16" s="80">
        <v>22.055555555555557</v>
      </c>
      <c r="P16" s="101">
        <v>0.78778337531486142</v>
      </c>
      <c r="Q16" s="83">
        <v>9.7777777777777786</v>
      </c>
      <c r="R16" s="84">
        <v>34.930555555555557</v>
      </c>
      <c r="S16" s="79">
        <v>44.708333333333336</v>
      </c>
      <c r="T16" s="85">
        <v>25.375</v>
      </c>
      <c r="U16" s="82">
        <v>7.666666666666667</v>
      </c>
      <c r="V16" s="86">
        <v>5.2361111111111107</v>
      </c>
      <c r="W16" s="84">
        <v>14.833333333333334</v>
      </c>
      <c r="X16" s="80">
        <v>18.305555555555557</v>
      </c>
      <c r="Y16" s="80">
        <v>112.26388888888889</v>
      </c>
      <c r="Z16" s="63"/>
    </row>
    <row r="17" spans="1:26">
      <c r="A17" s="68" t="s">
        <v>2</v>
      </c>
      <c r="B17" s="76" t="s">
        <v>43</v>
      </c>
      <c r="C17" s="2" t="s">
        <v>144</v>
      </c>
      <c r="D17" s="77" t="s">
        <v>75</v>
      </c>
      <c r="E17" s="2"/>
      <c r="F17" s="77" t="s">
        <v>7</v>
      </c>
      <c r="G17" s="78" t="s">
        <v>8</v>
      </c>
      <c r="H17" s="80">
        <v>39.097222222222221</v>
      </c>
      <c r="I17" s="80">
        <v>85.236111111111114</v>
      </c>
      <c r="J17" s="101">
        <v>0.45869317255988268</v>
      </c>
      <c r="K17" s="81">
        <v>14.263888888888889</v>
      </c>
      <c r="L17" s="82">
        <v>39.083333333333336</v>
      </c>
      <c r="M17" s="101">
        <v>0.3649609097370291</v>
      </c>
      <c r="N17" s="80">
        <v>15.583333333333334</v>
      </c>
      <c r="O17" s="80">
        <v>19.930555555555557</v>
      </c>
      <c r="P17" s="101">
        <v>0.78188153310104525</v>
      </c>
      <c r="Q17" s="83">
        <v>9.5</v>
      </c>
      <c r="R17" s="84">
        <v>33.388888888888886</v>
      </c>
      <c r="S17" s="79">
        <v>42.888888888888886</v>
      </c>
      <c r="T17" s="85">
        <v>25.791666666666668</v>
      </c>
      <c r="U17" s="82">
        <v>7.5138888888888893</v>
      </c>
      <c r="V17" s="86">
        <v>3.9861111111111112</v>
      </c>
      <c r="W17" s="84">
        <v>15.069444444444445</v>
      </c>
      <c r="X17" s="80">
        <v>19.638888888888889</v>
      </c>
      <c r="Y17" s="80">
        <v>108.04166666666667</v>
      </c>
      <c r="Z17" s="63"/>
    </row>
    <row r="18" spans="1:26">
      <c r="A18" s="68" t="s">
        <v>2</v>
      </c>
      <c r="B18" s="76" t="s">
        <v>43</v>
      </c>
      <c r="C18" s="2" t="s">
        <v>144</v>
      </c>
      <c r="D18" s="77" t="s">
        <v>75</v>
      </c>
      <c r="E18" s="2"/>
      <c r="F18" s="77" t="s">
        <v>5</v>
      </c>
      <c r="G18" s="78" t="s">
        <v>6</v>
      </c>
      <c r="H18" s="80">
        <v>42.388888888888886</v>
      </c>
      <c r="I18" s="80">
        <v>92.888888888888886</v>
      </c>
      <c r="J18" s="101">
        <v>0.45633971291866027</v>
      </c>
      <c r="K18" s="81">
        <v>14.833333333333334</v>
      </c>
      <c r="L18" s="82">
        <v>38.583333333333336</v>
      </c>
      <c r="M18" s="101">
        <v>0.38444924406047515</v>
      </c>
      <c r="N18" s="80">
        <v>14.625</v>
      </c>
      <c r="O18" s="80">
        <v>18.75</v>
      </c>
      <c r="P18" s="101">
        <v>0.78</v>
      </c>
      <c r="Q18" s="83">
        <v>9.625</v>
      </c>
      <c r="R18" s="84">
        <v>33.819444444444443</v>
      </c>
      <c r="S18" s="79">
        <v>43.444444444444443</v>
      </c>
      <c r="T18" s="85">
        <v>25.055555555555557</v>
      </c>
      <c r="U18" s="82">
        <v>7.041666666666667</v>
      </c>
      <c r="V18" s="86">
        <v>4.833333333333333</v>
      </c>
      <c r="W18" s="84">
        <v>13.152777777777779</v>
      </c>
      <c r="X18" s="80">
        <v>18.333333333333332</v>
      </c>
      <c r="Y18" s="80">
        <v>114.23611111111111</v>
      </c>
      <c r="Z18" s="63"/>
    </row>
    <row r="19" spans="1:26">
      <c r="A19" s="68" t="s">
        <v>2</v>
      </c>
      <c r="B19" s="76" t="s">
        <v>43</v>
      </c>
      <c r="C19" s="2" t="s">
        <v>144</v>
      </c>
      <c r="D19" s="77" t="s">
        <v>75</v>
      </c>
      <c r="E19" s="2"/>
      <c r="F19" s="77" t="s">
        <v>61</v>
      </c>
      <c r="G19" s="78" t="s">
        <v>62</v>
      </c>
      <c r="H19" s="80">
        <v>43.027777777777779</v>
      </c>
      <c r="I19" s="80">
        <v>89.25</v>
      </c>
      <c r="J19" s="101">
        <v>0.48210395269218798</v>
      </c>
      <c r="K19" s="81">
        <v>13.125</v>
      </c>
      <c r="L19" s="82">
        <v>33.5</v>
      </c>
      <c r="M19" s="101">
        <v>0.39179104477611942</v>
      </c>
      <c r="N19" s="80">
        <v>18.5</v>
      </c>
      <c r="O19" s="80">
        <v>23.541666666666668</v>
      </c>
      <c r="P19" s="101">
        <v>0.7858407079646017</v>
      </c>
      <c r="Q19" s="83">
        <v>9.9722222222222214</v>
      </c>
      <c r="R19" s="84">
        <v>35.819444444444443</v>
      </c>
      <c r="S19" s="79">
        <v>45.791666666666664</v>
      </c>
      <c r="T19" s="85">
        <v>26.833333333333332</v>
      </c>
      <c r="U19" s="82">
        <v>7.6388888888888893</v>
      </c>
      <c r="V19" s="86">
        <v>5.5277777777777777</v>
      </c>
      <c r="W19" s="84">
        <v>15.305555555555555</v>
      </c>
      <c r="X19" s="80">
        <v>19.888888888888889</v>
      </c>
      <c r="Y19" s="80">
        <v>117.68055555555556</v>
      </c>
      <c r="Z19" s="63"/>
    </row>
    <row r="20" spans="1:26">
      <c r="A20" s="68" t="s">
        <v>2</v>
      </c>
      <c r="B20" s="76" t="s">
        <v>43</v>
      </c>
      <c r="C20" s="2" t="s">
        <v>144</v>
      </c>
      <c r="D20" s="77" t="s">
        <v>75</v>
      </c>
      <c r="E20" s="2"/>
      <c r="F20" s="77" t="s">
        <v>63</v>
      </c>
      <c r="G20" s="78" t="s">
        <v>64</v>
      </c>
      <c r="H20" s="80">
        <v>41.888888888888886</v>
      </c>
      <c r="I20" s="80">
        <v>89.319444444444443</v>
      </c>
      <c r="J20" s="101">
        <v>0.46897838594308816</v>
      </c>
      <c r="K20" s="81">
        <v>14.486111111111111</v>
      </c>
      <c r="L20" s="82">
        <v>38.125</v>
      </c>
      <c r="M20" s="101">
        <v>0.37996357012750454</v>
      </c>
      <c r="N20" s="80">
        <v>16.625</v>
      </c>
      <c r="O20" s="80">
        <v>21.055555555555557</v>
      </c>
      <c r="P20" s="101">
        <v>0.78957783641160939</v>
      </c>
      <c r="Q20" s="83">
        <v>8.9444444444444446</v>
      </c>
      <c r="R20" s="84">
        <v>32.861111111111114</v>
      </c>
      <c r="S20" s="79">
        <v>41.805555555555557</v>
      </c>
      <c r="T20" s="85">
        <v>25.916666666666668</v>
      </c>
      <c r="U20" s="82">
        <v>7.708333333333333</v>
      </c>
      <c r="V20" s="86">
        <v>5.916666666666667</v>
      </c>
      <c r="W20" s="84">
        <v>13.347222222222221</v>
      </c>
      <c r="X20" s="80">
        <v>21.305555555555557</v>
      </c>
      <c r="Y20" s="80">
        <v>114.88888888888889</v>
      </c>
      <c r="Z20" s="63"/>
    </row>
    <row r="21" spans="1:26">
      <c r="A21" s="68" t="s">
        <v>2</v>
      </c>
      <c r="B21" s="76" t="s">
        <v>43</v>
      </c>
      <c r="C21" s="2" t="s">
        <v>144</v>
      </c>
      <c r="D21" s="77" t="s">
        <v>75</v>
      </c>
      <c r="E21" s="2"/>
      <c r="F21" s="77" t="s">
        <v>65</v>
      </c>
      <c r="G21" s="78" t="s">
        <v>66</v>
      </c>
      <c r="H21" s="80">
        <v>37.916666666666664</v>
      </c>
      <c r="I21" s="80">
        <v>86.236111111111114</v>
      </c>
      <c r="J21" s="101">
        <v>0.43968432919954897</v>
      </c>
      <c r="K21" s="81">
        <v>12</v>
      </c>
      <c r="L21" s="82">
        <v>35.625</v>
      </c>
      <c r="M21" s="101">
        <v>0.33684210526315789</v>
      </c>
      <c r="N21" s="80">
        <v>16.888888888888889</v>
      </c>
      <c r="O21" s="80">
        <v>22.194444444444443</v>
      </c>
      <c r="P21" s="101">
        <v>0.76095118898623282</v>
      </c>
      <c r="Q21" s="83">
        <v>9.6527777777777786</v>
      </c>
      <c r="R21" s="84">
        <v>34.416666666666664</v>
      </c>
      <c r="S21" s="79">
        <v>44.069444444444443</v>
      </c>
      <c r="T21" s="85">
        <v>23.555555555555557</v>
      </c>
      <c r="U21" s="82">
        <v>6.5555555555555554</v>
      </c>
      <c r="V21" s="86">
        <v>5.4305555555555554</v>
      </c>
      <c r="W21" s="84">
        <v>12.75</v>
      </c>
      <c r="X21" s="80">
        <v>17.861111111111111</v>
      </c>
      <c r="Y21" s="80">
        <v>104.72222222222223</v>
      </c>
      <c r="Z21" s="63"/>
    </row>
    <row r="22" spans="1:26">
      <c r="A22" s="68" t="s">
        <v>2</v>
      </c>
      <c r="B22" s="76" t="s">
        <v>43</v>
      </c>
      <c r="C22" s="2" t="s">
        <v>144</v>
      </c>
      <c r="D22" s="77" t="s">
        <v>75</v>
      </c>
      <c r="E22" s="2"/>
      <c r="F22" s="77" t="s">
        <v>33</v>
      </c>
      <c r="G22" s="78" t="s">
        <v>34</v>
      </c>
      <c r="H22" s="80">
        <v>43.375</v>
      </c>
      <c r="I22" s="80">
        <v>91.708333333333329</v>
      </c>
      <c r="J22" s="101">
        <v>0.47296683325761019</v>
      </c>
      <c r="K22" s="81">
        <v>13.583333333333334</v>
      </c>
      <c r="L22" s="82">
        <v>37.333333333333336</v>
      </c>
      <c r="M22" s="101">
        <v>0.3638392857142857</v>
      </c>
      <c r="N22" s="80">
        <v>15.305555555555555</v>
      </c>
      <c r="O22" s="80">
        <v>19.805555555555557</v>
      </c>
      <c r="P22" s="101">
        <v>0.7727910238429172</v>
      </c>
      <c r="Q22" s="83">
        <v>10.125</v>
      </c>
      <c r="R22" s="84">
        <v>36.986111111111114</v>
      </c>
      <c r="S22" s="79">
        <v>47.111111111111114</v>
      </c>
      <c r="T22" s="85">
        <v>25.777777777777779</v>
      </c>
      <c r="U22" s="82">
        <v>8.9861111111111107</v>
      </c>
      <c r="V22" s="86">
        <v>5.25</v>
      </c>
      <c r="W22" s="84">
        <v>13.083333333333334</v>
      </c>
      <c r="X22" s="80">
        <v>18.555555555555557</v>
      </c>
      <c r="Y22" s="80">
        <v>115.63888888888889</v>
      </c>
      <c r="Z22" s="63"/>
    </row>
    <row r="23" spans="1:26">
      <c r="A23" s="68" t="s">
        <v>2</v>
      </c>
      <c r="B23" s="76" t="s">
        <v>43</v>
      </c>
      <c r="C23" s="2" t="s">
        <v>144</v>
      </c>
      <c r="D23" s="77" t="s">
        <v>75</v>
      </c>
      <c r="E23" s="2"/>
      <c r="F23" s="77" t="s">
        <v>3</v>
      </c>
      <c r="G23" s="78" t="s">
        <v>4</v>
      </c>
      <c r="H23" s="80">
        <v>42.208333333333336</v>
      </c>
      <c r="I23" s="80">
        <v>89.666666666666671</v>
      </c>
      <c r="J23" s="101">
        <v>0.47072490706319703</v>
      </c>
      <c r="K23" s="81">
        <v>13.708333333333334</v>
      </c>
      <c r="L23" s="82">
        <v>36.791666666666664</v>
      </c>
      <c r="M23" s="101">
        <v>0.37259343148357876</v>
      </c>
      <c r="N23" s="80">
        <v>15.180555555555555</v>
      </c>
      <c r="O23" s="80">
        <v>19.305555555555557</v>
      </c>
      <c r="P23" s="101">
        <v>0.78633093525179854</v>
      </c>
      <c r="Q23" s="83">
        <v>9.7777777777777786</v>
      </c>
      <c r="R23" s="84">
        <v>37.583333333333336</v>
      </c>
      <c r="S23" s="79">
        <v>47.361111111111114</v>
      </c>
      <c r="T23" s="85">
        <v>26.027777777777779</v>
      </c>
      <c r="U23" s="82">
        <v>7.6111111111111107</v>
      </c>
      <c r="V23" s="86">
        <v>5.333333333333333</v>
      </c>
      <c r="W23" s="84">
        <v>12.736111111111111</v>
      </c>
      <c r="X23" s="80">
        <v>18.652777777777779</v>
      </c>
      <c r="Y23" s="80">
        <v>113.30555555555556</v>
      </c>
      <c r="Z23" s="63"/>
    </row>
    <row r="24" spans="1:26">
      <c r="A24" s="68" t="s">
        <v>2</v>
      </c>
      <c r="B24" s="76" t="s">
        <v>43</v>
      </c>
      <c r="C24" s="2" t="s">
        <v>144</v>
      </c>
      <c r="D24" s="77" t="s">
        <v>75</v>
      </c>
      <c r="E24" s="2"/>
      <c r="F24" s="77" t="s">
        <v>29</v>
      </c>
      <c r="G24" s="78" t="s">
        <v>30</v>
      </c>
      <c r="H24" s="80">
        <v>39.375</v>
      </c>
      <c r="I24" s="80">
        <v>86.930555555555557</v>
      </c>
      <c r="J24" s="101">
        <v>0.45294775523246522</v>
      </c>
      <c r="K24" s="81">
        <v>11.902777777777779</v>
      </c>
      <c r="L24" s="82">
        <v>33.027777777777779</v>
      </c>
      <c r="M24" s="101">
        <v>0.36038687973086631</v>
      </c>
      <c r="N24" s="80">
        <v>17.402777777777779</v>
      </c>
      <c r="O24" s="80">
        <v>22.777777777777779</v>
      </c>
      <c r="P24" s="101">
        <v>0.76402439024390245</v>
      </c>
      <c r="Q24" s="83">
        <v>9.75</v>
      </c>
      <c r="R24" s="84">
        <v>33.166666666666664</v>
      </c>
      <c r="S24" s="79">
        <v>42.916666666666664</v>
      </c>
      <c r="T24" s="85">
        <v>23.527777777777779</v>
      </c>
      <c r="U24" s="82">
        <v>7.2361111111111107</v>
      </c>
      <c r="V24" s="86">
        <v>4.6527777777777777</v>
      </c>
      <c r="W24" s="84">
        <v>15.583333333333334</v>
      </c>
      <c r="X24" s="80">
        <v>20.958333333333332</v>
      </c>
      <c r="Y24" s="80">
        <v>108.05555555555556</v>
      </c>
      <c r="Z24" s="63"/>
    </row>
    <row r="25" spans="1:26">
      <c r="A25" s="68" t="s">
        <v>2</v>
      </c>
      <c r="B25" s="76" t="s">
        <v>43</v>
      </c>
      <c r="C25" s="2" t="s">
        <v>144</v>
      </c>
      <c r="D25" s="77" t="s">
        <v>75</v>
      </c>
      <c r="E25" s="2"/>
      <c r="F25" s="77" t="s">
        <v>67</v>
      </c>
      <c r="G25" s="78" t="s">
        <v>68</v>
      </c>
      <c r="H25" s="80">
        <v>40.5</v>
      </c>
      <c r="I25" s="80">
        <v>86.777777777777771</v>
      </c>
      <c r="J25" s="101">
        <v>0.46670934699103717</v>
      </c>
      <c r="K25" s="81">
        <v>11.611111111111111</v>
      </c>
      <c r="L25" s="82">
        <v>32.763888888888886</v>
      </c>
      <c r="M25" s="101">
        <v>0.354387452310301</v>
      </c>
      <c r="N25" s="80">
        <v>16.847222222222221</v>
      </c>
      <c r="O25" s="80">
        <v>21.666666666666668</v>
      </c>
      <c r="P25" s="101">
        <v>0.77756410256410247</v>
      </c>
      <c r="Q25" s="83">
        <v>9.3611111111111107</v>
      </c>
      <c r="R25" s="84">
        <v>33.347222222222221</v>
      </c>
      <c r="S25" s="79">
        <v>42.708333333333336</v>
      </c>
      <c r="T25" s="85">
        <v>22.944444444444443</v>
      </c>
      <c r="U25" s="82">
        <v>6.916666666666667</v>
      </c>
      <c r="V25" s="86">
        <v>3.5833333333333335</v>
      </c>
      <c r="W25" s="84">
        <v>13.625</v>
      </c>
      <c r="X25" s="80">
        <v>17.972222222222221</v>
      </c>
      <c r="Y25" s="80">
        <v>109.45833333333333</v>
      </c>
      <c r="Z25" s="63"/>
    </row>
    <row r="26" spans="1:26">
      <c r="A26" s="68" t="s">
        <v>2</v>
      </c>
      <c r="B26" s="76" t="s">
        <v>43</v>
      </c>
      <c r="C26" s="2" t="s">
        <v>144</v>
      </c>
      <c r="D26" s="77" t="s">
        <v>75</v>
      </c>
      <c r="E26" s="2"/>
      <c r="F26" s="77" t="s">
        <v>11</v>
      </c>
      <c r="G26" s="78" t="s">
        <v>12</v>
      </c>
      <c r="H26" s="80">
        <v>41.763888888888886</v>
      </c>
      <c r="I26" s="80">
        <v>88.263888888888886</v>
      </c>
      <c r="J26" s="101">
        <v>0.47317073170731705</v>
      </c>
      <c r="K26" s="81">
        <v>12.888888888888889</v>
      </c>
      <c r="L26" s="82">
        <v>34.638888888888886</v>
      </c>
      <c r="M26" s="101">
        <v>0.372093023255814</v>
      </c>
      <c r="N26" s="80">
        <v>17.902777777777779</v>
      </c>
      <c r="O26" s="80">
        <v>22.75</v>
      </c>
      <c r="P26" s="101">
        <v>0.78693528693528692</v>
      </c>
      <c r="Q26" s="83">
        <v>9.8611111111111107</v>
      </c>
      <c r="R26" s="84">
        <v>35.527777777777779</v>
      </c>
      <c r="S26" s="79">
        <v>45.388888888888886</v>
      </c>
      <c r="T26" s="85">
        <v>24.916666666666668</v>
      </c>
      <c r="U26" s="82">
        <v>6.1111111111111107</v>
      </c>
      <c r="V26" s="86">
        <v>4.625</v>
      </c>
      <c r="W26" s="84">
        <v>12.388888888888889</v>
      </c>
      <c r="X26" s="80">
        <v>19.083333333333332</v>
      </c>
      <c r="Y26" s="80">
        <v>114.31944444444444</v>
      </c>
      <c r="Z26" s="63"/>
    </row>
    <row r="27" spans="1:26">
      <c r="A27" s="68" t="s">
        <v>2</v>
      </c>
      <c r="B27" s="76" t="s">
        <v>43</v>
      </c>
      <c r="C27" s="2" t="s">
        <v>144</v>
      </c>
      <c r="D27" s="77" t="s">
        <v>75</v>
      </c>
      <c r="E27" s="2"/>
      <c r="F27" s="77" t="s">
        <v>69</v>
      </c>
      <c r="G27" s="78" t="s">
        <v>70</v>
      </c>
      <c r="H27" s="80">
        <v>43.597222222222221</v>
      </c>
      <c r="I27" s="80">
        <v>89.416666666666671</v>
      </c>
      <c r="J27" s="101">
        <v>0.4875737806772289</v>
      </c>
      <c r="K27" s="81">
        <v>12.402777777777779</v>
      </c>
      <c r="L27" s="82">
        <v>32.625</v>
      </c>
      <c r="M27" s="101">
        <v>0.38016177096636872</v>
      </c>
      <c r="N27" s="80">
        <v>17.819444444444443</v>
      </c>
      <c r="O27" s="80">
        <v>22.652777777777779</v>
      </c>
      <c r="P27" s="101">
        <v>0.78663396689147758</v>
      </c>
      <c r="Q27" s="83">
        <v>10.652777777777779</v>
      </c>
      <c r="R27" s="84">
        <v>34.569444444444443</v>
      </c>
      <c r="S27" s="79">
        <v>45.222222222222221</v>
      </c>
      <c r="T27" s="85">
        <v>25.319444444444443</v>
      </c>
      <c r="U27" s="82">
        <v>7.5694444444444446</v>
      </c>
      <c r="V27" s="86">
        <v>4.666666666666667</v>
      </c>
      <c r="W27" s="84">
        <v>13.722222222222221</v>
      </c>
      <c r="X27" s="80">
        <v>18.722222222222221</v>
      </c>
      <c r="Y27" s="80">
        <v>117.41666666666667</v>
      </c>
      <c r="Z27" s="63"/>
    </row>
    <row r="28" spans="1:26">
      <c r="A28" s="68" t="s">
        <v>2</v>
      </c>
      <c r="B28" s="76" t="s">
        <v>43</v>
      </c>
      <c r="C28" s="2" t="s">
        <v>144</v>
      </c>
      <c r="D28" s="77" t="s">
        <v>75</v>
      </c>
      <c r="E28" s="2"/>
      <c r="F28" s="77" t="s">
        <v>71</v>
      </c>
      <c r="G28" s="78" t="s">
        <v>72</v>
      </c>
      <c r="H28" s="80">
        <v>42.430555555555557</v>
      </c>
      <c r="I28" s="80">
        <v>89.847222222222229</v>
      </c>
      <c r="J28" s="101">
        <v>0.47225228010511672</v>
      </c>
      <c r="K28" s="81">
        <v>12.291666666666666</v>
      </c>
      <c r="L28" s="82">
        <v>32.638888888888886</v>
      </c>
      <c r="M28" s="101">
        <v>0.37659574468085111</v>
      </c>
      <c r="N28" s="80">
        <v>15.666666666666666</v>
      </c>
      <c r="O28" s="80">
        <v>20.680555555555557</v>
      </c>
      <c r="P28" s="101">
        <v>0.75755540631296159</v>
      </c>
      <c r="Q28" s="83">
        <v>10.166666666666666</v>
      </c>
      <c r="R28" s="84">
        <v>37.236111111111114</v>
      </c>
      <c r="S28" s="79">
        <v>47.402777777777779</v>
      </c>
      <c r="T28" s="85">
        <v>24.777777777777779</v>
      </c>
      <c r="U28" s="82">
        <v>6.3055555555555554</v>
      </c>
      <c r="V28" s="86">
        <v>5.125</v>
      </c>
      <c r="W28" s="84">
        <v>13.180555555555555</v>
      </c>
      <c r="X28" s="80">
        <v>18.583333333333332</v>
      </c>
      <c r="Y28" s="80">
        <v>112.81944444444444</v>
      </c>
      <c r="Z28" s="63"/>
    </row>
    <row r="29" spans="1:26">
      <c r="A29" s="68" t="s">
        <v>2</v>
      </c>
      <c r="B29" s="76" t="s">
        <v>43</v>
      </c>
      <c r="C29" s="2" t="s">
        <v>144</v>
      </c>
      <c r="D29" s="77" t="s">
        <v>75</v>
      </c>
      <c r="E29" s="2"/>
      <c r="F29" s="77" t="s">
        <v>23</v>
      </c>
      <c r="G29" s="78" t="s">
        <v>24</v>
      </c>
      <c r="H29" s="80">
        <v>39.013888888888886</v>
      </c>
      <c r="I29" s="80">
        <v>84.708333333333329</v>
      </c>
      <c r="J29" s="101">
        <v>0.46056730611575669</v>
      </c>
      <c r="K29" s="81">
        <v>13.902777777777779</v>
      </c>
      <c r="L29" s="82">
        <v>36.680555555555557</v>
      </c>
      <c r="M29" s="101">
        <v>0.37902309731162437</v>
      </c>
      <c r="N29" s="80">
        <v>19.805555555555557</v>
      </c>
      <c r="O29" s="80">
        <v>24.791666666666668</v>
      </c>
      <c r="P29" s="101">
        <v>0.79887955182072834</v>
      </c>
      <c r="Q29" s="83">
        <v>10</v>
      </c>
      <c r="R29" s="84">
        <v>35.861111111111114</v>
      </c>
      <c r="S29" s="79">
        <v>45.861111111111114</v>
      </c>
      <c r="T29" s="85">
        <v>26</v>
      </c>
      <c r="U29" s="82">
        <v>6.625</v>
      </c>
      <c r="V29" s="86">
        <v>5.583333333333333</v>
      </c>
      <c r="W29" s="84">
        <v>16.125</v>
      </c>
      <c r="X29" s="80">
        <v>19.513888888888889</v>
      </c>
      <c r="Y29" s="80">
        <v>111.73611111111111</v>
      </c>
      <c r="Z29" s="63"/>
    </row>
    <row r="30" spans="1:26">
      <c r="A30" s="68" t="s">
        <v>2</v>
      </c>
      <c r="B30" s="76" t="s">
        <v>43</v>
      </c>
      <c r="C30" s="2" t="s">
        <v>144</v>
      </c>
      <c r="D30" s="77" t="s">
        <v>75</v>
      </c>
      <c r="E30" s="2"/>
      <c r="F30" s="77" t="s">
        <v>15</v>
      </c>
      <c r="G30" s="78" t="s">
        <v>16</v>
      </c>
      <c r="H30" s="80">
        <v>40.875</v>
      </c>
      <c r="I30" s="80">
        <v>91.402777777777771</v>
      </c>
      <c r="J30" s="101">
        <v>0.44719647469989365</v>
      </c>
      <c r="K30" s="81">
        <v>10.875</v>
      </c>
      <c r="L30" s="82">
        <v>31.847222222222221</v>
      </c>
      <c r="M30" s="101">
        <v>0.34147405146096815</v>
      </c>
      <c r="N30" s="80">
        <v>14.541666666666666</v>
      </c>
      <c r="O30" s="80">
        <v>18.944444444444443</v>
      </c>
      <c r="P30" s="101">
        <v>0.76759530791788855</v>
      </c>
      <c r="Q30" s="83">
        <v>9.8055555555555554</v>
      </c>
      <c r="R30" s="84">
        <v>32.805555555555557</v>
      </c>
      <c r="S30" s="79">
        <v>42.611111111111114</v>
      </c>
      <c r="T30" s="85">
        <v>22.277777777777779</v>
      </c>
      <c r="U30" s="82">
        <v>7.6944444444444446</v>
      </c>
      <c r="V30" s="86">
        <v>3.9166666666666665</v>
      </c>
      <c r="W30" s="84">
        <v>11.486111111111111</v>
      </c>
      <c r="X30" s="80">
        <v>18.958333333333332</v>
      </c>
      <c r="Y30" s="80">
        <v>107.16666666666667</v>
      </c>
      <c r="Z30" s="63"/>
    </row>
    <row r="31" spans="1:26">
      <c r="A31" s="68" t="s">
        <v>2</v>
      </c>
      <c r="B31" s="76" t="s">
        <v>43</v>
      </c>
      <c r="C31" s="2" t="s">
        <v>144</v>
      </c>
      <c r="D31" s="77" t="s">
        <v>75</v>
      </c>
      <c r="E31" s="2"/>
      <c r="F31" s="77" t="s">
        <v>73</v>
      </c>
      <c r="G31" s="78" t="s">
        <v>74</v>
      </c>
      <c r="H31" s="80">
        <v>43.097222222222221</v>
      </c>
      <c r="I31" s="80">
        <v>91.583333333333329</v>
      </c>
      <c r="J31" s="101">
        <v>0.47057931452835911</v>
      </c>
      <c r="K31" s="81">
        <v>12.444444444444445</v>
      </c>
      <c r="L31" s="82">
        <v>33.680555555555557</v>
      </c>
      <c r="M31" s="101">
        <v>0.36948453608247422</v>
      </c>
      <c r="N31" s="80">
        <v>19.833333333333332</v>
      </c>
      <c r="O31" s="80">
        <v>25.388888888888889</v>
      </c>
      <c r="P31" s="101">
        <v>0.78118161925601748</v>
      </c>
      <c r="Q31" s="83">
        <v>10.25</v>
      </c>
      <c r="R31" s="84">
        <v>35.833333333333336</v>
      </c>
      <c r="S31" s="79">
        <v>46.083333333333336</v>
      </c>
      <c r="T31" s="85">
        <v>24.472222222222221</v>
      </c>
      <c r="U31" s="82">
        <v>8.1527777777777786</v>
      </c>
      <c r="V31" s="86">
        <v>4.833333333333333</v>
      </c>
      <c r="W31" s="84">
        <v>14.666666666666666</v>
      </c>
      <c r="X31" s="80">
        <v>22.027777777777779</v>
      </c>
      <c r="Y31" s="80">
        <v>118.47222222222223</v>
      </c>
      <c r="Z31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teams abbv</vt:lpstr>
      <vt:lpstr>2020TEAM</vt:lpstr>
      <vt:lpstr>2020OPPO</vt:lpstr>
      <vt:lpstr>2021TEAM</vt:lpstr>
      <vt:lpstr>2021OPPO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Hua</dc:creator>
  <cp:lastModifiedBy>William Hua</cp:lastModifiedBy>
  <dcterms:created xsi:type="dcterms:W3CDTF">2015-06-05T18:17:20Z</dcterms:created>
  <dcterms:modified xsi:type="dcterms:W3CDTF">2021-06-26T05:40:59Z</dcterms:modified>
</cp:coreProperties>
</file>