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프로덕트\절세서비스\해외주식양도세\추천알고리즘테스트\"/>
    </mc:Choice>
  </mc:AlternateContent>
  <bookViews>
    <workbookView xWindow="0" yWindow="0" windowWidth="11625" windowHeight="9990"/>
  </bookViews>
  <sheets>
    <sheet name="Sheet1" sheetId="1" r:id="rId1"/>
  </sheets>
  <definedNames>
    <definedName name="_xlnm._FilterDatabase" localSheetId="0" hidden="1">Sheet1!$A$1:$W$1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1" l="1"/>
  <c r="W28" i="1"/>
  <c r="W29" i="1"/>
  <c r="W30" i="1"/>
  <c r="W31" i="1"/>
  <c r="W32" i="1"/>
  <c r="W33" i="1"/>
  <c r="W34" i="1"/>
  <c r="W35" i="1"/>
  <c r="V27" i="1"/>
  <c r="V28" i="1"/>
  <c r="V29" i="1"/>
  <c r="V30" i="1"/>
  <c r="V31" i="1"/>
  <c r="V32" i="1"/>
  <c r="V33" i="1"/>
  <c r="V34" i="1"/>
  <c r="V35" i="1"/>
  <c r="U27" i="1"/>
  <c r="U28" i="1"/>
  <c r="U29" i="1"/>
  <c r="U30" i="1"/>
  <c r="U31" i="1"/>
  <c r="U32" i="1"/>
  <c r="U33" i="1"/>
  <c r="U34" i="1"/>
  <c r="U35" i="1"/>
  <c r="T27" i="1"/>
  <c r="T28" i="1"/>
  <c r="T29" i="1"/>
  <c r="T30" i="1"/>
  <c r="T31" i="1"/>
  <c r="T32" i="1"/>
  <c r="T33" i="1"/>
  <c r="T34" i="1"/>
  <c r="T35" i="1"/>
  <c r="S27" i="1"/>
  <c r="S28" i="1"/>
  <c r="S29" i="1"/>
  <c r="S30" i="1"/>
  <c r="S31" i="1"/>
  <c r="S32" i="1"/>
  <c r="S33" i="1"/>
  <c r="S34" i="1"/>
  <c r="S35" i="1"/>
  <c r="R27" i="1"/>
  <c r="R28" i="1"/>
  <c r="R29" i="1"/>
  <c r="R30" i="1"/>
  <c r="R31" i="1"/>
  <c r="R32" i="1"/>
  <c r="R33" i="1"/>
  <c r="R34" i="1"/>
  <c r="R35" i="1"/>
  <c r="Q27" i="1"/>
  <c r="Q28" i="1"/>
  <c r="Q29" i="1"/>
  <c r="Q30" i="1"/>
  <c r="Q31" i="1"/>
  <c r="Q32" i="1"/>
  <c r="Q33" i="1"/>
  <c r="Q34" i="1"/>
  <c r="Q35" i="1"/>
  <c r="P27" i="1"/>
  <c r="P28" i="1"/>
  <c r="P29" i="1"/>
  <c r="P30" i="1"/>
  <c r="P31" i="1"/>
  <c r="P32" i="1"/>
  <c r="P33" i="1"/>
  <c r="P34" i="1"/>
  <c r="P35" i="1"/>
  <c r="S26" i="1"/>
  <c r="W26" i="1" s="1"/>
  <c r="Q26" i="1"/>
  <c r="T26" i="1" s="1"/>
  <c r="P26" i="1"/>
  <c r="N27" i="1"/>
  <c r="N28" i="1"/>
  <c r="N29" i="1"/>
  <c r="N30" i="1"/>
  <c r="N31" i="1"/>
  <c r="N32" i="1"/>
  <c r="N33" i="1"/>
  <c r="N34" i="1"/>
  <c r="N35" i="1"/>
  <c r="N26" i="1"/>
  <c r="H35" i="1"/>
  <c r="H34" i="1"/>
  <c r="H33" i="1"/>
  <c r="H32" i="1"/>
  <c r="H31" i="1"/>
  <c r="H30" i="1"/>
  <c r="H29" i="1"/>
  <c r="H28" i="1"/>
  <c r="H27" i="1"/>
  <c r="H26" i="1"/>
  <c r="R24" i="1"/>
  <c r="Q25" i="1"/>
  <c r="T25" i="1" s="1"/>
  <c r="P25" i="1"/>
  <c r="N25" i="1"/>
  <c r="S25" i="1" s="1"/>
  <c r="H25" i="1"/>
  <c r="U17" i="1"/>
  <c r="N17" i="1"/>
  <c r="S17" i="1"/>
  <c r="R26" i="1" l="1"/>
  <c r="U26" i="1"/>
  <c r="V26" i="1" s="1"/>
  <c r="W25" i="1"/>
  <c r="U25" i="1"/>
  <c r="V25" i="1" s="1"/>
  <c r="R25" i="1"/>
  <c r="AA18" i="1"/>
  <c r="AB17" i="1"/>
  <c r="V18" i="1"/>
  <c r="V19" i="1"/>
  <c r="V20" i="1"/>
  <c r="V21" i="1"/>
  <c r="V22" i="1"/>
  <c r="V23" i="1"/>
  <c r="V24" i="1"/>
  <c r="V17" i="1"/>
  <c r="T18" i="1"/>
  <c r="T19" i="1"/>
  <c r="T20" i="1"/>
  <c r="T21" i="1"/>
  <c r="T22" i="1"/>
  <c r="T23" i="1"/>
  <c r="T24" i="1"/>
  <c r="T17" i="1"/>
  <c r="W18" i="1"/>
  <c r="W19" i="1"/>
  <c r="W20" i="1"/>
  <c r="W21" i="1"/>
  <c r="W22" i="1"/>
  <c r="W23" i="1"/>
  <c r="W24" i="1"/>
  <c r="W17" i="1"/>
  <c r="N18" i="1"/>
  <c r="N19" i="1"/>
  <c r="S19" i="1" s="1"/>
  <c r="U19" i="1" s="1"/>
  <c r="N20" i="1"/>
  <c r="N21" i="1"/>
  <c r="N22" i="1"/>
  <c r="S22" i="1" s="1"/>
  <c r="U22" i="1" s="1"/>
  <c r="N23" i="1"/>
  <c r="N24" i="1"/>
  <c r="S24" i="1" s="1"/>
  <c r="U24" i="1" s="1"/>
  <c r="S18" i="1"/>
  <c r="U18" i="1" s="1"/>
  <c r="S20" i="1"/>
  <c r="U20" i="1" s="1"/>
  <c r="S21" i="1"/>
  <c r="U21" i="1" s="1"/>
  <c r="S23" i="1"/>
  <c r="U23" i="1" s="1"/>
  <c r="S13" i="1"/>
  <c r="Q17" i="1"/>
  <c r="R17" i="1"/>
  <c r="Q24" i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P18" i="1"/>
  <c r="P19" i="1"/>
  <c r="P20" i="1"/>
  <c r="P21" i="1"/>
  <c r="P22" i="1"/>
  <c r="P23" i="1"/>
  <c r="P24" i="1"/>
  <c r="P17" i="1"/>
  <c r="H17" i="1"/>
  <c r="H18" i="1"/>
  <c r="H19" i="1"/>
  <c r="H20" i="1"/>
  <c r="H21" i="1"/>
  <c r="H22" i="1"/>
  <c r="H23" i="1"/>
  <c r="H24" i="1"/>
  <c r="N2" i="1"/>
  <c r="S2" i="1" s="1"/>
  <c r="AB18" i="1" l="1"/>
  <c r="AB2" i="1"/>
  <c r="AB3" i="1" s="1"/>
  <c r="AB4" i="1" s="1"/>
  <c r="AB5" i="1" s="1"/>
  <c r="Q12" i="1"/>
  <c r="Q15" i="1"/>
  <c r="Q11" i="1"/>
  <c r="Q14" i="1"/>
  <c r="Q16" i="1"/>
  <c r="Q2" i="1"/>
  <c r="R2" i="1" s="1"/>
  <c r="Q3" i="1"/>
  <c r="R3" i="1" s="1"/>
  <c r="Q7" i="1"/>
  <c r="R7" i="1" s="1"/>
  <c r="Q8" i="1"/>
  <c r="R8" i="1" s="1"/>
  <c r="Q4" i="1"/>
  <c r="R4" i="1" s="1"/>
  <c r="Q6" i="1"/>
  <c r="R6" i="1" s="1"/>
  <c r="Q5" i="1"/>
  <c r="Q13" i="1"/>
  <c r="Q10" i="1"/>
  <c r="Q9" i="1"/>
  <c r="P12" i="1"/>
  <c r="P15" i="1"/>
  <c r="P11" i="1"/>
  <c r="P14" i="1"/>
  <c r="P16" i="1"/>
  <c r="P2" i="1"/>
  <c r="P3" i="1"/>
  <c r="P7" i="1"/>
  <c r="P8" i="1"/>
  <c r="P4" i="1"/>
  <c r="P6" i="1"/>
  <c r="P5" i="1"/>
  <c r="P13" i="1"/>
  <c r="P10" i="1"/>
  <c r="P9" i="1"/>
  <c r="N9" i="1"/>
  <c r="S9" i="1" s="1"/>
  <c r="N12" i="1"/>
  <c r="S12" i="1" s="1"/>
  <c r="N15" i="1"/>
  <c r="S15" i="1" s="1"/>
  <c r="N11" i="1"/>
  <c r="S11" i="1" s="1"/>
  <c r="N14" i="1"/>
  <c r="S14" i="1" s="1"/>
  <c r="N16" i="1"/>
  <c r="S16" i="1" s="1"/>
  <c r="N3" i="1"/>
  <c r="S3" i="1" s="1"/>
  <c r="N7" i="1"/>
  <c r="S7" i="1" s="1"/>
  <c r="N8" i="1"/>
  <c r="S8" i="1" s="1"/>
  <c r="N4" i="1"/>
  <c r="S4" i="1" s="1"/>
  <c r="N6" i="1"/>
  <c r="S6" i="1" s="1"/>
  <c r="N5" i="1"/>
  <c r="S5" i="1" s="1"/>
  <c r="N13" i="1"/>
  <c r="N10" i="1"/>
  <c r="S10" i="1" s="1"/>
  <c r="R5" i="1" l="1"/>
  <c r="R14" i="1"/>
  <c r="R11" i="1"/>
  <c r="R16" i="1"/>
  <c r="R9" i="1"/>
  <c r="AA6" i="1" s="1"/>
  <c r="AB6" i="1" s="1"/>
  <c r="AB7" i="1" s="1"/>
  <c r="R15" i="1"/>
  <c r="R12" i="1"/>
  <c r="R10" i="1"/>
  <c r="R13" i="1"/>
  <c r="H12" i="1"/>
  <c r="H15" i="1"/>
  <c r="H11" i="1"/>
  <c r="H14" i="1"/>
  <c r="H16" i="1"/>
  <c r="H2" i="1"/>
  <c r="H3" i="1"/>
  <c r="H7" i="1"/>
  <c r="H8" i="1"/>
  <c r="H4" i="1"/>
  <c r="H6" i="1"/>
  <c r="H5" i="1"/>
  <c r="H13" i="1"/>
  <c r="H10" i="1"/>
  <c r="H9" i="1"/>
  <c r="W9" i="1" s="1"/>
  <c r="U9" i="1" l="1"/>
  <c r="V9" i="1" s="1"/>
  <c r="U5" i="1"/>
  <c r="V5" i="1" s="1"/>
  <c r="W5" i="1"/>
  <c r="U4" i="1"/>
  <c r="V4" i="1" s="1"/>
  <c r="W4" i="1"/>
  <c r="W7" i="1"/>
  <c r="U7" i="1"/>
  <c r="V7" i="1" s="1"/>
  <c r="U3" i="1"/>
  <c r="V3" i="1" s="1"/>
  <c r="W3" i="1"/>
  <c r="W16" i="1"/>
  <c r="U16" i="1"/>
  <c r="V16" i="1" s="1"/>
  <c r="W11" i="1"/>
  <c r="U11" i="1"/>
  <c r="V11" i="1" s="1"/>
  <c r="W15" i="1"/>
  <c r="U15" i="1"/>
  <c r="V15" i="1" s="1"/>
  <c r="U10" i="1"/>
  <c r="V10" i="1" s="1"/>
  <c r="W10" i="1"/>
  <c r="U13" i="1"/>
  <c r="V13" i="1" s="1"/>
  <c r="W13" i="1"/>
  <c r="U6" i="1"/>
  <c r="V6" i="1" s="1"/>
  <c r="W6" i="1"/>
  <c r="W8" i="1"/>
  <c r="U8" i="1"/>
  <c r="V8" i="1" s="1"/>
  <c r="U2" i="1"/>
  <c r="V2" i="1" s="1"/>
  <c r="W2" i="1"/>
  <c r="U14" i="1"/>
  <c r="V14" i="1" s="1"/>
  <c r="W14" i="1"/>
  <c r="U12" i="1"/>
  <c r="V12" i="1" s="1"/>
  <c r="W12" i="1"/>
</calcChain>
</file>

<file path=xl/sharedStrings.xml><?xml version="1.0" encoding="utf-8"?>
<sst xmlns="http://schemas.openxmlformats.org/spreadsheetml/2006/main" count="173" uniqueCount="105">
  <si>
    <t>고객번호</t>
    <phoneticPr fontId="2" type="noConversion"/>
  </si>
  <si>
    <t>계좌번호</t>
    <phoneticPr fontId="2" type="noConversion"/>
  </si>
  <si>
    <t>종목코드</t>
    <phoneticPr fontId="2" type="noConversion"/>
  </si>
  <si>
    <t>종목명</t>
    <phoneticPr fontId="2" type="noConversion"/>
  </si>
  <si>
    <t>보유수량</t>
    <phoneticPr fontId="2" type="noConversion"/>
  </si>
  <si>
    <t>매입단가</t>
    <phoneticPr fontId="2" type="noConversion"/>
  </si>
  <si>
    <t>매입단가(원화)</t>
    <phoneticPr fontId="2" type="noConversion"/>
  </si>
  <si>
    <t>매입금액</t>
    <phoneticPr fontId="2" type="noConversion"/>
  </si>
  <si>
    <t>매입금액(원화)</t>
    <phoneticPr fontId="2" type="noConversion"/>
  </si>
  <si>
    <t>전일종가</t>
    <phoneticPr fontId="2" type="noConversion"/>
  </si>
  <si>
    <t>평가금액</t>
    <phoneticPr fontId="2" type="noConversion"/>
  </si>
  <si>
    <t>기준환율</t>
    <phoneticPr fontId="2" type="noConversion"/>
  </si>
  <si>
    <t>가나다라</t>
    <phoneticPr fontId="2" type="noConversion"/>
  </si>
  <si>
    <t>ABVC</t>
    <phoneticPr fontId="2" type="noConversion"/>
  </si>
  <si>
    <t>대여수량</t>
    <phoneticPr fontId="2" type="noConversion"/>
  </si>
  <si>
    <t>주식담보</t>
    <phoneticPr fontId="2" type="noConversion"/>
  </si>
  <si>
    <t>ABVC 바이오파머</t>
    <phoneticPr fontId="2" type="noConversion"/>
  </si>
  <si>
    <t>ATLO</t>
    <phoneticPr fontId="2" type="noConversion"/>
  </si>
  <si>
    <t>에임스 내셔널</t>
    <phoneticPr fontId="2" type="noConversion"/>
  </si>
  <si>
    <t>CYTK</t>
    <phoneticPr fontId="2" type="noConversion"/>
  </si>
  <si>
    <t>사이토키네틱스</t>
    <phoneticPr fontId="2" type="noConversion"/>
  </si>
  <si>
    <t>GTX</t>
    <phoneticPr fontId="2" type="noConversion"/>
  </si>
  <si>
    <t>가렛 모션</t>
    <phoneticPr fontId="2" type="noConversion"/>
  </si>
  <si>
    <t>KE</t>
    <phoneticPr fontId="2" type="noConversion"/>
  </si>
  <si>
    <t>킴볼 일렉트로닉스</t>
    <phoneticPr fontId="2" type="noConversion"/>
  </si>
  <si>
    <t>MASI</t>
    <phoneticPr fontId="2" type="noConversion"/>
  </si>
  <si>
    <t>마시모</t>
    <phoneticPr fontId="2" type="noConversion"/>
  </si>
  <si>
    <t>META</t>
    <phoneticPr fontId="2" type="noConversion"/>
  </si>
  <si>
    <t>메타 플랫폼스(페이스북)</t>
    <phoneticPr fontId="2" type="noConversion"/>
  </si>
  <si>
    <t>TSCO</t>
    <phoneticPr fontId="2" type="noConversion"/>
  </si>
  <si>
    <t>트랙터 서플라이</t>
    <phoneticPr fontId="2" type="noConversion"/>
  </si>
  <si>
    <t>BA</t>
    <phoneticPr fontId="2" type="noConversion"/>
  </si>
  <si>
    <t>보잉</t>
    <phoneticPr fontId="2" type="noConversion"/>
  </si>
  <si>
    <t>ENB</t>
    <phoneticPr fontId="2" type="noConversion"/>
  </si>
  <si>
    <t>엔브리지</t>
    <phoneticPr fontId="2" type="noConversion"/>
  </si>
  <si>
    <t>FL</t>
    <phoneticPr fontId="2" type="noConversion"/>
  </si>
  <si>
    <t>풋락커</t>
    <phoneticPr fontId="2" type="noConversion"/>
  </si>
  <si>
    <t>UBER</t>
    <phoneticPr fontId="2" type="noConversion"/>
  </si>
  <si>
    <t>우버 테크놀로지스</t>
    <phoneticPr fontId="2" type="noConversion"/>
  </si>
  <si>
    <t>UNP</t>
    <phoneticPr fontId="2" type="noConversion"/>
  </si>
  <si>
    <t>유니언 퍼시픽</t>
    <phoneticPr fontId="2" type="noConversion"/>
  </si>
  <si>
    <t>APT</t>
    <phoneticPr fontId="2" type="noConversion"/>
  </si>
  <si>
    <t>알파 프로 테크</t>
    <phoneticPr fontId="2" type="noConversion"/>
  </si>
  <si>
    <t>AULT</t>
    <phoneticPr fontId="2" type="noConversion"/>
  </si>
  <si>
    <t>올트 얼라이언스</t>
    <phoneticPr fontId="2" type="noConversion"/>
  </si>
  <si>
    <t>총보유수량</t>
    <phoneticPr fontId="2" type="noConversion"/>
  </si>
  <si>
    <t>1주당_취득가액</t>
    <phoneticPr fontId="2" type="noConversion"/>
  </si>
  <si>
    <t>1주당_매도가액</t>
    <phoneticPr fontId="2" type="noConversion"/>
  </si>
  <si>
    <t>1주당_손실액</t>
    <phoneticPr fontId="2" type="noConversion"/>
  </si>
  <si>
    <t>평가금액(원화)</t>
    <phoneticPr fontId="2" type="noConversion"/>
  </si>
  <si>
    <t>손실률</t>
    <phoneticPr fontId="2" type="noConversion"/>
  </si>
  <si>
    <t>손실금액</t>
    <phoneticPr fontId="2" type="noConversion"/>
  </si>
  <si>
    <t>매도금액</t>
    <phoneticPr fontId="2" type="noConversion"/>
  </si>
  <si>
    <t>과세표준</t>
    <phoneticPr fontId="2" type="noConversion"/>
  </si>
  <si>
    <t>1순위</t>
    <phoneticPr fontId="2" type="noConversion"/>
  </si>
  <si>
    <t>META</t>
    <phoneticPr fontId="2" type="noConversion"/>
  </si>
  <si>
    <t>2순위</t>
    <phoneticPr fontId="2" type="noConversion"/>
  </si>
  <si>
    <t>TSCO</t>
    <phoneticPr fontId="2" type="noConversion"/>
  </si>
  <si>
    <t>3순위</t>
    <phoneticPr fontId="2" type="noConversion"/>
  </si>
  <si>
    <t>FL</t>
    <phoneticPr fontId="2" type="noConversion"/>
  </si>
  <si>
    <t>4순위</t>
    <phoneticPr fontId="2" type="noConversion"/>
  </si>
  <si>
    <t>ABVC</t>
    <phoneticPr fontId="2" type="noConversion"/>
  </si>
  <si>
    <t>5순위</t>
    <phoneticPr fontId="2" type="noConversion"/>
  </si>
  <si>
    <t>AULT</t>
    <phoneticPr fontId="2" type="noConversion"/>
  </si>
  <si>
    <t>1주당_손실</t>
    <phoneticPr fontId="2" type="noConversion"/>
  </si>
  <si>
    <t>81019970-01</t>
    <phoneticPr fontId="2" type="noConversion"/>
  </si>
  <si>
    <t>남민아꺼제발쓰지마</t>
    <phoneticPr fontId="2" type="noConversion"/>
  </si>
  <si>
    <t>엔비디아</t>
    <phoneticPr fontId="2" type="noConversion"/>
  </si>
  <si>
    <t>PROETF ULTRAPRO QQQ</t>
    <phoneticPr fontId="2" type="noConversion"/>
  </si>
  <si>
    <t>테슬라</t>
    <phoneticPr fontId="2" type="noConversion"/>
  </si>
  <si>
    <t>알코아</t>
    <phoneticPr fontId="2" type="noConversion"/>
  </si>
  <si>
    <t>악셀 엔터테인먼트</t>
    <phoneticPr fontId="2" type="noConversion"/>
  </si>
  <si>
    <t>뱅크오브아메리카</t>
    <phoneticPr fontId="2" type="noConversion"/>
  </si>
  <si>
    <t>카니발</t>
    <phoneticPr fontId="2" type="noConversion"/>
  </si>
  <si>
    <t>벤타스</t>
    <phoneticPr fontId="2" type="noConversion"/>
  </si>
  <si>
    <t>NVDA</t>
    <phoneticPr fontId="2" type="noConversion"/>
  </si>
  <si>
    <t>TQQQ</t>
    <phoneticPr fontId="2" type="noConversion"/>
  </si>
  <si>
    <t>TSLA</t>
    <phoneticPr fontId="2" type="noConversion"/>
  </si>
  <si>
    <t>AA</t>
    <phoneticPr fontId="2" type="noConversion"/>
  </si>
  <si>
    <t>ACEL</t>
    <phoneticPr fontId="2" type="noConversion"/>
  </si>
  <si>
    <t>BAC</t>
    <phoneticPr fontId="2" type="noConversion"/>
  </si>
  <si>
    <t>CCL</t>
    <phoneticPr fontId="2" type="noConversion"/>
  </si>
  <si>
    <t>VTR</t>
    <phoneticPr fontId="2" type="noConversion"/>
  </si>
  <si>
    <t>81150273-01</t>
    <phoneticPr fontId="2" type="noConversion"/>
  </si>
  <si>
    <t>김영덕</t>
    <phoneticPr fontId="2" type="noConversion"/>
  </si>
  <si>
    <t>81122241-01</t>
    <phoneticPr fontId="2" type="noConversion"/>
  </si>
  <si>
    <t>AAPL</t>
    <phoneticPr fontId="2" type="noConversion"/>
  </si>
  <si>
    <t>애플</t>
    <phoneticPr fontId="2" type="noConversion"/>
  </si>
  <si>
    <t>정선미</t>
    <phoneticPr fontId="2" type="noConversion"/>
  </si>
  <si>
    <t>81060273-01</t>
    <phoneticPr fontId="2" type="noConversion"/>
  </si>
  <si>
    <t>AAPL</t>
    <phoneticPr fontId="2" type="noConversion"/>
  </si>
  <si>
    <t>AMD</t>
    <phoneticPr fontId="2" type="noConversion"/>
  </si>
  <si>
    <t>INTC</t>
    <phoneticPr fontId="2" type="noConversion"/>
  </si>
  <si>
    <t>NFLX</t>
    <phoneticPr fontId="2" type="noConversion"/>
  </si>
  <si>
    <t>QCOM</t>
    <phoneticPr fontId="2" type="noConversion"/>
  </si>
  <si>
    <t>TGAA</t>
    <phoneticPr fontId="2" type="noConversion"/>
  </si>
  <si>
    <t>DIS</t>
    <phoneticPr fontId="2" type="noConversion"/>
  </si>
  <si>
    <t>KO</t>
    <phoneticPr fontId="2" type="noConversion"/>
  </si>
  <si>
    <t>애플</t>
    <phoneticPr fontId="2" type="noConversion"/>
  </si>
  <si>
    <t>인텔</t>
    <phoneticPr fontId="2" type="noConversion"/>
  </si>
  <si>
    <t>넷플릭스</t>
    <phoneticPr fontId="2" type="noConversion"/>
  </si>
  <si>
    <t>퀄컴</t>
    <phoneticPr fontId="2" type="noConversion"/>
  </si>
  <si>
    <t>타겟 글로벌 애퀴지션</t>
    <phoneticPr fontId="2" type="noConversion"/>
  </si>
  <si>
    <t>월트 디즈니</t>
    <phoneticPr fontId="2" type="noConversion"/>
  </si>
  <si>
    <t>코카콜라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</si>
</sst>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4" fontId="4" fillId="0" borderId="0" xfId="0" applyNumberFormat="1" applyFont="1">
      <alignment vertical="center"/>
    </xf>
    <xf numFmtId="4" fontId="4" fillId="0" borderId="1" xfId="0" applyNumberFormat="1" applyFont="1" applyBorder="1">
      <alignment vertical="center"/>
    </xf>
    <xf numFmtId="41" fontId="3" fillId="0" borderId="0" xfId="0" applyNumberFormat="1" applyFont="1">
      <alignment vertical="center"/>
    </xf>
    <xf numFmtId="41" fontId="0" fillId="0" borderId="0" xfId="0" applyNumberFormat="1" applyAlignment="1">
      <alignment vertical="center" wrapText="1"/>
    </xf>
    <xf numFmtId="41" fontId="0" fillId="0" borderId="1" xfId="0" applyNumberFormat="1" applyBorder="1">
      <alignment vertical="center"/>
    </xf>
    <xf numFmtId="41" fontId="0" fillId="2" borderId="0" xfId="0" applyNumberFormat="1" applyFill="1">
      <alignment vertical="center"/>
    </xf>
    <xf numFmtId="41" fontId="3" fillId="2" borderId="0" xfId="0" applyNumberFormat="1" applyFont="1" applyFill="1">
      <alignment vertical="center"/>
    </xf>
    <xf numFmtId="41" fontId="0" fillId="2" borderId="1" xfId="0" applyNumberFormat="1" applyFill="1" applyBorder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41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4" fillId="0" borderId="2" xfId="0" applyNumberFormat="1" applyFont="1" applyBorder="1">
      <alignment vertical="center"/>
    </xf>
    <xf numFmtId="41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5"/>
  <sheetViews>
    <sheetView tabSelected="1" zoomScale="70" zoomScaleNormal="70" workbookViewId="0">
      <pane ySplit="1" topLeftCell="A8" activePane="bottomLeft" state="frozen"/>
      <selection pane="bottomLeft" activeCell="M38" sqref="M38"/>
    </sheetView>
  </sheetViews>
  <sheetFormatPr defaultRowHeight="16.5" x14ac:dyDescent="0.3"/>
  <cols>
    <col min="2" max="2" width="12.5" bestFit="1" customWidth="1"/>
    <col min="4" max="4" width="22.875" bestFit="1" customWidth="1"/>
    <col min="6" max="7" width="9" style="2" bestFit="1" customWidth="1"/>
    <col min="8" max="8" width="11" style="4" bestFit="1" customWidth="1"/>
    <col min="10" max="10" width="14.375" style="12" bestFit="1" customWidth="1"/>
    <col min="11" max="11" width="14.25" bestFit="1" customWidth="1"/>
    <col min="12" max="12" width="15.625" style="12" bestFit="1" customWidth="1"/>
    <col min="14" max="14" width="11.125" bestFit="1" customWidth="1"/>
    <col min="16" max="17" width="15" style="12" bestFit="1" customWidth="1"/>
    <col min="18" max="18" width="12.875" style="12" bestFit="1" customWidth="1"/>
    <col min="19" max="19" width="14.375" style="12" bestFit="1" customWidth="1"/>
    <col min="21" max="21" width="15.875" style="12" bestFit="1" customWidth="1"/>
    <col min="22" max="22" width="9.625" style="12" customWidth="1"/>
    <col min="23" max="23" width="13.625" style="12" bestFit="1" customWidth="1"/>
    <col min="26" max="26" width="9" style="9"/>
    <col min="27" max="27" width="13" style="12" bestFit="1" customWidth="1"/>
    <col min="28" max="28" width="11.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14</v>
      </c>
      <c r="G1" s="2" t="s">
        <v>15</v>
      </c>
      <c r="H1" s="4" t="s">
        <v>45</v>
      </c>
      <c r="I1" t="s">
        <v>5</v>
      </c>
      <c r="J1" s="12" t="s">
        <v>6</v>
      </c>
      <c r="K1" t="s">
        <v>7</v>
      </c>
      <c r="L1" s="12" t="s">
        <v>8</v>
      </c>
      <c r="M1" t="s">
        <v>9</v>
      </c>
      <c r="N1" t="s">
        <v>10</v>
      </c>
      <c r="O1" t="s">
        <v>11</v>
      </c>
      <c r="P1" s="26" t="s">
        <v>46</v>
      </c>
      <c r="Q1" s="26" t="s">
        <v>47</v>
      </c>
      <c r="R1" s="26" t="s">
        <v>48</v>
      </c>
      <c r="S1" s="26" t="s">
        <v>49</v>
      </c>
      <c r="T1" s="10" t="s">
        <v>50</v>
      </c>
      <c r="U1" s="26" t="s">
        <v>51</v>
      </c>
      <c r="V1" s="26" t="s">
        <v>64</v>
      </c>
      <c r="W1" s="26" t="s">
        <v>52</v>
      </c>
    </row>
    <row r="2" spans="1:28" x14ac:dyDescent="0.3">
      <c r="A2" t="s">
        <v>12</v>
      </c>
      <c r="B2" t="s">
        <v>83</v>
      </c>
      <c r="C2" s="2" t="s">
        <v>27</v>
      </c>
      <c r="D2" s="2" t="s">
        <v>28</v>
      </c>
      <c r="E2" s="5">
        <v>10</v>
      </c>
      <c r="F2" s="5">
        <v>0</v>
      </c>
      <c r="G2" s="5">
        <v>0</v>
      </c>
      <c r="H2" s="5">
        <f t="shared" ref="H2:H35" si="0">E2-(F2+G2)</f>
        <v>10</v>
      </c>
      <c r="I2" s="5">
        <v>529.20000000000005</v>
      </c>
      <c r="J2" s="12">
        <v>728338</v>
      </c>
      <c r="K2" s="5">
        <v>5292</v>
      </c>
      <c r="L2" s="12">
        <v>7283379</v>
      </c>
      <c r="M2">
        <v>500.27</v>
      </c>
      <c r="N2">
        <f>M2*E2</f>
        <v>5002.7</v>
      </c>
      <c r="O2" s="7">
        <v>1355.5</v>
      </c>
      <c r="P2" s="26">
        <f t="shared" ref="P2:P16" si="1">J2</f>
        <v>728338</v>
      </c>
      <c r="Q2" s="26">
        <f t="shared" ref="Q2:R25" si="2">_xlfn.FLOOR.MATH(M2*O2)</f>
        <v>678115</v>
      </c>
      <c r="R2" s="26">
        <f t="shared" ref="R2:R25" si="3">Q2-P2</f>
        <v>-50223</v>
      </c>
      <c r="S2" s="26">
        <f>_xlfn.FLOOR.MATH(N2*O2)</f>
        <v>6781159</v>
      </c>
      <c r="T2" s="10">
        <v>-6.9</v>
      </c>
      <c r="U2" s="26">
        <f t="shared" ref="U2:U16" si="4">_xlfn.FLOOR.MATH((S2-L2) * (H2/E2))</f>
        <v>-502220</v>
      </c>
      <c r="V2" s="26">
        <f>U2/H2</f>
        <v>-50222</v>
      </c>
      <c r="W2" s="26">
        <f t="shared" ref="W2:W25" si="5">_xlfn.FLOOR.MATH(S2*(H2/E2))</f>
        <v>6781159</v>
      </c>
      <c r="Y2" t="s">
        <v>53</v>
      </c>
      <c r="AA2" s="12">
        <v>1000000</v>
      </c>
      <c r="AB2" s="13">
        <f>0.9*AA2</f>
        <v>900000</v>
      </c>
    </row>
    <row r="3" spans="1:28" x14ac:dyDescent="0.3">
      <c r="A3" s="1" t="s">
        <v>12</v>
      </c>
      <c r="B3" s="29" t="s">
        <v>83</v>
      </c>
      <c r="C3" s="2" t="s">
        <v>29</v>
      </c>
      <c r="D3" s="2" t="s">
        <v>30</v>
      </c>
      <c r="E3" s="5">
        <v>20</v>
      </c>
      <c r="F3" s="5">
        <v>0</v>
      </c>
      <c r="G3" s="5">
        <v>0</v>
      </c>
      <c r="H3" s="5">
        <f t="shared" si="0"/>
        <v>20</v>
      </c>
      <c r="I3" s="5">
        <v>276</v>
      </c>
      <c r="J3" s="12">
        <v>379859</v>
      </c>
      <c r="K3" s="5">
        <v>5520</v>
      </c>
      <c r="L3" s="12">
        <v>7597176</v>
      </c>
      <c r="M3">
        <v>270.58999999999997</v>
      </c>
      <c r="N3" s="8">
        <f t="shared" ref="N3:N35" si="6">M3*E3</f>
        <v>5411.7999999999993</v>
      </c>
      <c r="O3" s="7">
        <v>1355.5</v>
      </c>
      <c r="P3" s="26">
        <f t="shared" si="1"/>
        <v>379859</v>
      </c>
      <c r="Q3" s="26">
        <f t="shared" si="2"/>
        <v>366784</v>
      </c>
      <c r="R3" s="26">
        <f t="shared" si="3"/>
        <v>-13075</v>
      </c>
      <c r="S3" s="26">
        <f t="shared" ref="S3:S25" si="7">_xlfn.FLOOR.MATH(N3*O3)</f>
        <v>7335694</v>
      </c>
      <c r="T3" s="10">
        <v>-3.44</v>
      </c>
      <c r="U3" s="26">
        <f t="shared" si="4"/>
        <v>-261482</v>
      </c>
      <c r="V3" s="26">
        <f t="shared" ref="V3:V25" si="8">U3/H3</f>
        <v>-13074.1</v>
      </c>
      <c r="W3" s="26">
        <f t="shared" si="5"/>
        <v>7335694</v>
      </c>
      <c r="X3" t="s">
        <v>54</v>
      </c>
      <c r="Y3" t="s">
        <v>55</v>
      </c>
      <c r="Z3" s="9">
        <v>10</v>
      </c>
      <c r="AA3" s="12">
        <v>-502220</v>
      </c>
      <c r="AB3" s="12">
        <f>AB2+AA3</f>
        <v>397780</v>
      </c>
    </row>
    <row r="4" spans="1:28" x14ac:dyDescent="0.3">
      <c r="A4" s="1" t="s">
        <v>12</v>
      </c>
      <c r="B4" s="29" t="s">
        <v>83</v>
      </c>
      <c r="C4" s="2" t="s">
        <v>35</v>
      </c>
      <c r="D4" s="2" t="s">
        <v>36</v>
      </c>
      <c r="E4" s="5">
        <v>10</v>
      </c>
      <c r="F4" s="5">
        <v>0</v>
      </c>
      <c r="G4" s="5">
        <v>0</v>
      </c>
      <c r="H4" s="5">
        <f t="shared" si="0"/>
        <v>10</v>
      </c>
      <c r="I4" s="5">
        <v>35.6</v>
      </c>
      <c r="J4" s="12">
        <v>48996</v>
      </c>
      <c r="K4" s="5">
        <v>356</v>
      </c>
      <c r="L4" s="12">
        <v>489962</v>
      </c>
      <c r="M4">
        <v>26.16</v>
      </c>
      <c r="N4" s="8">
        <f t="shared" si="6"/>
        <v>261.60000000000002</v>
      </c>
      <c r="O4" s="7">
        <v>1355.5</v>
      </c>
      <c r="P4" s="26">
        <f t="shared" si="1"/>
        <v>48996</v>
      </c>
      <c r="Q4" s="26">
        <f t="shared" si="2"/>
        <v>35459</v>
      </c>
      <c r="R4" s="26">
        <f t="shared" si="3"/>
        <v>-13537</v>
      </c>
      <c r="S4" s="26">
        <f t="shared" si="7"/>
        <v>354598</v>
      </c>
      <c r="T4" s="10">
        <v>-27.63</v>
      </c>
      <c r="U4" s="26">
        <f t="shared" si="4"/>
        <v>-135364</v>
      </c>
      <c r="V4" s="26">
        <f t="shared" si="8"/>
        <v>-13536.4</v>
      </c>
      <c r="W4" s="26">
        <f t="shared" si="5"/>
        <v>354598</v>
      </c>
      <c r="X4" t="s">
        <v>56</v>
      </c>
      <c r="Y4" t="s">
        <v>57</v>
      </c>
      <c r="Z4" s="9">
        <v>20</v>
      </c>
      <c r="AA4" s="12">
        <v>-261482</v>
      </c>
      <c r="AB4" s="12">
        <f>AB3+AA4</f>
        <v>136298</v>
      </c>
    </row>
    <row r="5" spans="1:28" x14ac:dyDescent="0.3">
      <c r="A5" s="1" t="s">
        <v>12</v>
      </c>
      <c r="B5" s="29" t="s">
        <v>83</v>
      </c>
      <c r="C5" s="2" t="s">
        <v>39</v>
      </c>
      <c r="D5" s="2" t="s">
        <v>40</v>
      </c>
      <c r="E5" s="5">
        <v>10</v>
      </c>
      <c r="F5" s="5">
        <v>0</v>
      </c>
      <c r="G5" s="5">
        <v>0</v>
      </c>
      <c r="H5" s="5">
        <f t="shared" si="0"/>
        <v>10</v>
      </c>
      <c r="I5" s="5">
        <v>251.76</v>
      </c>
      <c r="J5" s="12">
        <v>346497</v>
      </c>
      <c r="K5" s="5">
        <v>2517.6</v>
      </c>
      <c r="L5" s="12">
        <v>3464972</v>
      </c>
      <c r="M5">
        <v>249.63</v>
      </c>
      <c r="N5" s="8">
        <f t="shared" si="6"/>
        <v>2496.3000000000002</v>
      </c>
      <c r="O5" s="7">
        <v>1355.5</v>
      </c>
      <c r="P5" s="26">
        <f t="shared" si="1"/>
        <v>346497</v>
      </c>
      <c r="Q5" s="26">
        <f t="shared" si="2"/>
        <v>338373</v>
      </c>
      <c r="R5" s="26">
        <f t="shared" si="3"/>
        <v>-8124</v>
      </c>
      <c r="S5" s="26">
        <f t="shared" si="7"/>
        <v>3383734</v>
      </c>
      <c r="T5" s="10">
        <v>-2.34</v>
      </c>
      <c r="U5" s="26">
        <f t="shared" si="4"/>
        <v>-81238</v>
      </c>
      <c r="V5" s="26">
        <f t="shared" si="8"/>
        <v>-8123.8</v>
      </c>
      <c r="W5" s="26">
        <f t="shared" si="5"/>
        <v>3383734</v>
      </c>
      <c r="X5" t="s">
        <v>58</v>
      </c>
      <c r="Y5" t="s">
        <v>59</v>
      </c>
      <c r="Z5" s="9">
        <v>10</v>
      </c>
      <c r="AA5" s="12">
        <v>-135364</v>
      </c>
      <c r="AB5" s="12">
        <f>AB4+AA5</f>
        <v>934</v>
      </c>
    </row>
    <row r="6" spans="1:28" x14ac:dyDescent="0.3">
      <c r="A6" s="1" t="s">
        <v>12</v>
      </c>
      <c r="B6" s="29" t="s">
        <v>83</v>
      </c>
      <c r="C6" s="2" t="s">
        <v>37</v>
      </c>
      <c r="D6" s="2" t="s">
        <v>38</v>
      </c>
      <c r="E6" s="5">
        <v>8</v>
      </c>
      <c r="F6" s="5">
        <v>0</v>
      </c>
      <c r="G6" s="5">
        <v>0</v>
      </c>
      <c r="H6" s="5">
        <f t="shared" si="0"/>
        <v>8</v>
      </c>
      <c r="I6" s="5">
        <v>73.73</v>
      </c>
      <c r="J6" s="12">
        <v>101474</v>
      </c>
      <c r="K6" s="5">
        <v>589.84</v>
      </c>
      <c r="L6" s="12">
        <v>811796</v>
      </c>
      <c r="M6">
        <v>69.58</v>
      </c>
      <c r="N6" s="8">
        <f t="shared" si="6"/>
        <v>556.64</v>
      </c>
      <c r="O6" s="7">
        <v>1355.5</v>
      </c>
      <c r="P6" s="26">
        <f t="shared" si="1"/>
        <v>101474</v>
      </c>
      <c r="Q6" s="26">
        <f t="shared" si="2"/>
        <v>94315</v>
      </c>
      <c r="R6" s="26">
        <f t="shared" si="3"/>
        <v>-7159</v>
      </c>
      <c r="S6" s="26">
        <f t="shared" si="7"/>
        <v>754525</v>
      </c>
      <c r="T6" s="10">
        <v>-7.06</v>
      </c>
      <c r="U6" s="26">
        <f t="shared" si="4"/>
        <v>-57271</v>
      </c>
      <c r="V6" s="26">
        <f t="shared" si="8"/>
        <v>-7158.875</v>
      </c>
      <c r="W6" s="26">
        <f t="shared" si="5"/>
        <v>754525</v>
      </c>
      <c r="X6" t="s">
        <v>60</v>
      </c>
      <c r="Y6" t="s">
        <v>61</v>
      </c>
      <c r="Z6" s="9">
        <v>42</v>
      </c>
      <c r="AA6" s="12">
        <f>R9*Z6</f>
        <v>-378</v>
      </c>
      <c r="AB6" s="12">
        <f>AB5+AA6</f>
        <v>556</v>
      </c>
    </row>
    <row r="7" spans="1:28" x14ac:dyDescent="0.3">
      <c r="A7" s="1" t="s">
        <v>12</v>
      </c>
      <c r="B7" s="29" t="s">
        <v>83</v>
      </c>
      <c r="C7" s="2" t="s">
        <v>31</v>
      </c>
      <c r="D7" s="2" t="s">
        <v>32</v>
      </c>
      <c r="E7" s="5">
        <v>2</v>
      </c>
      <c r="F7" s="5">
        <v>0</v>
      </c>
      <c r="G7" s="5">
        <v>0</v>
      </c>
      <c r="H7" s="5">
        <f t="shared" si="0"/>
        <v>2</v>
      </c>
      <c r="I7" s="5">
        <v>171.7</v>
      </c>
      <c r="J7" s="12">
        <v>236310</v>
      </c>
      <c r="K7" s="5">
        <v>343.4</v>
      </c>
      <c r="L7" s="12">
        <v>472621</v>
      </c>
      <c r="M7">
        <v>157.62</v>
      </c>
      <c r="N7" s="8">
        <f t="shared" si="6"/>
        <v>315.24</v>
      </c>
      <c r="O7" s="7">
        <v>1355.5</v>
      </c>
      <c r="P7" s="26">
        <f t="shared" si="1"/>
        <v>236310</v>
      </c>
      <c r="Q7" s="26">
        <f t="shared" si="2"/>
        <v>213653</v>
      </c>
      <c r="R7" s="26">
        <f t="shared" si="3"/>
        <v>-22657</v>
      </c>
      <c r="S7" s="26">
        <f t="shared" si="7"/>
        <v>427307</v>
      </c>
      <c r="T7" s="10">
        <v>-9.59</v>
      </c>
      <c r="U7" s="26">
        <f t="shared" si="4"/>
        <v>-45314</v>
      </c>
      <c r="V7" s="26">
        <f t="shared" si="8"/>
        <v>-22657</v>
      </c>
      <c r="W7" s="26">
        <f t="shared" si="5"/>
        <v>427307</v>
      </c>
      <c r="X7" t="s">
        <v>62</v>
      </c>
      <c r="Y7" t="s">
        <v>63</v>
      </c>
      <c r="Z7" s="9">
        <v>1</v>
      </c>
      <c r="AA7" s="12">
        <v>-9</v>
      </c>
      <c r="AB7" s="12">
        <f>AB6+AA7</f>
        <v>547</v>
      </c>
    </row>
    <row r="8" spans="1:28" x14ac:dyDescent="0.3">
      <c r="A8" s="3" t="s">
        <v>12</v>
      </c>
      <c r="B8" s="29" t="s">
        <v>83</v>
      </c>
      <c r="C8" s="6" t="s">
        <v>33</v>
      </c>
      <c r="D8" s="6" t="s">
        <v>34</v>
      </c>
      <c r="E8" s="6">
        <v>10</v>
      </c>
      <c r="F8" s="6">
        <v>2</v>
      </c>
      <c r="G8" s="6">
        <v>0</v>
      </c>
      <c r="H8" s="6">
        <f t="shared" si="0"/>
        <v>8</v>
      </c>
      <c r="I8" s="6">
        <v>43.34</v>
      </c>
      <c r="J8" s="23">
        <v>59649</v>
      </c>
      <c r="K8" s="6">
        <v>433.4</v>
      </c>
      <c r="L8" s="23">
        <v>596488</v>
      </c>
      <c r="M8" s="6">
        <v>40.39</v>
      </c>
      <c r="N8" s="6">
        <f t="shared" si="6"/>
        <v>403.9</v>
      </c>
      <c r="O8" s="21">
        <v>1376.3</v>
      </c>
      <c r="P8" s="27">
        <f t="shared" si="1"/>
        <v>59649</v>
      </c>
      <c r="Q8" s="27">
        <f t="shared" si="2"/>
        <v>55588</v>
      </c>
      <c r="R8" s="27">
        <f t="shared" si="3"/>
        <v>-4061</v>
      </c>
      <c r="S8" s="27">
        <f t="shared" si="7"/>
        <v>555887</v>
      </c>
      <c r="T8" s="11">
        <v>-8.2200000000000006</v>
      </c>
      <c r="U8" s="27">
        <f t="shared" si="4"/>
        <v>-32481</v>
      </c>
      <c r="V8" s="26">
        <f t="shared" si="8"/>
        <v>-4060.125</v>
      </c>
      <c r="W8" s="27">
        <f t="shared" si="5"/>
        <v>444709</v>
      </c>
    </row>
    <row r="9" spans="1:28" x14ac:dyDescent="0.3">
      <c r="A9" s="1" t="s">
        <v>12</v>
      </c>
      <c r="B9" s="29" t="s">
        <v>83</v>
      </c>
      <c r="C9" s="2" t="s">
        <v>13</v>
      </c>
      <c r="D9" s="2" t="s">
        <v>16</v>
      </c>
      <c r="E9" s="5">
        <v>50</v>
      </c>
      <c r="F9" s="5">
        <v>0</v>
      </c>
      <c r="G9" s="5">
        <v>0</v>
      </c>
      <c r="H9" s="5">
        <f t="shared" si="0"/>
        <v>50</v>
      </c>
      <c r="I9" s="5">
        <v>0.66500000000000004</v>
      </c>
      <c r="J9" s="24">
        <v>915</v>
      </c>
      <c r="K9" s="5">
        <v>33.255000000000003</v>
      </c>
      <c r="L9" s="12">
        <v>45768</v>
      </c>
      <c r="M9">
        <v>0.65900000000000003</v>
      </c>
      <c r="N9" s="8">
        <f t="shared" si="6"/>
        <v>32.950000000000003</v>
      </c>
      <c r="O9" s="21">
        <v>1376.3</v>
      </c>
      <c r="P9" s="26">
        <f t="shared" si="1"/>
        <v>915</v>
      </c>
      <c r="Q9" s="26">
        <f t="shared" si="2"/>
        <v>906</v>
      </c>
      <c r="R9" s="26">
        <f t="shared" si="3"/>
        <v>-9</v>
      </c>
      <c r="S9" s="26">
        <f t="shared" si="7"/>
        <v>45349</v>
      </c>
      <c r="T9" s="10">
        <v>-2.4</v>
      </c>
      <c r="U9" s="26">
        <f t="shared" si="4"/>
        <v>-419</v>
      </c>
      <c r="V9" s="26">
        <f t="shared" si="8"/>
        <v>-8.3800000000000008</v>
      </c>
      <c r="W9" s="26">
        <f t="shared" si="5"/>
        <v>45349</v>
      </c>
    </row>
    <row r="10" spans="1:28" x14ac:dyDescent="0.3">
      <c r="A10" s="9" t="s">
        <v>12</v>
      </c>
      <c r="B10" s="29" t="s">
        <v>83</v>
      </c>
      <c r="C10" s="9" t="s">
        <v>43</v>
      </c>
      <c r="D10" s="9" t="s">
        <v>44</v>
      </c>
      <c r="E10" s="9">
        <v>30</v>
      </c>
      <c r="F10" s="9">
        <v>0</v>
      </c>
      <c r="G10" s="9">
        <v>0</v>
      </c>
      <c r="H10" s="9">
        <f t="shared" si="0"/>
        <v>30</v>
      </c>
      <c r="I10" s="9">
        <v>0.20799999999999999</v>
      </c>
      <c r="J10" s="12">
        <v>286</v>
      </c>
      <c r="K10" s="9">
        <v>6.24</v>
      </c>
      <c r="L10" s="12">
        <v>8588</v>
      </c>
      <c r="M10" s="9">
        <v>0.2044</v>
      </c>
      <c r="N10" s="9">
        <f t="shared" si="6"/>
        <v>6.1319999999999997</v>
      </c>
      <c r="O10" s="21">
        <v>1376.3</v>
      </c>
      <c r="P10" s="26">
        <f t="shared" si="1"/>
        <v>286</v>
      </c>
      <c r="Q10" s="26">
        <f t="shared" si="2"/>
        <v>281</v>
      </c>
      <c r="R10" s="26">
        <f t="shared" si="3"/>
        <v>-5</v>
      </c>
      <c r="S10" s="26">
        <f t="shared" si="7"/>
        <v>8439</v>
      </c>
      <c r="T10" s="10">
        <v>-3.15</v>
      </c>
      <c r="U10" s="26">
        <f t="shared" si="4"/>
        <v>-149</v>
      </c>
      <c r="V10" s="26">
        <f t="shared" si="8"/>
        <v>-4.9666666666666668</v>
      </c>
      <c r="W10" s="26">
        <f t="shared" si="5"/>
        <v>8439</v>
      </c>
    </row>
    <row r="11" spans="1:28" x14ac:dyDescent="0.3">
      <c r="A11" s="9" t="s">
        <v>12</v>
      </c>
      <c r="B11" s="29" t="s">
        <v>83</v>
      </c>
      <c r="C11" s="9" t="s">
        <v>21</v>
      </c>
      <c r="D11" s="9" t="s">
        <v>22</v>
      </c>
      <c r="E11" s="9">
        <v>10</v>
      </c>
      <c r="F11" s="9">
        <v>0</v>
      </c>
      <c r="G11" s="9">
        <v>0</v>
      </c>
      <c r="H11" s="9">
        <f t="shared" si="0"/>
        <v>10</v>
      </c>
      <c r="I11" s="9">
        <v>7.65</v>
      </c>
      <c r="J11" s="12">
        <v>10637</v>
      </c>
      <c r="K11" s="9">
        <v>76.5</v>
      </c>
      <c r="L11" s="12">
        <v>106373</v>
      </c>
      <c r="M11" s="9">
        <v>7.91</v>
      </c>
      <c r="N11" s="9">
        <f t="shared" si="6"/>
        <v>79.099999999999994</v>
      </c>
      <c r="O11" s="21">
        <v>1376.3</v>
      </c>
      <c r="P11" s="26">
        <f t="shared" si="1"/>
        <v>10637</v>
      </c>
      <c r="Q11" s="26">
        <f t="shared" si="2"/>
        <v>10886</v>
      </c>
      <c r="R11" s="26">
        <f t="shared" si="3"/>
        <v>249</v>
      </c>
      <c r="S11" s="26">
        <f t="shared" si="7"/>
        <v>108865</v>
      </c>
      <c r="T11" s="10">
        <v>0.8</v>
      </c>
      <c r="U11" s="26">
        <f t="shared" si="4"/>
        <v>2492</v>
      </c>
      <c r="V11" s="26">
        <f t="shared" si="8"/>
        <v>249.2</v>
      </c>
      <c r="W11" s="26">
        <f t="shared" si="5"/>
        <v>108865</v>
      </c>
    </row>
    <row r="12" spans="1:28" x14ac:dyDescent="0.3">
      <c r="A12" s="1" t="s">
        <v>12</v>
      </c>
      <c r="B12" s="29" t="s">
        <v>83</v>
      </c>
      <c r="C12" s="2" t="s">
        <v>17</v>
      </c>
      <c r="D12" s="2" t="s">
        <v>18</v>
      </c>
      <c r="E12" s="5">
        <v>10</v>
      </c>
      <c r="F12" s="5">
        <v>0</v>
      </c>
      <c r="G12" s="5">
        <v>0</v>
      </c>
      <c r="H12" s="5">
        <f t="shared" si="0"/>
        <v>10</v>
      </c>
      <c r="I12" s="5">
        <v>17.010000000000002</v>
      </c>
      <c r="J12" s="12">
        <v>23652</v>
      </c>
      <c r="K12" s="5">
        <v>170.1</v>
      </c>
      <c r="L12" s="12">
        <v>236524</v>
      </c>
      <c r="M12">
        <v>18.09</v>
      </c>
      <c r="N12" s="8">
        <f t="shared" si="6"/>
        <v>180.9</v>
      </c>
      <c r="O12" s="21">
        <v>1376.3</v>
      </c>
      <c r="P12" s="26">
        <f t="shared" si="1"/>
        <v>23652</v>
      </c>
      <c r="Q12" s="26">
        <f t="shared" si="2"/>
        <v>24897</v>
      </c>
      <c r="R12" s="26">
        <f t="shared" si="3"/>
        <v>1245</v>
      </c>
      <c r="S12" s="26">
        <f t="shared" si="7"/>
        <v>248972</v>
      </c>
      <c r="T12" s="10">
        <v>3.67</v>
      </c>
      <c r="U12" s="26">
        <f t="shared" si="4"/>
        <v>12448</v>
      </c>
      <c r="V12" s="26">
        <f t="shared" si="8"/>
        <v>1244.8</v>
      </c>
      <c r="W12" s="26">
        <f t="shared" si="5"/>
        <v>248972</v>
      </c>
    </row>
    <row r="13" spans="1:28" x14ac:dyDescent="0.3">
      <c r="A13" s="1" t="s">
        <v>12</v>
      </c>
      <c r="B13" s="29" t="s">
        <v>83</v>
      </c>
      <c r="C13" s="2" t="s">
        <v>41</v>
      </c>
      <c r="D13" s="2" t="s">
        <v>42</v>
      </c>
      <c r="E13" s="5">
        <v>20</v>
      </c>
      <c r="F13" s="5">
        <v>0</v>
      </c>
      <c r="G13" s="5">
        <v>0</v>
      </c>
      <c r="H13" s="5">
        <f t="shared" si="0"/>
        <v>20</v>
      </c>
      <c r="I13" s="5">
        <v>5.12</v>
      </c>
      <c r="J13" s="12">
        <v>7047</v>
      </c>
      <c r="K13" s="5">
        <v>102.4</v>
      </c>
      <c r="L13" s="12">
        <v>140933</v>
      </c>
      <c r="M13">
        <v>5.75</v>
      </c>
      <c r="N13" s="8">
        <f t="shared" si="6"/>
        <v>115</v>
      </c>
      <c r="O13" s="21">
        <v>1376.3</v>
      </c>
      <c r="P13" s="26">
        <f t="shared" si="1"/>
        <v>7047</v>
      </c>
      <c r="Q13" s="26">
        <f t="shared" si="2"/>
        <v>7913</v>
      </c>
      <c r="R13" s="26">
        <f t="shared" si="3"/>
        <v>866</v>
      </c>
      <c r="S13" s="26">
        <f>_xlfn.FLOOR.MATH(N13*O13)</f>
        <v>158274</v>
      </c>
      <c r="T13" s="10">
        <v>10.6</v>
      </c>
      <c r="U13" s="26">
        <f t="shared" si="4"/>
        <v>17341</v>
      </c>
      <c r="V13" s="26">
        <f t="shared" si="8"/>
        <v>867.05</v>
      </c>
      <c r="W13" s="26">
        <f t="shared" si="5"/>
        <v>158274</v>
      </c>
    </row>
    <row r="14" spans="1:28" x14ac:dyDescent="0.3">
      <c r="A14" s="1" t="s">
        <v>12</v>
      </c>
      <c r="B14" s="29" t="s">
        <v>83</v>
      </c>
      <c r="C14" s="2" t="s">
        <v>23</v>
      </c>
      <c r="D14" s="2" t="s">
        <v>24</v>
      </c>
      <c r="E14" s="5">
        <v>20</v>
      </c>
      <c r="F14" s="5">
        <v>0</v>
      </c>
      <c r="G14" s="5">
        <v>0</v>
      </c>
      <c r="H14" s="5">
        <f t="shared" si="0"/>
        <v>20</v>
      </c>
      <c r="I14" s="5">
        <v>16.010000000000002</v>
      </c>
      <c r="J14" s="12">
        <v>22035</v>
      </c>
      <c r="K14" s="5">
        <v>320.2</v>
      </c>
      <c r="L14" s="12">
        <v>440691</v>
      </c>
      <c r="M14">
        <v>17.54</v>
      </c>
      <c r="N14" s="8">
        <f t="shared" si="6"/>
        <v>350.79999999999995</v>
      </c>
      <c r="O14" s="21">
        <v>1376.3</v>
      </c>
      <c r="P14" s="26">
        <f t="shared" si="1"/>
        <v>22035</v>
      </c>
      <c r="Q14" s="26">
        <f t="shared" si="2"/>
        <v>24140</v>
      </c>
      <c r="R14" s="26">
        <f t="shared" si="3"/>
        <v>2105</v>
      </c>
      <c r="S14" s="26">
        <f t="shared" si="7"/>
        <v>482806</v>
      </c>
      <c r="T14" s="10">
        <v>7.9</v>
      </c>
      <c r="U14" s="26">
        <f t="shared" si="4"/>
        <v>42115</v>
      </c>
      <c r="V14" s="26">
        <f t="shared" si="8"/>
        <v>2105.75</v>
      </c>
      <c r="W14" s="26">
        <f t="shared" si="5"/>
        <v>482806</v>
      </c>
    </row>
    <row r="15" spans="1:28" x14ac:dyDescent="0.3">
      <c r="A15" s="1" t="s">
        <v>12</v>
      </c>
      <c r="B15" s="29" t="s">
        <v>83</v>
      </c>
      <c r="C15" s="2" t="s">
        <v>19</v>
      </c>
      <c r="D15" s="2" t="s">
        <v>20</v>
      </c>
      <c r="E15" s="5">
        <v>10</v>
      </c>
      <c r="F15" s="5">
        <v>0</v>
      </c>
      <c r="G15" s="5">
        <v>0</v>
      </c>
      <c r="H15" s="5">
        <f t="shared" si="0"/>
        <v>10</v>
      </c>
      <c r="I15" s="5">
        <v>20.149999999999999</v>
      </c>
      <c r="J15" s="12">
        <v>28018</v>
      </c>
      <c r="K15" s="5">
        <v>201.5</v>
      </c>
      <c r="L15" s="12">
        <v>280185</v>
      </c>
      <c r="M15">
        <v>54.09</v>
      </c>
      <c r="N15" s="8">
        <f t="shared" si="6"/>
        <v>540.90000000000009</v>
      </c>
      <c r="O15" s="21">
        <v>1376.3</v>
      </c>
      <c r="P15" s="26">
        <f t="shared" si="1"/>
        <v>28018</v>
      </c>
      <c r="Q15" s="26">
        <f t="shared" si="2"/>
        <v>74444</v>
      </c>
      <c r="R15" s="26">
        <f t="shared" si="3"/>
        <v>46426</v>
      </c>
      <c r="S15" s="26">
        <f t="shared" si="7"/>
        <v>744440</v>
      </c>
      <c r="T15" s="10">
        <v>161.68</v>
      </c>
      <c r="U15" s="26">
        <f t="shared" si="4"/>
        <v>464255</v>
      </c>
      <c r="V15" s="26">
        <f t="shared" si="8"/>
        <v>46425.5</v>
      </c>
      <c r="W15" s="26">
        <f t="shared" si="5"/>
        <v>744440</v>
      </c>
    </row>
    <row r="16" spans="1:28" x14ac:dyDescent="0.3">
      <c r="A16" s="14" t="s">
        <v>12</v>
      </c>
      <c r="B16" s="14" t="s">
        <v>83</v>
      </c>
      <c r="C16" s="14" t="s">
        <v>25</v>
      </c>
      <c r="D16" s="14" t="s">
        <v>26</v>
      </c>
      <c r="E16" s="14">
        <v>10</v>
      </c>
      <c r="F16" s="14">
        <v>0</v>
      </c>
      <c r="G16" s="14">
        <v>0</v>
      </c>
      <c r="H16" s="14">
        <f t="shared" si="0"/>
        <v>10</v>
      </c>
      <c r="I16" s="14">
        <v>7.65</v>
      </c>
      <c r="J16" s="25">
        <v>10637</v>
      </c>
      <c r="K16" s="14">
        <v>76.5</v>
      </c>
      <c r="L16" s="25">
        <v>106373</v>
      </c>
      <c r="M16" s="14">
        <v>111.53</v>
      </c>
      <c r="N16" s="14">
        <f t="shared" si="6"/>
        <v>1115.3</v>
      </c>
      <c r="O16" s="22">
        <v>1376.3</v>
      </c>
      <c r="P16" s="28">
        <f t="shared" si="1"/>
        <v>10637</v>
      </c>
      <c r="Q16" s="28">
        <f t="shared" si="2"/>
        <v>153498</v>
      </c>
      <c r="R16" s="28">
        <f t="shared" si="3"/>
        <v>142861</v>
      </c>
      <c r="S16" s="28">
        <f t="shared" si="7"/>
        <v>1534987</v>
      </c>
      <c r="T16" s="20">
        <v>1321.25</v>
      </c>
      <c r="U16" s="28">
        <f t="shared" si="4"/>
        <v>1428614</v>
      </c>
      <c r="V16" s="28">
        <f t="shared" si="8"/>
        <v>142861.4</v>
      </c>
      <c r="W16" s="28">
        <f t="shared" si="5"/>
        <v>1534987</v>
      </c>
    </row>
    <row r="17" spans="1:28" x14ac:dyDescent="0.3">
      <c r="A17" s="9" t="s">
        <v>66</v>
      </c>
      <c r="B17" s="9" t="s">
        <v>65</v>
      </c>
      <c r="C17" s="29" t="s">
        <v>75</v>
      </c>
      <c r="D17" s="16" t="s">
        <v>67</v>
      </c>
      <c r="E17" s="17">
        <v>1002</v>
      </c>
      <c r="F17" s="17">
        <v>100</v>
      </c>
      <c r="G17" s="17">
        <v>0</v>
      </c>
      <c r="H17" s="17">
        <f t="shared" si="0"/>
        <v>902</v>
      </c>
      <c r="I17" s="18">
        <v>116.453</v>
      </c>
      <c r="J17" s="12">
        <v>159718</v>
      </c>
      <c r="K17" s="19">
        <v>116685.9938</v>
      </c>
      <c r="L17" s="12">
        <v>160037144</v>
      </c>
      <c r="M17" s="30">
        <v>102.83</v>
      </c>
      <c r="N17" s="29">
        <f>M17*E17</f>
        <v>103035.66</v>
      </c>
      <c r="O17" s="21">
        <v>1376.3</v>
      </c>
      <c r="P17" s="26">
        <f>J17</f>
        <v>159718</v>
      </c>
      <c r="Q17" s="26">
        <f>_xlfn.FLOOR.MATH(M17*O17)</f>
        <v>141524</v>
      </c>
      <c r="R17" s="26">
        <f>Q17-P17</f>
        <v>-18194</v>
      </c>
      <c r="S17" s="26">
        <f>_xlfn.FLOOR.MATH(N17*O17)</f>
        <v>141807978</v>
      </c>
      <c r="T17" s="10">
        <f>ROUND((Q17-P17)*100/P17, 2)</f>
        <v>-11.39</v>
      </c>
      <c r="U17" s="26">
        <f>_xlfn.FLOOR.MATH((S17-L17) * (H17/E17))</f>
        <v>-16409888</v>
      </c>
      <c r="V17" s="26">
        <f t="shared" si="8"/>
        <v>-18192.780487804877</v>
      </c>
      <c r="W17" s="26">
        <f t="shared" si="5"/>
        <v>127655485</v>
      </c>
      <c r="X17" s="29"/>
      <c r="Y17" s="29" t="s">
        <v>53</v>
      </c>
      <c r="Z17" s="29"/>
      <c r="AA17" s="12">
        <v>1000000</v>
      </c>
      <c r="AB17" s="13">
        <f>0.9*AA17</f>
        <v>900000</v>
      </c>
    </row>
    <row r="18" spans="1:28" x14ac:dyDescent="0.3">
      <c r="A18" s="9" t="s">
        <v>66</v>
      </c>
      <c r="B18" s="9" t="s">
        <v>65</v>
      </c>
      <c r="C18" s="29" t="s">
        <v>76</v>
      </c>
      <c r="D18" s="16" t="s">
        <v>68</v>
      </c>
      <c r="E18" s="17">
        <v>1</v>
      </c>
      <c r="F18" s="17">
        <v>0</v>
      </c>
      <c r="G18" s="17">
        <v>0</v>
      </c>
      <c r="H18" s="17">
        <f t="shared" si="0"/>
        <v>1</v>
      </c>
      <c r="I18" s="18">
        <v>220.38</v>
      </c>
      <c r="J18" s="12">
        <v>303308</v>
      </c>
      <c r="K18" s="19">
        <v>220.38</v>
      </c>
      <c r="L18" s="12">
        <v>303308</v>
      </c>
      <c r="M18" s="30">
        <v>56.99</v>
      </c>
      <c r="N18" s="29">
        <f t="shared" si="6"/>
        <v>56.99</v>
      </c>
      <c r="O18" s="21">
        <v>1376.3</v>
      </c>
      <c r="P18" s="26">
        <f t="shared" ref="P18:P25" si="9">J18</f>
        <v>303308</v>
      </c>
      <c r="Q18" s="26">
        <f t="shared" si="2"/>
        <v>78435</v>
      </c>
      <c r="R18" s="26">
        <f t="shared" si="3"/>
        <v>-224873</v>
      </c>
      <c r="S18" s="26">
        <f t="shared" si="7"/>
        <v>78435</v>
      </c>
      <c r="T18" s="10">
        <f t="shared" ref="T18:T25" si="10">ROUND((Q18-P18)*100/P18, 2)</f>
        <v>-74.14</v>
      </c>
      <c r="U18" s="26">
        <f>_xlfn.FLOOR.MATH((S18-L18) * (H18/E18))</f>
        <v>-224873</v>
      </c>
      <c r="V18" s="26">
        <f t="shared" si="8"/>
        <v>-224873</v>
      </c>
      <c r="W18" s="26">
        <f t="shared" si="5"/>
        <v>78435</v>
      </c>
      <c r="X18" s="29" t="s">
        <v>54</v>
      </c>
      <c r="Y18" s="29" t="s">
        <v>75</v>
      </c>
      <c r="Z18" s="29">
        <v>49</v>
      </c>
      <c r="AA18" s="12">
        <f>R17*Z18</f>
        <v>-891506</v>
      </c>
      <c r="AB18" s="12">
        <f>AB17+AA18</f>
        <v>8494</v>
      </c>
    </row>
    <row r="19" spans="1:28" x14ac:dyDescent="0.3">
      <c r="A19" s="9" t="s">
        <v>66</v>
      </c>
      <c r="B19" s="9" t="s">
        <v>65</v>
      </c>
      <c r="C19" s="29" t="s">
        <v>77</v>
      </c>
      <c r="D19" s="16" t="s">
        <v>69</v>
      </c>
      <c r="E19" s="17">
        <v>43</v>
      </c>
      <c r="F19" s="17">
        <v>30</v>
      </c>
      <c r="G19" s="17">
        <v>0</v>
      </c>
      <c r="H19" s="17">
        <f t="shared" si="0"/>
        <v>13</v>
      </c>
      <c r="I19" s="18">
        <v>136.934</v>
      </c>
      <c r="J19" s="12">
        <v>187735</v>
      </c>
      <c r="K19" s="19">
        <v>5888.1680999999999</v>
      </c>
      <c r="L19" s="12">
        <v>8072592</v>
      </c>
      <c r="M19" s="30">
        <v>210.73</v>
      </c>
      <c r="N19" s="29">
        <f t="shared" si="6"/>
        <v>9061.39</v>
      </c>
      <c r="O19" s="21">
        <v>1376.3</v>
      </c>
      <c r="P19" s="26">
        <f t="shared" si="9"/>
        <v>187735</v>
      </c>
      <c r="Q19" s="26">
        <f t="shared" si="2"/>
        <v>290027</v>
      </c>
      <c r="R19" s="26">
        <f t="shared" si="3"/>
        <v>102292</v>
      </c>
      <c r="S19" s="26">
        <f t="shared" si="7"/>
        <v>12471191</v>
      </c>
      <c r="T19" s="10">
        <f t="shared" si="10"/>
        <v>54.49</v>
      </c>
      <c r="U19" s="26">
        <f t="shared" ref="U19:U25" si="11">_xlfn.FLOOR.MATH((S19-L19) * (H19/E19))</f>
        <v>1329809</v>
      </c>
      <c r="V19" s="26">
        <f t="shared" si="8"/>
        <v>102293</v>
      </c>
      <c r="W19" s="26">
        <f t="shared" si="5"/>
        <v>3770360</v>
      </c>
      <c r="X19" s="29"/>
      <c r="Y19" s="29"/>
      <c r="Z19" s="29"/>
      <c r="AB19" s="12"/>
    </row>
    <row r="20" spans="1:28" x14ac:dyDescent="0.3">
      <c r="A20" s="9" t="s">
        <v>66</v>
      </c>
      <c r="B20" s="9" t="s">
        <v>65</v>
      </c>
      <c r="C20" s="29" t="s">
        <v>78</v>
      </c>
      <c r="D20" s="16" t="s">
        <v>70</v>
      </c>
      <c r="E20" s="17">
        <v>30</v>
      </c>
      <c r="F20" s="17">
        <v>0</v>
      </c>
      <c r="G20" s="17">
        <v>0</v>
      </c>
      <c r="H20" s="17">
        <f t="shared" si="0"/>
        <v>30</v>
      </c>
      <c r="I20" s="18">
        <v>32.036000000000001</v>
      </c>
      <c r="J20" s="12">
        <v>44092</v>
      </c>
      <c r="K20" s="19">
        <v>961.1</v>
      </c>
      <c r="L20" s="12">
        <v>1322761</v>
      </c>
      <c r="M20" s="30">
        <v>28.53</v>
      </c>
      <c r="N20" s="29">
        <f t="shared" si="6"/>
        <v>855.90000000000009</v>
      </c>
      <c r="O20" s="21">
        <v>1376.3</v>
      </c>
      <c r="P20" s="26">
        <f t="shared" si="9"/>
        <v>44092</v>
      </c>
      <c r="Q20" s="26">
        <f t="shared" si="2"/>
        <v>39265</v>
      </c>
      <c r="R20" s="26">
        <f t="shared" si="3"/>
        <v>-4827</v>
      </c>
      <c r="S20" s="26">
        <f t="shared" si="7"/>
        <v>1177975</v>
      </c>
      <c r="T20" s="10">
        <f t="shared" si="10"/>
        <v>-10.95</v>
      </c>
      <c r="U20" s="26">
        <f t="shared" si="11"/>
        <v>-144786</v>
      </c>
      <c r="V20" s="26">
        <f t="shared" si="8"/>
        <v>-4826.2</v>
      </c>
      <c r="W20" s="26">
        <f t="shared" si="5"/>
        <v>1177975</v>
      </c>
      <c r="X20" s="29"/>
      <c r="Y20" s="29"/>
      <c r="Z20" s="29"/>
      <c r="AB20" s="12"/>
    </row>
    <row r="21" spans="1:28" x14ac:dyDescent="0.3">
      <c r="A21" s="9" t="s">
        <v>66</v>
      </c>
      <c r="B21" s="9" t="s">
        <v>65</v>
      </c>
      <c r="C21" s="29" t="s">
        <v>79</v>
      </c>
      <c r="D21" s="16" t="s">
        <v>71</v>
      </c>
      <c r="E21" s="17">
        <v>100</v>
      </c>
      <c r="F21" s="17">
        <v>0</v>
      </c>
      <c r="G21" s="17">
        <v>0</v>
      </c>
      <c r="H21" s="17">
        <f t="shared" si="0"/>
        <v>100</v>
      </c>
      <c r="I21" s="18">
        <v>10.15</v>
      </c>
      <c r="J21" s="12">
        <v>13921</v>
      </c>
      <c r="K21" s="19">
        <v>1015</v>
      </c>
      <c r="L21" s="12">
        <v>1392072</v>
      </c>
      <c r="M21" s="30">
        <v>11.18</v>
      </c>
      <c r="N21" s="29">
        <f t="shared" si="6"/>
        <v>1118</v>
      </c>
      <c r="O21" s="21">
        <v>1376.3</v>
      </c>
      <c r="P21" s="26">
        <f t="shared" si="9"/>
        <v>13921</v>
      </c>
      <c r="Q21" s="26">
        <f t="shared" si="2"/>
        <v>15387</v>
      </c>
      <c r="R21" s="26">
        <f t="shared" si="3"/>
        <v>1466</v>
      </c>
      <c r="S21" s="26">
        <f t="shared" si="7"/>
        <v>1538703</v>
      </c>
      <c r="T21" s="10">
        <f t="shared" si="10"/>
        <v>10.53</v>
      </c>
      <c r="U21" s="26">
        <f t="shared" si="11"/>
        <v>146631</v>
      </c>
      <c r="V21" s="26">
        <f t="shared" si="8"/>
        <v>1466.31</v>
      </c>
      <c r="W21" s="26">
        <f t="shared" si="5"/>
        <v>1538703</v>
      </c>
      <c r="X21" s="29"/>
      <c r="Y21" s="29"/>
      <c r="Z21" s="29"/>
      <c r="AB21" s="12"/>
    </row>
    <row r="22" spans="1:28" x14ac:dyDescent="0.3">
      <c r="A22" s="15" t="s">
        <v>66</v>
      </c>
      <c r="B22" s="15" t="s">
        <v>65</v>
      </c>
      <c r="C22" s="29" t="s">
        <v>80</v>
      </c>
      <c r="D22" s="16" t="s">
        <v>72</v>
      </c>
      <c r="E22" s="17">
        <v>4</v>
      </c>
      <c r="F22" s="17">
        <v>0</v>
      </c>
      <c r="G22" s="17">
        <v>0</v>
      </c>
      <c r="H22" s="17">
        <f t="shared" si="0"/>
        <v>4</v>
      </c>
      <c r="I22" s="18">
        <v>40.51</v>
      </c>
      <c r="J22" s="12">
        <v>54911</v>
      </c>
      <c r="K22" s="19">
        <v>162.04</v>
      </c>
      <c r="L22" s="12">
        <v>219644</v>
      </c>
      <c r="M22" s="30">
        <v>38.76</v>
      </c>
      <c r="N22" s="29">
        <f t="shared" si="6"/>
        <v>155.04</v>
      </c>
      <c r="O22" s="21">
        <v>1376.3</v>
      </c>
      <c r="P22" s="26">
        <f t="shared" si="9"/>
        <v>54911</v>
      </c>
      <c r="Q22" s="26">
        <f t="shared" si="2"/>
        <v>53345</v>
      </c>
      <c r="R22" s="26">
        <f t="shared" si="3"/>
        <v>-1566</v>
      </c>
      <c r="S22" s="26">
        <f t="shared" si="7"/>
        <v>213381</v>
      </c>
      <c r="T22" s="10">
        <f t="shared" si="10"/>
        <v>-2.85</v>
      </c>
      <c r="U22" s="26">
        <f t="shared" si="11"/>
        <v>-6263</v>
      </c>
      <c r="V22" s="26">
        <f t="shared" si="8"/>
        <v>-1565.75</v>
      </c>
      <c r="W22" s="26">
        <f t="shared" si="5"/>
        <v>213381</v>
      </c>
      <c r="X22" s="29"/>
      <c r="Y22" s="29"/>
      <c r="Z22" s="29"/>
      <c r="AB22" s="12"/>
    </row>
    <row r="23" spans="1:28" x14ac:dyDescent="0.3">
      <c r="A23" s="15" t="s">
        <v>66</v>
      </c>
      <c r="B23" s="15" t="s">
        <v>65</v>
      </c>
      <c r="C23" s="29" t="s">
        <v>81</v>
      </c>
      <c r="D23" s="16" t="s">
        <v>73</v>
      </c>
      <c r="E23" s="17">
        <v>100</v>
      </c>
      <c r="F23" s="17">
        <v>0</v>
      </c>
      <c r="G23" s="17">
        <v>0</v>
      </c>
      <c r="H23" s="17">
        <f t="shared" si="0"/>
        <v>100</v>
      </c>
      <c r="I23" s="18">
        <v>16.95</v>
      </c>
      <c r="J23" s="12">
        <v>23247</v>
      </c>
      <c r="K23" s="19">
        <v>1695</v>
      </c>
      <c r="L23" s="12">
        <v>2324692</v>
      </c>
      <c r="M23" s="30">
        <v>15.67</v>
      </c>
      <c r="N23" s="29">
        <f t="shared" si="6"/>
        <v>1567</v>
      </c>
      <c r="O23" s="21">
        <v>1376.3</v>
      </c>
      <c r="P23" s="26">
        <f t="shared" si="9"/>
        <v>23247</v>
      </c>
      <c r="Q23" s="26">
        <f t="shared" si="2"/>
        <v>21566</v>
      </c>
      <c r="R23" s="26">
        <f t="shared" si="3"/>
        <v>-1681</v>
      </c>
      <c r="S23" s="26">
        <f t="shared" si="7"/>
        <v>2156662</v>
      </c>
      <c r="T23" s="10">
        <f t="shared" si="10"/>
        <v>-7.23</v>
      </c>
      <c r="U23" s="26">
        <f t="shared" si="11"/>
        <v>-168030</v>
      </c>
      <c r="V23" s="26">
        <f t="shared" si="8"/>
        <v>-1680.3</v>
      </c>
      <c r="W23" s="26">
        <f t="shared" si="5"/>
        <v>2156662</v>
      </c>
    </row>
    <row r="24" spans="1:28" x14ac:dyDescent="0.3">
      <c r="A24" s="14" t="s">
        <v>66</v>
      </c>
      <c r="B24" s="14" t="s">
        <v>65</v>
      </c>
      <c r="C24" s="14" t="s">
        <v>82</v>
      </c>
      <c r="D24" s="14" t="s">
        <v>74</v>
      </c>
      <c r="E24" s="14">
        <v>30</v>
      </c>
      <c r="F24" s="14">
        <v>0</v>
      </c>
      <c r="G24" s="14">
        <v>0</v>
      </c>
      <c r="H24" s="14">
        <f t="shared" si="0"/>
        <v>30</v>
      </c>
      <c r="I24" s="14">
        <v>60.29</v>
      </c>
      <c r="J24" s="25">
        <v>82977</v>
      </c>
      <c r="K24" s="14">
        <v>1808.7</v>
      </c>
      <c r="L24" s="25">
        <v>2489313</v>
      </c>
      <c r="M24" s="31">
        <v>62.86</v>
      </c>
      <c r="N24" s="14">
        <f t="shared" si="6"/>
        <v>1885.8</v>
      </c>
      <c r="O24" s="22">
        <v>1376.3</v>
      </c>
      <c r="P24" s="28">
        <f t="shared" si="9"/>
        <v>82977</v>
      </c>
      <c r="Q24" s="28">
        <f t="shared" si="2"/>
        <v>86514</v>
      </c>
      <c r="R24" s="28">
        <f t="shared" si="3"/>
        <v>3537</v>
      </c>
      <c r="S24" s="28">
        <f t="shared" si="7"/>
        <v>2595426</v>
      </c>
      <c r="T24" s="20">
        <f t="shared" si="10"/>
        <v>4.26</v>
      </c>
      <c r="U24" s="28">
        <f t="shared" si="11"/>
        <v>106113</v>
      </c>
      <c r="V24" s="28">
        <f t="shared" si="8"/>
        <v>3537.1</v>
      </c>
      <c r="W24" s="28">
        <f t="shared" si="5"/>
        <v>2595426</v>
      </c>
    </row>
    <row r="25" spans="1:28" x14ac:dyDescent="0.3">
      <c r="A25" s="32" t="s">
        <v>84</v>
      </c>
      <c r="B25" s="32" t="s">
        <v>85</v>
      </c>
      <c r="C25" s="32" t="s">
        <v>86</v>
      </c>
      <c r="D25" s="32" t="s">
        <v>87</v>
      </c>
      <c r="E25" s="32">
        <v>100</v>
      </c>
      <c r="F25" s="32">
        <v>0</v>
      </c>
      <c r="G25" s="32">
        <v>0</v>
      </c>
      <c r="H25" s="32">
        <f t="shared" si="0"/>
        <v>100</v>
      </c>
      <c r="I25" s="32">
        <v>230</v>
      </c>
      <c r="J25" s="33">
        <v>311926</v>
      </c>
      <c r="K25" s="32">
        <v>23000</v>
      </c>
      <c r="L25" s="33">
        <v>31192600</v>
      </c>
      <c r="M25" s="34">
        <v>220.82</v>
      </c>
      <c r="N25" s="34">
        <f t="shared" si="6"/>
        <v>22082</v>
      </c>
      <c r="O25" s="35">
        <v>1376.3</v>
      </c>
      <c r="P25" s="36">
        <f t="shared" si="9"/>
        <v>311926</v>
      </c>
      <c r="Q25" s="36">
        <f t="shared" si="2"/>
        <v>303914</v>
      </c>
      <c r="R25" s="36">
        <f t="shared" si="3"/>
        <v>-8012</v>
      </c>
      <c r="S25" s="36">
        <f t="shared" si="7"/>
        <v>30391456</v>
      </c>
      <c r="T25" s="37">
        <f t="shared" si="10"/>
        <v>-2.57</v>
      </c>
      <c r="U25" s="36">
        <f t="shared" si="11"/>
        <v>-801144</v>
      </c>
      <c r="V25" s="36">
        <f t="shared" si="8"/>
        <v>-8011.44</v>
      </c>
      <c r="W25" s="36">
        <f t="shared" si="5"/>
        <v>30391456</v>
      </c>
    </row>
    <row r="26" spans="1:28" x14ac:dyDescent="0.3">
      <c r="A26" s="30" t="s">
        <v>88</v>
      </c>
      <c r="B26" s="30" t="s">
        <v>89</v>
      </c>
      <c r="C26" s="40" t="s">
        <v>90</v>
      </c>
      <c r="D26" s="41" t="s">
        <v>98</v>
      </c>
      <c r="E26" s="38">
        <v>150</v>
      </c>
      <c r="F26" s="40">
        <v>50</v>
      </c>
      <c r="G26" s="40">
        <v>0</v>
      </c>
      <c r="H26" s="39">
        <f t="shared" si="0"/>
        <v>100</v>
      </c>
      <c r="I26" s="38">
        <v>200</v>
      </c>
      <c r="J26" s="12">
        <v>355200</v>
      </c>
      <c r="K26" s="38">
        <v>30000</v>
      </c>
      <c r="L26" s="12">
        <v>53280000</v>
      </c>
      <c r="M26">
        <v>220.82</v>
      </c>
      <c r="N26" s="41">
        <f t="shared" si="6"/>
        <v>33123</v>
      </c>
      <c r="O26" s="22">
        <v>1376.3</v>
      </c>
      <c r="P26" s="26">
        <f t="shared" ref="P26:P35" si="12">J26</f>
        <v>355200</v>
      </c>
      <c r="Q26" s="26">
        <f t="shared" ref="Q26:Q35" si="13">_xlfn.FLOOR.MATH(M26*O26)</f>
        <v>303914</v>
      </c>
      <c r="R26" s="26">
        <f t="shared" ref="R26:R35" si="14">Q26-P26</f>
        <v>-51286</v>
      </c>
      <c r="S26" s="26">
        <f t="shared" ref="S26:S35" si="15">_xlfn.FLOOR.MATH(N26*O26)</f>
        <v>45587184</v>
      </c>
      <c r="T26" s="10">
        <f t="shared" ref="T26:T35" si="16">ROUND((Q26-P26)*100/P26, 2)</f>
        <v>-14.44</v>
      </c>
      <c r="U26" s="26">
        <f t="shared" ref="U26:U35" si="17">_xlfn.FLOOR.MATH((S26-L26) * (H26/E26))</f>
        <v>-5128544</v>
      </c>
      <c r="V26" s="26">
        <f t="shared" ref="V26:V35" si="18">U26/H26</f>
        <v>-51285.440000000002</v>
      </c>
      <c r="W26" s="26">
        <f t="shared" ref="W26:W35" si="19">_xlfn.FLOOR.MATH(S26*(H26/E26))</f>
        <v>30391456</v>
      </c>
    </row>
    <row r="27" spans="1:28" x14ac:dyDescent="0.3">
      <c r="A27" s="30" t="s">
        <v>88</v>
      </c>
      <c r="B27" s="30" t="s">
        <v>89</v>
      </c>
      <c r="C27" s="40" t="s">
        <v>91</v>
      </c>
      <c r="D27" s="41" t="s">
        <v>91</v>
      </c>
      <c r="E27" s="38">
        <v>5000</v>
      </c>
      <c r="F27" s="40">
        <v>0</v>
      </c>
      <c r="G27" s="40">
        <v>0</v>
      </c>
      <c r="H27" s="39">
        <f t="shared" si="0"/>
        <v>5000</v>
      </c>
      <c r="I27" s="38">
        <v>299.91399999999999</v>
      </c>
      <c r="J27" s="12">
        <v>412885</v>
      </c>
      <c r="K27" s="38">
        <v>1499572.1710999999</v>
      </c>
      <c r="L27" s="12">
        <v>2064423432</v>
      </c>
      <c r="M27">
        <v>134.35</v>
      </c>
      <c r="N27" s="41">
        <f t="shared" si="6"/>
        <v>671750</v>
      </c>
      <c r="O27" s="22">
        <v>1376.3</v>
      </c>
      <c r="P27" s="26">
        <f t="shared" si="12"/>
        <v>412885</v>
      </c>
      <c r="Q27" s="26">
        <f t="shared" si="13"/>
        <v>184905</v>
      </c>
      <c r="R27" s="26">
        <f t="shared" si="14"/>
        <v>-227980</v>
      </c>
      <c r="S27" s="26">
        <f t="shared" si="15"/>
        <v>924529525</v>
      </c>
      <c r="T27" s="10">
        <f t="shared" si="16"/>
        <v>-55.22</v>
      </c>
      <c r="U27" s="26">
        <f t="shared" si="17"/>
        <v>-1139893907</v>
      </c>
      <c r="V27" s="26">
        <f t="shared" si="18"/>
        <v>-227978.78140000001</v>
      </c>
      <c r="W27" s="26">
        <f t="shared" si="19"/>
        <v>924529525</v>
      </c>
    </row>
    <row r="28" spans="1:28" x14ac:dyDescent="0.3">
      <c r="A28" s="30" t="s">
        <v>88</v>
      </c>
      <c r="B28" s="30" t="s">
        <v>89</v>
      </c>
      <c r="C28" s="40" t="s">
        <v>92</v>
      </c>
      <c r="D28" s="41" t="s">
        <v>99</v>
      </c>
      <c r="E28" s="38">
        <v>64</v>
      </c>
      <c r="F28" s="40">
        <v>0</v>
      </c>
      <c r="G28" s="40">
        <v>0</v>
      </c>
      <c r="H28" s="39">
        <f t="shared" si="0"/>
        <v>64</v>
      </c>
      <c r="I28" s="38">
        <v>41.136000000000003</v>
      </c>
      <c r="J28" s="12">
        <v>56580</v>
      </c>
      <c r="K28" s="38">
        <v>2632.7273</v>
      </c>
      <c r="L28" s="12">
        <v>3621132</v>
      </c>
      <c r="M28">
        <v>18.89</v>
      </c>
      <c r="N28" s="41">
        <f t="shared" si="6"/>
        <v>1208.96</v>
      </c>
      <c r="O28" s="22">
        <v>1376.3</v>
      </c>
      <c r="P28" s="26">
        <f t="shared" si="12"/>
        <v>56580</v>
      </c>
      <c r="Q28" s="26">
        <f t="shared" si="13"/>
        <v>25998</v>
      </c>
      <c r="R28" s="26">
        <f t="shared" si="14"/>
        <v>-30582</v>
      </c>
      <c r="S28" s="26">
        <f t="shared" si="15"/>
        <v>1663891</v>
      </c>
      <c r="T28" s="10">
        <f t="shared" si="16"/>
        <v>-54.05</v>
      </c>
      <c r="U28" s="26">
        <f t="shared" si="17"/>
        <v>-1957241</v>
      </c>
      <c r="V28" s="26">
        <f t="shared" si="18"/>
        <v>-30581.890625</v>
      </c>
      <c r="W28" s="26">
        <f t="shared" si="19"/>
        <v>1663891</v>
      </c>
    </row>
    <row r="29" spans="1:28" x14ac:dyDescent="0.3">
      <c r="A29" s="30" t="s">
        <v>88</v>
      </c>
      <c r="B29" s="30" t="s">
        <v>89</v>
      </c>
      <c r="C29" s="40" t="s">
        <v>93</v>
      </c>
      <c r="D29" s="41" t="s">
        <v>100</v>
      </c>
      <c r="E29" s="38">
        <v>485</v>
      </c>
      <c r="F29" s="40">
        <v>400</v>
      </c>
      <c r="G29" s="40">
        <v>0</v>
      </c>
      <c r="H29" s="39">
        <f t="shared" si="0"/>
        <v>85</v>
      </c>
      <c r="I29" s="38">
        <v>438.14400000000001</v>
      </c>
      <c r="J29" s="12">
        <v>583608</v>
      </c>
      <c r="K29" s="38">
        <v>212500</v>
      </c>
      <c r="L29" s="12">
        <v>283050000</v>
      </c>
      <c r="M29">
        <v>665.77</v>
      </c>
      <c r="N29" s="41">
        <f t="shared" si="6"/>
        <v>322898.45</v>
      </c>
      <c r="O29" s="22">
        <v>1376.3</v>
      </c>
      <c r="P29" s="26">
        <f t="shared" si="12"/>
        <v>583608</v>
      </c>
      <c r="Q29" s="26">
        <f t="shared" si="13"/>
        <v>916299</v>
      </c>
      <c r="R29" s="26">
        <f t="shared" si="14"/>
        <v>332691</v>
      </c>
      <c r="S29" s="26">
        <f t="shared" si="15"/>
        <v>444405136</v>
      </c>
      <c r="T29" s="10">
        <f t="shared" si="16"/>
        <v>57.01</v>
      </c>
      <c r="U29" s="26">
        <f t="shared" si="17"/>
        <v>28278735</v>
      </c>
      <c r="V29" s="26">
        <f t="shared" si="18"/>
        <v>332691</v>
      </c>
      <c r="W29" s="26">
        <f t="shared" si="19"/>
        <v>77885436</v>
      </c>
    </row>
    <row r="30" spans="1:28" x14ac:dyDescent="0.3">
      <c r="A30" s="30" t="s">
        <v>88</v>
      </c>
      <c r="B30" s="30" t="s">
        <v>89</v>
      </c>
      <c r="C30" s="40" t="s">
        <v>94</v>
      </c>
      <c r="D30" s="41" t="s">
        <v>101</v>
      </c>
      <c r="E30" s="38">
        <v>100</v>
      </c>
      <c r="F30" s="40">
        <v>0</v>
      </c>
      <c r="G30" s="40">
        <v>0</v>
      </c>
      <c r="H30" s="39">
        <f t="shared" si="0"/>
        <v>100</v>
      </c>
      <c r="I30" s="38">
        <v>200</v>
      </c>
      <c r="J30" s="12">
        <v>268020</v>
      </c>
      <c r="K30" s="38">
        <v>20000</v>
      </c>
      <c r="L30" s="12">
        <v>26802000</v>
      </c>
      <c r="M30">
        <v>158.19</v>
      </c>
      <c r="N30" s="41">
        <f t="shared" si="6"/>
        <v>15819</v>
      </c>
      <c r="O30" s="22">
        <v>1376.3</v>
      </c>
      <c r="P30" s="26">
        <f t="shared" si="12"/>
        <v>268020</v>
      </c>
      <c r="Q30" s="26">
        <f t="shared" si="13"/>
        <v>217716</v>
      </c>
      <c r="R30" s="26">
        <f t="shared" si="14"/>
        <v>-50304</v>
      </c>
      <c r="S30" s="26">
        <f t="shared" si="15"/>
        <v>21771689</v>
      </c>
      <c r="T30" s="10">
        <f t="shared" si="16"/>
        <v>-18.77</v>
      </c>
      <c r="U30" s="26">
        <f t="shared" si="17"/>
        <v>-5030311</v>
      </c>
      <c r="V30" s="26">
        <f t="shared" si="18"/>
        <v>-50303.11</v>
      </c>
      <c r="W30" s="26">
        <f t="shared" si="19"/>
        <v>21771689</v>
      </c>
    </row>
    <row r="31" spans="1:28" x14ac:dyDescent="0.3">
      <c r="A31" s="30" t="s">
        <v>88</v>
      </c>
      <c r="B31" s="30" t="s">
        <v>89</v>
      </c>
      <c r="C31" s="40" t="s">
        <v>95</v>
      </c>
      <c r="D31" s="41" t="s">
        <v>102</v>
      </c>
      <c r="E31" s="38">
        <v>9772</v>
      </c>
      <c r="F31" s="40">
        <v>7000</v>
      </c>
      <c r="G31" s="40">
        <v>0</v>
      </c>
      <c r="H31" s="39">
        <f t="shared" si="0"/>
        <v>2772</v>
      </c>
      <c r="I31" s="38">
        <v>9.48</v>
      </c>
      <c r="J31" s="12">
        <v>13048</v>
      </c>
      <c r="K31" s="38">
        <v>92640</v>
      </c>
      <c r="L31" s="12">
        <v>127500432</v>
      </c>
      <c r="M31">
        <v>11.26</v>
      </c>
      <c r="N31" s="41">
        <f t="shared" si="6"/>
        <v>110032.72</v>
      </c>
      <c r="O31" s="22">
        <v>1376.3</v>
      </c>
      <c r="P31" s="26">
        <f t="shared" si="12"/>
        <v>13048</v>
      </c>
      <c r="Q31" s="26">
        <f t="shared" si="13"/>
        <v>15497</v>
      </c>
      <c r="R31" s="26">
        <f t="shared" si="14"/>
        <v>2449</v>
      </c>
      <c r="S31" s="26">
        <f t="shared" si="15"/>
        <v>151438032</v>
      </c>
      <c r="T31" s="10">
        <f t="shared" si="16"/>
        <v>18.77</v>
      </c>
      <c r="U31" s="26">
        <f t="shared" si="17"/>
        <v>6790322</v>
      </c>
      <c r="V31" s="26">
        <f t="shared" si="18"/>
        <v>2449.6111111111113</v>
      </c>
      <c r="W31" s="26">
        <f t="shared" si="19"/>
        <v>42958066</v>
      </c>
    </row>
    <row r="32" spans="1:28" x14ac:dyDescent="0.3">
      <c r="A32" s="30" t="s">
        <v>88</v>
      </c>
      <c r="B32" s="30" t="s">
        <v>89</v>
      </c>
      <c r="C32" s="40" t="s">
        <v>77</v>
      </c>
      <c r="D32" s="41" t="s">
        <v>69</v>
      </c>
      <c r="E32" s="38">
        <v>230</v>
      </c>
      <c r="F32" s="40">
        <v>213</v>
      </c>
      <c r="G32" s="40">
        <v>0</v>
      </c>
      <c r="H32" s="39">
        <f t="shared" si="0"/>
        <v>17</v>
      </c>
      <c r="I32" s="38">
        <v>39.130000000000003</v>
      </c>
      <c r="J32" s="12">
        <v>52122</v>
      </c>
      <c r="K32" s="38">
        <v>9000</v>
      </c>
      <c r="L32" s="12">
        <v>11988000</v>
      </c>
      <c r="M32">
        <v>210.73</v>
      </c>
      <c r="N32" s="41">
        <f t="shared" si="6"/>
        <v>48467.899999999994</v>
      </c>
      <c r="O32" s="22">
        <v>1376.3</v>
      </c>
      <c r="P32" s="26">
        <f t="shared" si="12"/>
        <v>52122</v>
      </c>
      <c r="Q32" s="26">
        <f t="shared" si="13"/>
        <v>290027</v>
      </c>
      <c r="R32" s="26">
        <f t="shared" si="14"/>
        <v>237905</v>
      </c>
      <c r="S32" s="26">
        <f t="shared" si="15"/>
        <v>66706370</v>
      </c>
      <c r="T32" s="10">
        <f t="shared" si="16"/>
        <v>456.44</v>
      </c>
      <c r="U32" s="26">
        <f t="shared" si="17"/>
        <v>4044401</v>
      </c>
      <c r="V32" s="26">
        <f t="shared" si="18"/>
        <v>237905.9411764706</v>
      </c>
      <c r="W32" s="26">
        <f t="shared" si="19"/>
        <v>4930470</v>
      </c>
    </row>
    <row r="33" spans="1:23" x14ac:dyDescent="0.3">
      <c r="A33" s="30" t="s">
        <v>88</v>
      </c>
      <c r="B33" s="30" t="s">
        <v>89</v>
      </c>
      <c r="C33" s="40" t="s">
        <v>80</v>
      </c>
      <c r="D33" s="41" t="s">
        <v>72</v>
      </c>
      <c r="E33" s="38">
        <v>1</v>
      </c>
      <c r="F33" s="40">
        <v>0</v>
      </c>
      <c r="G33" s="40">
        <v>0</v>
      </c>
      <c r="H33" s="39">
        <f t="shared" si="0"/>
        <v>1</v>
      </c>
      <c r="I33" s="38">
        <v>40.42</v>
      </c>
      <c r="J33" s="12">
        <v>55630</v>
      </c>
      <c r="K33" s="38">
        <v>40.42</v>
      </c>
      <c r="L33" s="12">
        <v>55630</v>
      </c>
      <c r="M33">
        <v>38.76</v>
      </c>
      <c r="N33" s="41">
        <f t="shared" si="6"/>
        <v>38.76</v>
      </c>
      <c r="O33" s="22">
        <v>1376.3</v>
      </c>
      <c r="P33" s="26">
        <f t="shared" si="12"/>
        <v>55630</v>
      </c>
      <c r="Q33" s="26">
        <f t="shared" si="13"/>
        <v>53345</v>
      </c>
      <c r="R33" s="26">
        <f t="shared" si="14"/>
        <v>-2285</v>
      </c>
      <c r="S33" s="26">
        <f t="shared" si="15"/>
        <v>53345</v>
      </c>
      <c r="T33" s="10">
        <f t="shared" si="16"/>
        <v>-4.1100000000000003</v>
      </c>
      <c r="U33" s="26">
        <f t="shared" si="17"/>
        <v>-2285</v>
      </c>
      <c r="V33" s="26">
        <f t="shared" si="18"/>
        <v>-2285</v>
      </c>
      <c r="W33" s="26">
        <f t="shared" si="19"/>
        <v>53345</v>
      </c>
    </row>
    <row r="34" spans="1:23" x14ac:dyDescent="0.3">
      <c r="A34" s="30" t="s">
        <v>88</v>
      </c>
      <c r="B34" s="30" t="s">
        <v>89</v>
      </c>
      <c r="C34" s="40" t="s">
        <v>96</v>
      </c>
      <c r="D34" s="41" t="s">
        <v>103</v>
      </c>
      <c r="E34" s="38">
        <v>3</v>
      </c>
      <c r="F34" s="40">
        <v>0</v>
      </c>
      <c r="G34" s="40">
        <v>0</v>
      </c>
      <c r="H34" s="39">
        <f t="shared" si="0"/>
        <v>3</v>
      </c>
      <c r="I34" s="38">
        <v>90.783000000000001</v>
      </c>
      <c r="J34" s="12">
        <v>124945</v>
      </c>
      <c r="K34" s="38">
        <v>272.35000000000002</v>
      </c>
      <c r="L34" s="12">
        <v>374835</v>
      </c>
      <c r="M34">
        <v>87.94</v>
      </c>
      <c r="N34" s="41">
        <f t="shared" si="6"/>
        <v>263.82</v>
      </c>
      <c r="O34" s="22">
        <v>1376.3</v>
      </c>
      <c r="P34" s="26">
        <f t="shared" si="12"/>
        <v>124945</v>
      </c>
      <c r="Q34" s="26">
        <f t="shared" si="13"/>
        <v>121031</v>
      </c>
      <c r="R34" s="26">
        <f t="shared" si="14"/>
        <v>-3914</v>
      </c>
      <c r="S34" s="26">
        <f t="shared" si="15"/>
        <v>363095</v>
      </c>
      <c r="T34" s="10">
        <f t="shared" si="16"/>
        <v>-3.13</v>
      </c>
      <c r="U34" s="26">
        <f t="shared" si="17"/>
        <v>-11740</v>
      </c>
      <c r="V34" s="26">
        <f t="shared" si="18"/>
        <v>-3913.3333333333335</v>
      </c>
      <c r="W34" s="26">
        <f t="shared" si="19"/>
        <v>363095</v>
      </c>
    </row>
    <row r="35" spans="1:23" x14ac:dyDescent="0.3">
      <c r="A35" s="30" t="s">
        <v>88</v>
      </c>
      <c r="B35" s="30" t="s">
        <v>89</v>
      </c>
      <c r="C35" s="40" t="s">
        <v>97</v>
      </c>
      <c r="D35" s="41" t="s">
        <v>104</v>
      </c>
      <c r="E35" s="38">
        <v>485</v>
      </c>
      <c r="F35" s="40">
        <v>411</v>
      </c>
      <c r="G35" s="40">
        <v>0</v>
      </c>
      <c r="H35" s="39">
        <f t="shared" si="0"/>
        <v>74</v>
      </c>
      <c r="I35" s="38">
        <v>349.89</v>
      </c>
      <c r="J35" s="12">
        <v>481555</v>
      </c>
      <c r="K35" s="38">
        <v>169696.96969999999</v>
      </c>
      <c r="L35" s="12">
        <v>233553940</v>
      </c>
      <c r="M35">
        <v>71.14</v>
      </c>
      <c r="N35" s="41">
        <f t="shared" si="6"/>
        <v>34502.9</v>
      </c>
      <c r="O35" s="22">
        <v>1376.3</v>
      </c>
      <c r="P35" s="26">
        <f t="shared" si="12"/>
        <v>481555</v>
      </c>
      <c r="Q35" s="26">
        <f t="shared" si="13"/>
        <v>97909</v>
      </c>
      <c r="R35" s="26">
        <f t="shared" si="14"/>
        <v>-383646</v>
      </c>
      <c r="S35" s="26">
        <f t="shared" si="15"/>
        <v>47486341</v>
      </c>
      <c r="T35" s="10">
        <f t="shared" si="16"/>
        <v>-79.67</v>
      </c>
      <c r="U35" s="26">
        <f t="shared" si="17"/>
        <v>-28389696</v>
      </c>
      <c r="V35" s="26">
        <f t="shared" si="18"/>
        <v>-383644.54054054053</v>
      </c>
      <c r="W35" s="26">
        <f t="shared" si="19"/>
        <v>7245338</v>
      </c>
    </row>
  </sheetData>
  <autoFilter ref="A1:W1">
    <sortState ref="A2:V16">
      <sortCondition ref="U1"/>
    </sortState>
  </autoFilter>
  <phoneticPr fontId="2" type="noConversion"/>
  <pageMargins left="0.25" right="0.25" top="0.75" bottom="0.75" header="0.3" footer="0.3"/>
  <pageSetup paperSize="9" scale="40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2024-09-10T01:41:16Z</cp:lastPrinted>
  <dcterms:created xsi:type="dcterms:W3CDTF">2024-09-09T06:21:49Z</dcterms:created>
  <dcterms:modified xsi:type="dcterms:W3CDTF">2024-09-10T06:49:54Z</dcterms:modified>
</cp:coreProperties>
</file>