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work\프로덕트\절세서비스\해외주식양도세\추천알고리즘테스트\"/>
    </mc:Choice>
  </mc:AlternateContent>
  <xr:revisionPtr revIDLastSave="0" documentId="13_ncr:1_{A51D8D73-4DD7-4811-94FB-9158F4457919}" xr6:coauthVersionLast="36" xr6:coauthVersionMax="36" xr10:uidLastSave="{00000000-0000-0000-0000-000000000000}"/>
  <bookViews>
    <workbookView xWindow="0" yWindow="0" windowWidth="27870" windowHeight="12765" activeTab="1" xr2:uid="{FE0EA8D0-F8A2-45CC-8035-EB0315B5B5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N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22" i="1" l="1"/>
  <c r="M21" i="1"/>
  <c r="M20" i="1"/>
  <c r="M19" i="1"/>
  <c r="M18" i="1"/>
  <c r="M15" i="1"/>
  <c r="M14" i="1"/>
  <c r="M13" i="1"/>
  <c r="M12" i="1"/>
  <c r="M11" i="1"/>
  <c r="M8" i="1"/>
  <c r="M7" i="1"/>
  <c r="M6" i="1"/>
  <c r="M5" i="1"/>
  <c r="M4" i="1"/>
  <c r="L21" i="1" l="1"/>
  <c r="L22" i="1"/>
  <c r="L20" i="1"/>
  <c r="L19" i="1"/>
  <c r="L18" i="1"/>
  <c r="M23" i="1" s="1"/>
  <c r="L11" i="1"/>
  <c r="L12" i="1"/>
  <c r="L13" i="1"/>
  <c r="L14" i="1"/>
  <c r="L15" i="1"/>
  <c r="L5" i="1"/>
  <c r="L6" i="1"/>
  <c r="L7" i="1"/>
  <c r="L8" i="1"/>
  <c r="L4" i="1"/>
  <c r="M9" i="1" s="1"/>
  <c r="M16" i="1" l="1"/>
  <c r="L16" i="1"/>
  <c r="N16" i="1" s="1"/>
  <c r="L23" i="1"/>
  <c r="N23" i="1" s="1"/>
  <c r="L9" i="1"/>
  <c r="N9" i="1" s="1"/>
</calcChain>
</file>

<file path=xl/sharedStrings.xml><?xml version="1.0" encoding="utf-8"?>
<sst xmlns="http://schemas.openxmlformats.org/spreadsheetml/2006/main" count="184" uniqueCount="55">
  <si>
    <t>고객명</t>
    <phoneticPr fontId="1" type="noConversion"/>
  </si>
  <si>
    <t>계좌번호</t>
    <phoneticPr fontId="1" type="noConversion"/>
  </si>
  <si>
    <t>81150273-01</t>
    <phoneticPr fontId="1" type="noConversion"/>
  </si>
  <si>
    <t>박진태</t>
    <phoneticPr fontId="1" type="noConversion"/>
  </si>
  <si>
    <t>종목 심볼</t>
    <phoneticPr fontId="1" type="noConversion"/>
  </si>
  <si>
    <t>상품명</t>
    <phoneticPr fontId="1" type="noConversion"/>
  </si>
  <si>
    <t>환율</t>
    <phoneticPr fontId="1" type="noConversion"/>
  </si>
  <si>
    <t>비용포함원화매입단가</t>
    <phoneticPr fontId="1" type="noConversion"/>
  </si>
  <si>
    <t>추천 여부</t>
    <phoneticPr fontId="1" type="noConversion"/>
  </si>
  <si>
    <t>보유수량</t>
    <phoneticPr fontId="1" type="noConversion"/>
  </si>
  <si>
    <t>추천매도수량</t>
    <phoneticPr fontId="1" type="noConversion"/>
  </si>
  <si>
    <t>META</t>
    <phoneticPr fontId="1" type="noConversion"/>
  </si>
  <si>
    <t>메타 플랫폼스(페이스북)</t>
    <phoneticPr fontId="1" type="noConversion"/>
  </si>
  <si>
    <t>TSCO</t>
    <phoneticPr fontId="1" type="noConversion"/>
  </si>
  <si>
    <t>트랙터 서플라이</t>
    <phoneticPr fontId="1" type="noConversion"/>
  </si>
  <si>
    <t>FL</t>
    <phoneticPr fontId="1" type="noConversion"/>
  </si>
  <si>
    <t>풋락커</t>
    <phoneticPr fontId="1" type="noConversion"/>
  </si>
  <si>
    <t>UNP</t>
    <phoneticPr fontId="1" type="noConversion"/>
  </si>
  <si>
    <t>유니언 퍼시픽</t>
    <phoneticPr fontId="1" type="noConversion"/>
  </si>
  <si>
    <t>UBER</t>
    <phoneticPr fontId="1" type="noConversion"/>
  </si>
  <si>
    <t>우버 테크놀로지스</t>
    <phoneticPr fontId="1" type="noConversion"/>
  </si>
  <si>
    <t>추천매도단가(전일종가, 외화)</t>
    <phoneticPr fontId="1" type="noConversion"/>
  </si>
  <si>
    <t>Y</t>
    <phoneticPr fontId="1" type="noConversion"/>
  </si>
  <si>
    <t>N</t>
    <phoneticPr fontId="1" type="noConversion"/>
  </si>
  <si>
    <t>종목당손실액</t>
    <phoneticPr fontId="1" type="noConversion"/>
  </si>
  <si>
    <t>종목당매도금액</t>
    <phoneticPr fontId="1" type="noConversion"/>
  </si>
  <si>
    <t>전호진</t>
    <phoneticPr fontId="1" type="noConversion"/>
  </si>
  <si>
    <t>81155781-01</t>
    <phoneticPr fontId="1" type="noConversion"/>
  </si>
  <si>
    <t>양도소득세</t>
    <phoneticPr fontId="1" type="noConversion"/>
  </si>
  <si>
    <t>예상절세금액</t>
    <phoneticPr fontId="1" type="noConversion"/>
  </si>
  <si>
    <t>손실중인금액</t>
    <phoneticPr fontId="1" type="noConversion"/>
  </si>
  <si>
    <t>총 매도금액</t>
    <phoneticPr fontId="1" type="noConversion"/>
  </si>
  <si>
    <t>예상 절세금액</t>
    <phoneticPr fontId="1" type="noConversion"/>
  </si>
  <si>
    <t>BA</t>
    <phoneticPr fontId="1" type="noConversion"/>
  </si>
  <si>
    <t>보잉</t>
    <phoneticPr fontId="1" type="noConversion"/>
  </si>
  <si>
    <t>ENB</t>
    <phoneticPr fontId="1" type="noConversion"/>
  </si>
  <si>
    <t>엔브리지</t>
    <phoneticPr fontId="1" type="noConversion"/>
  </si>
  <si>
    <t>ABVC</t>
    <phoneticPr fontId="1" type="noConversion"/>
  </si>
  <si>
    <t>ABVC 바이오파머</t>
    <phoneticPr fontId="1" type="noConversion"/>
  </si>
  <si>
    <t>AULT</t>
    <phoneticPr fontId="1" type="noConversion"/>
  </si>
  <si>
    <t>올트 얼라이언스</t>
    <phoneticPr fontId="1" type="noConversion"/>
  </si>
  <si>
    <t>GTX</t>
    <phoneticPr fontId="1" type="noConversion"/>
  </si>
  <si>
    <t>가렛 모션</t>
    <phoneticPr fontId="1" type="noConversion"/>
  </si>
  <si>
    <t>81155788-01</t>
    <phoneticPr fontId="1" type="noConversion"/>
  </si>
  <si>
    <t>입영빈</t>
    <phoneticPr fontId="1" type="noConversion"/>
  </si>
  <si>
    <t>ATLO</t>
  </si>
  <si>
    <t>에임스 내셔널</t>
  </si>
  <si>
    <t>APT</t>
  </si>
  <si>
    <t>알파 프로 테크</t>
  </si>
  <si>
    <t>KE</t>
  </si>
  <si>
    <t>킴볼 일렉트로닉스</t>
  </si>
  <si>
    <t>CYTK</t>
  </si>
  <si>
    <t>사이토키네틱스</t>
  </si>
  <si>
    <t>MASI</t>
  </si>
  <si>
    <t>마시모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</si>
</sst>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0" applyNumberFormat="1">
      <alignment vertical="center"/>
    </xf>
    <xf numFmtId="3" fontId="0" fillId="0" borderId="0" xfId="0" applyNumberFormat="1">
      <alignment vertical="center"/>
    </xf>
    <xf numFmtId="38" fontId="2" fillId="2" borderId="0" xfId="0" applyNumberFormat="1" applyFont="1" applyFill="1">
      <alignment vertical="center"/>
    </xf>
    <xf numFmtId="38" fontId="2" fillId="3" borderId="0" xfId="0" applyNumberFormat="1" applyFont="1" applyFill="1">
      <alignment vertical="center"/>
    </xf>
    <xf numFmtId="3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A5A5-6B08-4CDB-A889-6CB753FC7737}">
  <sheetPr codeName="Sheet1"/>
  <dimension ref="A1:N23"/>
  <sheetViews>
    <sheetView workbookViewId="0">
      <selection activeCell="L9" sqref="L9:N9"/>
    </sheetView>
  </sheetViews>
  <sheetFormatPr defaultRowHeight="16.5"/>
  <cols>
    <col min="2" max="2" width="12.5" bestFit="1" customWidth="1"/>
    <col min="3" max="3" width="12.5" style="3" customWidth="1"/>
    <col min="4" max="4" width="8.5" bestFit="1" customWidth="1"/>
    <col min="6" max="6" width="23.5" bestFit="1" customWidth="1"/>
    <col min="8" max="8" width="21.375" style="1" bestFit="1" customWidth="1"/>
    <col min="9" max="9" width="28" bestFit="1" customWidth="1"/>
    <col min="10" max="10" width="13" bestFit="1" customWidth="1"/>
    <col min="12" max="12" width="13.875" style="2" customWidth="1"/>
    <col min="13" max="13" width="15.125" style="2" bestFit="1" customWidth="1"/>
    <col min="14" max="14" width="13" bestFit="1" customWidth="1"/>
  </cols>
  <sheetData>
    <row r="1" spans="1:14">
      <c r="L1" s="4" t="s">
        <v>30</v>
      </c>
      <c r="M1" s="5" t="s">
        <v>31</v>
      </c>
      <c r="N1" s="7" t="s">
        <v>32</v>
      </c>
    </row>
    <row r="3" spans="1:14">
      <c r="A3" s="8" t="s">
        <v>0</v>
      </c>
      <c r="B3" s="8" t="s">
        <v>1</v>
      </c>
      <c r="C3" s="9" t="s">
        <v>28</v>
      </c>
      <c r="D3" s="8" t="s">
        <v>6</v>
      </c>
      <c r="E3" s="8" t="s">
        <v>4</v>
      </c>
      <c r="F3" s="8" t="s">
        <v>5</v>
      </c>
      <c r="G3" s="8" t="s">
        <v>9</v>
      </c>
      <c r="H3" s="11" t="s">
        <v>7</v>
      </c>
      <c r="I3" s="8" t="s">
        <v>21</v>
      </c>
      <c r="J3" s="8" t="s">
        <v>10</v>
      </c>
      <c r="K3" s="8" t="s">
        <v>8</v>
      </c>
      <c r="L3" s="10" t="s">
        <v>24</v>
      </c>
      <c r="M3" s="10" t="s">
        <v>25</v>
      </c>
      <c r="N3" s="8" t="s">
        <v>29</v>
      </c>
    </row>
    <row r="4" spans="1:14">
      <c r="A4" s="8" t="s">
        <v>3</v>
      </c>
      <c r="B4" s="8" t="s">
        <v>2</v>
      </c>
      <c r="C4" s="9">
        <v>88000</v>
      </c>
      <c r="D4" s="8">
        <v>1376.3</v>
      </c>
      <c r="E4" s="8" t="s">
        <v>11</v>
      </c>
      <c r="F4" s="8" t="s">
        <v>12</v>
      </c>
      <c r="G4" s="8">
        <v>10</v>
      </c>
      <c r="H4" s="11">
        <v>728338</v>
      </c>
      <c r="I4" s="8">
        <v>500.27</v>
      </c>
      <c r="J4" s="8">
        <v>7</v>
      </c>
      <c r="K4" s="8" t="s">
        <v>22</v>
      </c>
      <c r="L4" s="10">
        <f xml:space="preserve"> ROUNDDOWN(I4 * D4 *J4 - H4*J4,0)</f>
        <v>-278714</v>
      </c>
      <c r="M4" s="10">
        <f>ROUNDDOWN(I4*D4*J4, 0)</f>
        <v>4819651</v>
      </c>
      <c r="N4" s="8"/>
    </row>
    <row r="5" spans="1:14">
      <c r="A5" s="8" t="s">
        <v>3</v>
      </c>
      <c r="B5" s="8" t="s">
        <v>2</v>
      </c>
      <c r="C5" s="9">
        <v>88000</v>
      </c>
      <c r="D5" s="8">
        <v>1376.3</v>
      </c>
      <c r="E5" s="8" t="s">
        <v>13</v>
      </c>
      <c r="F5" s="8" t="s">
        <v>14</v>
      </c>
      <c r="G5" s="8">
        <v>5</v>
      </c>
      <c r="H5" s="11">
        <v>379859</v>
      </c>
      <c r="I5" s="8">
        <v>270.58999999999997</v>
      </c>
      <c r="J5" s="8">
        <v>0</v>
      </c>
      <c r="K5" s="8" t="s">
        <v>23</v>
      </c>
      <c r="L5" s="10">
        <f t="shared" ref="L5:L8" si="0" xml:space="preserve"> ROUNDDOWN(I5 * D5 *J5 - H5*J5,0)</f>
        <v>0</v>
      </c>
      <c r="M5" s="10">
        <f t="shared" ref="M5:M8" si="1">ROUNDDOWN(I5*D5*J5, 0)</f>
        <v>0</v>
      </c>
      <c r="N5" s="8"/>
    </row>
    <row r="6" spans="1:14">
      <c r="A6" s="8" t="s">
        <v>3</v>
      </c>
      <c r="B6" s="8" t="s">
        <v>2</v>
      </c>
      <c r="C6" s="9">
        <v>88000</v>
      </c>
      <c r="D6" s="8">
        <v>1376.3</v>
      </c>
      <c r="E6" s="8" t="s">
        <v>15</v>
      </c>
      <c r="F6" s="8" t="s">
        <v>16</v>
      </c>
      <c r="G6" s="8">
        <v>2</v>
      </c>
      <c r="H6" s="11">
        <v>48996</v>
      </c>
      <c r="I6" s="8">
        <v>26.16</v>
      </c>
      <c r="J6" s="8">
        <v>0</v>
      </c>
      <c r="K6" s="8" t="s">
        <v>23</v>
      </c>
      <c r="L6" s="10">
        <f t="shared" si="0"/>
        <v>0</v>
      </c>
      <c r="M6" s="10">
        <f t="shared" si="1"/>
        <v>0</v>
      </c>
      <c r="N6" s="8"/>
    </row>
    <row r="7" spans="1:14">
      <c r="A7" s="8" t="s">
        <v>3</v>
      </c>
      <c r="B7" s="8" t="s">
        <v>2</v>
      </c>
      <c r="C7" s="9">
        <v>88000</v>
      </c>
      <c r="D7" s="8">
        <v>1376.3</v>
      </c>
      <c r="E7" s="8" t="s">
        <v>17</v>
      </c>
      <c r="F7" s="8" t="s">
        <v>18</v>
      </c>
      <c r="G7" s="8">
        <v>14</v>
      </c>
      <c r="H7" s="11">
        <v>346497</v>
      </c>
      <c r="I7" s="8">
        <v>249.63</v>
      </c>
      <c r="J7" s="8">
        <v>4</v>
      </c>
      <c r="K7" s="8" t="s">
        <v>22</v>
      </c>
      <c r="L7" s="10">
        <f t="shared" si="0"/>
        <v>-11724</v>
      </c>
      <c r="M7" s="10">
        <f t="shared" si="1"/>
        <v>1374263</v>
      </c>
      <c r="N7" s="8"/>
    </row>
    <row r="8" spans="1:14">
      <c r="A8" s="8" t="s">
        <v>3</v>
      </c>
      <c r="B8" s="8" t="s">
        <v>2</v>
      </c>
      <c r="C8" s="9">
        <v>88000</v>
      </c>
      <c r="D8" s="8">
        <v>1376.3</v>
      </c>
      <c r="E8" s="8" t="s">
        <v>19</v>
      </c>
      <c r="F8" s="8" t="s">
        <v>20</v>
      </c>
      <c r="G8" s="8">
        <v>20</v>
      </c>
      <c r="H8" s="11">
        <v>101474</v>
      </c>
      <c r="I8" s="8">
        <v>69.58</v>
      </c>
      <c r="J8" s="8">
        <v>13</v>
      </c>
      <c r="K8" s="8" t="s">
        <v>22</v>
      </c>
      <c r="L8" s="10">
        <f t="shared" si="0"/>
        <v>-74243</v>
      </c>
      <c r="M8" s="10">
        <f t="shared" si="1"/>
        <v>1244918</v>
      </c>
      <c r="N8" s="8"/>
    </row>
    <row r="9" spans="1:14">
      <c r="L9" s="4">
        <f>SUMIF(L4:L8, "&lt;0")</f>
        <v>-364681</v>
      </c>
      <c r="M9" s="5">
        <f>SUMIF(L4:L8,"&lt;0",M4:M8)</f>
        <v>7438832</v>
      </c>
      <c r="N9" s="6">
        <f>MIN(C4, ROUNDDOWN(-L9*0.22,0))</f>
        <v>80229</v>
      </c>
    </row>
    <row r="10" spans="1:14">
      <c r="A10" s="8" t="s">
        <v>0</v>
      </c>
      <c r="B10" s="8" t="s">
        <v>1</v>
      </c>
      <c r="C10" s="9" t="s">
        <v>28</v>
      </c>
      <c r="D10" s="8" t="s">
        <v>6</v>
      </c>
      <c r="E10" s="8" t="s">
        <v>4</v>
      </c>
      <c r="F10" s="8" t="s">
        <v>5</v>
      </c>
      <c r="G10" s="8" t="s">
        <v>9</v>
      </c>
      <c r="H10" s="11" t="s">
        <v>7</v>
      </c>
      <c r="I10" s="8" t="s">
        <v>21</v>
      </c>
      <c r="J10" s="8" t="s">
        <v>10</v>
      </c>
      <c r="K10" s="8" t="s">
        <v>8</v>
      </c>
      <c r="L10" s="10" t="s">
        <v>24</v>
      </c>
      <c r="M10" s="10" t="s">
        <v>25</v>
      </c>
      <c r="N10" s="8" t="s">
        <v>29</v>
      </c>
    </row>
    <row r="11" spans="1:14">
      <c r="A11" s="8" t="s">
        <v>26</v>
      </c>
      <c r="B11" s="8" t="s">
        <v>27</v>
      </c>
      <c r="C11" s="9">
        <v>534000</v>
      </c>
      <c r="D11" s="8">
        <v>1382.4</v>
      </c>
      <c r="E11" s="8" t="s">
        <v>33</v>
      </c>
      <c r="F11" s="8" t="s">
        <v>34</v>
      </c>
      <c r="G11" s="8">
        <v>56</v>
      </c>
      <c r="H11" s="11">
        <v>256310</v>
      </c>
      <c r="I11" s="8">
        <v>141.69999999999999</v>
      </c>
      <c r="J11" s="8">
        <v>38</v>
      </c>
      <c r="K11" s="8" t="s">
        <v>22</v>
      </c>
      <c r="L11" s="10">
        <f xml:space="preserve"> ROUNDDOWN(I11 * D11 *J11 - H11*J11,0)</f>
        <v>-2296108</v>
      </c>
      <c r="M11" s="10">
        <f t="shared" ref="M11:M15" si="2">ROUNDDOWN(I11*D11*J11, 0)</f>
        <v>7443671</v>
      </c>
      <c r="N11" s="8"/>
    </row>
    <row r="12" spans="1:14">
      <c r="A12" s="8" t="s">
        <v>26</v>
      </c>
      <c r="B12" s="8" t="s">
        <v>27</v>
      </c>
      <c r="C12" s="9">
        <v>534000</v>
      </c>
      <c r="D12" s="8">
        <v>1382.4</v>
      </c>
      <c r="E12" s="12" t="s">
        <v>35</v>
      </c>
      <c r="F12" s="12" t="s">
        <v>36</v>
      </c>
      <c r="G12" s="12">
        <v>10</v>
      </c>
      <c r="H12" s="13">
        <v>61649</v>
      </c>
      <c r="I12" s="8">
        <v>42.34</v>
      </c>
      <c r="J12" s="8">
        <v>10</v>
      </c>
      <c r="K12" s="8" t="s">
        <v>22</v>
      </c>
      <c r="L12" s="10">
        <f t="shared" ref="L12:L15" si="3" xml:space="preserve"> ROUNDDOWN(I12 * D12 *J12 - H12*J12,0)</f>
        <v>-31181</v>
      </c>
      <c r="M12" s="10">
        <f t="shared" si="2"/>
        <v>585308</v>
      </c>
      <c r="N12" s="8"/>
    </row>
    <row r="13" spans="1:14">
      <c r="A13" s="8" t="s">
        <v>26</v>
      </c>
      <c r="B13" s="8" t="s">
        <v>27</v>
      </c>
      <c r="C13" s="9">
        <v>534000</v>
      </c>
      <c r="D13" s="8">
        <v>1382.4</v>
      </c>
      <c r="E13" s="8" t="s">
        <v>37</v>
      </c>
      <c r="F13" s="8" t="s">
        <v>38</v>
      </c>
      <c r="G13" s="8">
        <v>50</v>
      </c>
      <c r="H13" s="11">
        <v>1515</v>
      </c>
      <c r="I13" s="8">
        <v>0.66510000000000002</v>
      </c>
      <c r="J13" s="8">
        <v>38</v>
      </c>
      <c r="K13" s="8" t="s">
        <v>22</v>
      </c>
      <c r="L13" s="10">
        <f t="shared" si="3"/>
        <v>-22631</v>
      </c>
      <c r="M13" s="10">
        <f t="shared" si="2"/>
        <v>34938</v>
      </c>
      <c r="N13" s="8"/>
    </row>
    <row r="14" spans="1:14">
      <c r="A14" s="8" t="s">
        <v>26</v>
      </c>
      <c r="B14" s="8" t="s">
        <v>27</v>
      </c>
      <c r="C14" s="9">
        <v>534000</v>
      </c>
      <c r="D14" s="8">
        <v>1382.4</v>
      </c>
      <c r="E14" s="8" t="s">
        <v>39</v>
      </c>
      <c r="F14" s="8" t="s">
        <v>40</v>
      </c>
      <c r="G14" s="8">
        <v>30</v>
      </c>
      <c r="H14" s="11">
        <v>2700</v>
      </c>
      <c r="I14" s="8">
        <v>0.99980000000000002</v>
      </c>
      <c r="J14" s="8">
        <v>27</v>
      </c>
      <c r="K14" s="8" t="s">
        <v>23</v>
      </c>
      <c r="L14" s="10">
        <f t="shared" si="3"/>
        <v>-35582</v>
      </c>
      <c r="M14" s="10">
        <f t="shared" si="2"/>
        <v>37317</v>
      </c>
      <c r="N14" s="8"/>
    </row>
    <row r="15" spans="1:14">
      <c r="A15" s="8" t="s">
        <v>26</v>
      </c>
      <c r="B15" s="8" t="s">
        <v>27</v>
      </c>
      <c r="C15" s="9">
        <v>534000</v>
      </c>
      <c r="D15" s="8">
        <v>1382.4</v>
      </c>
      <c r="E15" s="8" t="s">
        <v>41</v>
      </c>
      <c r="F15" s="8" t="s">
        <v>42</v>
      </c>
      <c r="G15" s="8">
        <v>10</v>
      </c>
      <c r="H15" s="11">
        <v>10637</v>
      </c>
      <c r="I15" s="8">
        <v>6.65</v>
      </c>
      <c r="J15" s="8">
        <v>8</v>
      </c>
      <c r="K15" s="8" t="s">
        <v>22</v>
      </c>
      <c r="L15" s="10">
        <f t="shared" si="3"/>
        <v>-11552</v>
      </c>
      <c r="M15" s="10">
        <f t="shared" si="2"/>
        <v>73543</v>
      </c>
      <c r="N15" s="8"/>
    </row>
    <row r="16" spans="1:14">
      <c r="L16" s="4">
        <f>SUMIF(L11:L15, "&lt;0")</f>
        <v>-2397054</v>
      </c>
      <c r="M16" s="5">
        <f>SUMIF(L11:L15,"&lt;0",M11:M15)</f>
        <v>8174777</v>
      </c>
      <c r="N16" s="6">
        <f>MIN(C11, ROUNDDOWN(-L16*0.22,0))</f>
        <v>527351</v>
      </c>
    </row>
    <row r="17" spans="1:14">
      <c r="A17" s="8" t="s">
        <v>0</v>
      </c>
      <c r="B17" s="8" t="s">
        <v>1</v>
      </c>
      <c r="C17" s="9" t="s">
        <v>28</v>
      </c>
      <c r="D17" s="8" t="s">
        <v>6</v>
      </c>
      <c r="E17" s="8" t="s">
        <v>4</v>
      </c>
      <c r="F17" s="8" t="s">
        <v>5</v>
      </c>
      <c r="G17" s="8" t="s">
        <v>9</v>
      </c>
      <c r="H17" s="11" t="s">
        <v>7</v>
      </c>
      <c r="I17" s="8" t="s">
        <v>21</v>
      </c>
      <c r="J17" s="8" t="s">
        <v>10</v>
      </c>
      <c r="K17" s="8" t="s">
        <v>8</v>
      </c>
      <c r="L17" s="10" t="s">
        <v>24</v>
      </c>
      <c r="M17" s="10" t="s">
        <v>25</v>
      </c>
      <c r="N17" s="8" t="s">
        <v>29</v>
      </c>
    </row>
    <row r="18" spans="1:14">
      <c r="A18" s="8" t="s">
        <v>44</v>
      </c>
      <c r="B18" s="8" t="s">
        <v>43</v>
      </c>
      <c r="C18" s="9">
        <v>240000</v>
      </c>
      <c r="D18" s="8">
        <v>1257.28</v>
      </c>
      <c r="E18" s="12" t="s">
        <v>45</v>
      </c>
      <c r="F18" s="12" t="s">
        <v>46</v>
      </c>
      <c r="G18" s="12">
        <v>50</v>
      </c>
      <c r="H18" s="13">
        <v>23652</v>
      </c>
      <c r="I18" s="12">
        <v>15.09</v>
      </c>
      <c r="J18" s="12">
        <v>42</v>
      </c>
      <c r="K18" s="12" t="s">
        <v>22</v>
      </c>
      <c r="L18" s="10">
        <f xml:space="preserve"> ROUNDDOWN(I18 * D18 *J18 - H18*J18,0)</f>
        <v>-196545</v>
      </c>
      <c r="M18" s="10">
        <f t="shared" ref="M18:M22" si="4">ROUNDDOWN(I18*D18*J18, 0)</f>
        <v>796838</v>
      </c>
      <c r="N18" s="8"/>
    </row>
    <row r="19" spans="1:14">
      <c r="A19" s="8" t="s">
        <v>44</v>
      </c>
      <c r="B19" s="8" t="s">
        <v>43</v>
      </c>
      <c r="C19" s="9">
        <v>240000</v>
      </c>
      <c r="D19" s="8">
        <v>1257.28</v>
      </c>
      <c r="E19" s="12" t="s">
        <v>47</v>
      </c>
      <c r="F19" s="12" t="s">
        <v>48</v>
      </c>
      <c r="G19" s="12">
        <v>30</v>
      </c>
      <c r="H19" s="13">
        <v>7847</v>
      </c>
      <c r="I19" s="12">
        <v>4.55</v>
      </c>
      <c r="J19" s="12">
        <v>17</v>
      </c>
      <c r="K19" s="12" t="s">
        <v>22</v>
      </c>
      <c r="L19" s="10">
        <f t="shared" ref="L19:L22" si="5" xml:space="preserve"> ROUNDDOWN(I19 * D19 *J19 - H19*J19,0)</f>
        <v>-36148</v>
      </c>
      <c r="M19" s="10">
        <f t="shared" si="4"/>
        <v>97250</v>
      </c>
      <c r="N19" s="8"/>
    </row>
    <row r="20" spans="1:14">
      <c r="A20" s="8" t="s">
        <v>44</v>
      </c>
      <c r="B20" s="8" t="s">
        <v>43</v>
      </c>
      <c r="C20" s="9">
        <v>240000</v>
      </c>
      <c r="D20" s="8">
        <v>1257.28</v>
      </c>
      <c r="E20" s="12" t="s">
        <v>49</v>
      </c>
      <c r="F20" s="12" t="s">
        <v>50</v>
      </c>
      <c r="G20" s="12">
        <v>20</v>
      </c>
      <c r="H20" s="13">
        <v>22035</v>
      </c>
      <c r="I20" s="12">
        <v>10.54</v>
      </c>
      <c r="J20" s="12">
        <v>20</v>
      </c>
      <c r="K20" s="12" t="s">
        <v>22</v>
      </c>
      <c r="L20" s="10">
        <f t="shared" si="5"/>
        <v>-175665</v>
      </c>
      <c r="M20" s="10">
        <f t="shared" si="4"/>
        <v>265034</v>
      </c>
      <c r="N20" s="8"/>
    </row>
    <row r="21" spans="1:14">
      <c r="A21" s="8" t="s">
        <v>44</v>
      </c>
      <c r="B21" s="8" t="s">
        <v>43</v>
      </c>
      <c r="C21" s="9">
        <v>240000</v>
      </c>
      <c r="D21" s="8">
        <v>1257.28</v>
      </c>
      <c r="E21" s="12" t="s">
        <v>51</v>
      </c>
      <c r="F21" s="12" t="s">
        <v>52</v>
      </c>
      <c r="G21" s="12">
        <v>10</v>
      </c>
      <c r="H21" s="13">
        <v>32018</v>
      </c>
      <c r="I21" s="12">
        <v>12.09</v>
      </c>
      <c r="J21" s="12">
        <v>7</v>
      </c>
      <c r="K21" s="12" t="s">
        <v>22</v>
      </c>
      <c r="L21" s="10">
        <f xml:space="preserve"> ROUNDDOWN(I21 * D21 *J21 - H21*J21,0)</f>
        <v>-117722</v>
      </c>
      <c r="M21" s="10">
        <f t="shared" si="4"/>
        <v>106403</v>
      </c>
      <c r="N21" s="8"/>
    </row>
    <row r="22" spans="1:14">
      <c r="A22" s="8" t="s">
        <v>44</v>
      </c>
      <c r="B22" s="8" t="s">
        <v>43</v>
      </c>
      <c r="C22" s="9">
        <v>240000</v>
      </c>
      <c r="D22" s="8">
        <v>1257.28</v>
      </c>
      <c r="E22" s="12" t="s">
        <v>53</v>
      </c>
      <c r="F22" s="12" t="s">
        <v>54</v>
      </c>
      <c r="G22" s="12">
        <v>10</v>
      </c>
      <c r="H22" s="13">
        <v>10637</v>
      </c>
      <c r="I22" s="12">
        <v>111.53</v>
      </c>
      <c r="J22" s="12">
        <v>0</v>
      </c>
      <c r="K22" s="12" t="s">
        <v>23</v>
      </c>
      <c r="L22" s="10">
        <f t="shared" si="5"/>
        <v>0</v>
      </c>
      <c r="M22" s="10">
        <f t="shared" si="4"/>
        <v>0</v>
      </c>
      <c r="N22" s="8"/>
    </row>
    <row r="23" spans="1:14">
      <c r="L23" s="4">
        <f>SUMIF(L18:L22, "&lt;0")</f>
        <v>-526080</v>
      </c>
      <c r="M23" s="5">
        <f>SUMIF(L18:L22,"&lt;0",M18:M22)</f>
        <v>1265525</v>
      </c>
      <c r="N23" s="6">
        <f>MIN(C18, ROUNDDOWN(-L23*0.22,0))</f>
        <v>115737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464-FC23-4FD5-9120-D2A3D1B13DD7}">
  <dimension ref="A1:N12"/>
  <sheetViews>
    <sheetView tabSelected="1" workbookViewId="0">
      <selection activeCell="I24" sqref="I24"/>
    </sheetView>
  </sheetViews>
  <sheetFormatPr defaultRowHeight="16.5"/>
  <cols>
    <col min="2" max="2" width="12.5" bestFit="1" customWidth="1"/>
    <col min="3" max="3" width="11" bestFit="1" customWidth="1"/>
    <col min="4" max="4" width="7.5" bestFit="1" customWidth="1"/>
    <col min="5" max="5" width="9.625" bestFit="1" customWidth="1"/>
    <col min="6" max="6" width="23.5" bestFit="1" customWidth="1"/>
    <col min="8" max="8" width="21.375" bestFit="1" customWidth="1"/>
    <col min="9" max="9" width="28" bestFit="1" customWidth="1"/>
    <col min="10" max="10" width="13" bestFit="1" customWidth="1"/>
    <col min="12" max="12" width="13" bestFit="1" customWidth="1"/>
    <col min="13" max="13" width="15.125" bestFit="1" customWidth="1"/>
  </cols>
  <sheetData>
    <row r="1" spans="1:14">
      <c r="A1" s="8" t="s">
        <v>0</v>
      </c>
      <c r="B1" s="8" t="s">
        <v>1</v>
      </c>
      <c r="C1" s="9" t="s">
        <v>28</v>
      </c>
      <c r="D1" s="8" t="s">
        <v>6</v>
      </c>
      <c r="E1" s="8" t="s">
        <v>4</v>
      </c>
      <c r="F1" s="8" t="s">
        <v>5</v>
      </c>
      <c r="G1" s="8" t="s">
        <v>9</v>
      </c>
      <c r="H1" s="11" t="s">
        <v>7</v>
      </c>
      <c r="I1" s="8" t="s">
        <v>21</v>
      </c>
      <c r="J1" s="8" t="s">
        <v>10</v>
      </c>
      <c r="K1" s="8" t="s">
        <v>8</v>
      </c>
      <c r="L1" s="10" t="s">
        <v>24</v>
      </c>
      <c r="M1" s="10" t="s">
        <v>25</v>
      </c>
      <c r="N1" s="8" t="s">
        <v>29</v>
      </c>
    </row>
    <row r="2" spans="1:14">
      <c r="A2" s="8" t="s">
        <v>3</v>
      </c>
      <c r="B2" s="8" t="s">
        <v>2</v>
      </c>
      <c r="C2" s="9">
        <v>110000</v>
      </c>
      <c r="D2" s="8">
        <v>1376.3</v>
      </c>
      <c r="E2" s="8" t="s">
        <v>11</v>
      </c>
      <c r="F2" s="8" t="s">
        <v>12</v>
      </c>
      <c r="G2" s="8">
        <v>10</v>
      </c>
      <c r="H2" s="11">
        <v>728338</v>
      </c>
      <c r="I2" s="8">
        <v>500.27</v>
      </c>
      <c r="J2" s="8">
        <v>7</v>
      </c>
      <c r="K2" s="8" t="s">
        <v>22</v>
      </c>
      <c r="L2" s="10">
        <f xml:space="preserve"> ROUNDDOWN(I2 * D2 *J2 - H2*J2,0)</f>
        <v>-278714</v>
      </c>
      <c r="M2" s="10">
        <f>ROUNDDOWN(I2*D2*J2, 0)</f>
        <v>4819651</v>
      </c>
      <c r="N2" s="8"/>
    </row>
    <row r="3" spans="1:14">
      <c r="A3" s="8" t="s">
        <v>3</v>
      </c>
      <c r="B3" s="8" t="s">
        <v>2</v>
      </c>
      <c r="C3" s="9">
        <v>110000</v>
      </c>
      <c r="D3" s="8">
        <v>1376.3</v>
      </c>
      <c r="E3" s="8" t="s">
        <v>13</v>
      </c>
      <c r="F3" s="8" t="s">
        <v>14</v>
      </c>
      <c r="G3" s="8">
        <v>5</v>
      </c>
      <c r="H3" s="11">
        <v>379859</v>
      </c>
      <c r="I3" s="8">
        <v>270.58999999999997</v>
      </c>
      <c r="J3" s="8">
        <v>0</v>
      </c>
      <c r="K3" s="8" t="s">
        <v>23</v>
      </c>
      <c r="L3" s="10">
        <f t="shared" ref="L3:L6" si="0" xml:space="preserve"> ROUNDDOWN(I3 * D3 *J3 - H3*J3,0)</f>
        <v>0</v>
      </c>
      <c r="M3" s="10">
        <f t="shared" ref="M3:M11" si="1">ROUNDDOWN(I3*D3*J3, 0)</f>
        <v>0</v>
      </c>
      <c r="N3" s="8"/>
    </row>
    <row r="4" spans="1:14">
      <c r="A4" s="8" t="s">
        <v>3</v>
      </c>
      <c r="B4" s="8" t="s">
        <v>2</v>
      </c>
      <c r="C4" s="9">
        <v>110000</v>
      </c>
      <c r="D4" s="8">
        <v>1376.3</v>
      </c>
      <c r="E4" s="8" t="s">
        <v>15</v>
      </c>
      <c r="F4" s="8" t="s">
        <v>16</v>
      </c>
      <c r="G4" s="8">
        <v>2</v>
      </c>
      <c r="H4" s="11">
        <v>48996</v>
      </c>
      <c r="I4" s="8">
        <v>26.16</v>
      </c>
      <c r="J4" s="8">
        <v>0</v>
      </c>
      <c r="K4" s="8" t="s">
        <v>23</v>
      </c>
      <c r="L4" s="10">
        <f t="shared" si="0"/>
        <v>0</v>
      </c>
      <c r="M4" s="10">
        <f t="shared" si="1"/>
        <v>0</v>
      </c>
      <c r="N4" s="8"/>
    </row>
    <row r="5" spans="1:14">
      <c r="A5" s="8" t="s">
        <v>3</v>
      </c>
      <c r="B5" s="8" t="s">
        <v>2</v>
      </c>
      <c r="C5" s="9">
        <v>110000</v>
      </c>
      <c r="D5" s="8">
        <v>1376.3</v>
      </c>
      <c r="E5" s="8" t="s">
        <v>17</v>
      </c>
      <c r="F5" s="8" t="s">
        <v>18</v>
      </c>
      <c r="G5" s="8">
        <v>14</v>
      </c>
      <c r="H5" s="11">
        <v>346497</v>
      </c>
      <c r="I5" s="8">
        <v>249.63</v>
      </c>
      <c r="J5" s="8">
        <v>0</v>
      </c>
      <c r="K5" s="8" t="s">
        <v>22</v>
      </c>
      <c r="L5" s="10">
        <f t="shared" si="0"/>
        <v>0</v>
      </c>
      <c r="M5" s="10">
        <f t="shared" si="1"/>
        <v>0</v>
      </c>
      <c r="N5" s="8"/>
    </row>
    <row r="6" spans="1:14">
      <c r="A6" s="8" t="s">
        <v>3</v>
      </c>
      <c r="B6" s="8" t="s">
        <v>2</v>
      </c>
      <c r="C6" s="9">
        <v>110000</v>
      </c>
      <c r="D6" s="8">
        <v>1376.3</v>
      </c>
      <c r="E6" s="8" t="s">
        <v>19</v>
      </c>
      <c r="F6" s="8" t="s">
        <v>20</v>
      </c>
      <c r="G6" s="8">
        <v>20</v>
      </c>
      <c r="H6" s="11">
        <v>101474</v>
      </c>
      <c r="I6" s="8">
        <v>69.58</v>
      </c>
      <c r="J6" s="8">
        <v>13</v>
      </c>
      <c r="K6" s="8" t="s">
        <v>22</v>
      </c>
      <c r="L6" s="10">
        <f t="shared" si="0"/>
        <v>-74243</v>
      </c>
      <c r="M6" s="10">
        <f t="shared" si="1"/>
        <v>1244918</v>
      </c>
      <c r="N6" s="8"/>
    </row>
    <row r="7" spans="1:14">
      <c r="A7" s="8" t="s">
        <v>3</v>
      </c>
      <c r="B7" s="8" t="s">
        <v>2</v>
      </c>
      <c r="C7" s="9">
        <v>110000</v>
      </c>
      <c r="D7" s="8">
        <v>1382.4</v>
      </c>
      <c r="E7" s="8" t="s">
        <v>33</v>
      </c>
      <c r="F7" s="8" t="s">
        <v>34</v>
      </c>
      <c r="G7" s="8">
        <v>56</v>
      </c>
      <c r="H7" s="11">
        <v>256310</v>
      </c>
      <c r="I7" s="8">
        <v>141.69999999999999</v>
      </c>
      <c r="J7" s="8">
        <v>0</v>
      </c>
      <c r="K7" s="8" t="s">
        <v>23</v>
      </c>
      <c r="L7" s="10">
        <f xml:space="preserve"> ROUNDDOWN(I7 * D7 *J7 - H7*J7,0)</f>
        <v>0</v>
      </c>
      <c r="M7" s="10">
        <f t="shared" si="1"/>
        <v>0</v>
      </c>
      <c r="N7" s="8"/>
    </row>
    <row r="8" spans="1:14">
      <c r="A8" s="8" t="s">
        <v>3</v>
      </c>
      <c r="B8" s="8" t="s">
        <v>2</v>
      </c>
      <c r="C8" s="9">
        <v>110000</v>
      </c>
      <c r="D8" s="8">
        <v>1382.4</v>
      </c>
      <c r="E8" s="12" t="s">
        <v>35</v>
      </c>
      <c r="F8" s="12" t="s">
        <v>36</v>
      </c>
      <c r="G8" s="12">
        <v>10</v>
      </c>
      <c r="H8" s="13">
        <v>61649</v>
      </c>
      <c r="I8" s="8">
        <v>42.34</v>
      </c>
      <c r="J8" s="8">
        <v>0</v>
      </c>
      <c r="K8" s="8" t="s">
        <v>23</v>
      </c>
      <c r="L8" s="10">
        <f t="shared" ref="L8:L11" si="2" xml:space="preserve"> ROUNDDOWN(I8 * D8 *J8 - H8*J8,0)</f>
        <v>0</v>
      </c>
      <c r="M8" s="10">
        <f t="shared" si="1"/>
        <v>0</v>
      </c>
      <c r="N8" s="8"/>
    </row>
    <row r="9" spans="1:14">
      <c r="A9" s="8" t="s">
        <v>3</v>
      </c>
      <c r="B9" s="8" t="s">
        <v>2</v>
      </c>
      <c r="C9" s="9">
        <v>110000</v>
      </c>
      <c r="D9" s="8">
        <v>1382.4</v>
      </c>
      <c r="E9" s="8" t="s">
        <v>37</v>
      </c>
      <c r="F9" s="8" t="s">
        <v>38</v>
      </c>
      <c r="G9" s="8">
        <v>50</v>
      </c>
      <c r="H9" s="11">
        <v>1515</v>
      </c>
      <c r="I9" s="8">
        <v>0.66510000000000002</v>
      </c>
      <c r="J9" s="8">
        <v>38</v>
      </c>
      <c r="K9" s="8" t="s">
        <v>22</v>
      </c>
      <c r="L9" s="10">
        <f t="shared" si="2"/>
        <v>-22631</v>
      </c>
      <c r="M9" s="10">
        <f t="shared" si="1"/>
        <v>34938</v>
      </c>
      <c r="N9" s="8"/>
    </row>
    <row r="10" spans="1:14">
      <c r="A10" s="8" t="s">
        <v>3</v>
      </c>
      <c r="B10" s="8" t="s">
        <v>2</v>
      </c>
      <c r="C10" s="9">
        <v>110000</v>
      </c>
      <c r="D10" s="8">
        <v>1382.4</v>
      </c>
      <c r="E10" s="8" t="s">
        <v>39</v>
      </c>
      <c r="F10" s="8" t="s">
        <v>40</v>
      </c>
      <c r="G10" s="8">
        <v>30</v>
      </c>
      <c r="H10" s="11">
        <v>2700</v>
      </c>
      <c r="I10" s="8">
        <v>0.99980000000000002</v>
      </c>
      <c r="J10" s="8">
        <v>27</v>
      </c>
      <c r="K10" s="8" t="s">
        <v>22</v>
      </c>
      <c r="L10" s="10">
        <f t="shared" si="2"/>
        <v>-35582</v>
      </c>
      <c r="M10" s="10">
        <f t="shared" si="1"/>
        <v>37317</v>
      </c>
      <c r="N10" s="8"/>
    </row>
    <row r="11" spans="1:14">
      <c r="A11" s="8" t="s">
        <v>3</v>
      </c>
      <c r="B11" s="8" t="s">
        <v>2</v>
      </c>
      <c r="C11" s="9">
        <v>110000</v>
      </c>
      <c r="D11" s="8">
        <v>1382.4</v>
      </c>
      <c r="E11" s="8" t="s">
        <v>41</v>
      </c>
      <c r="F11" s="8" t="s">
        <v>42</v>
      </c>
      <c r="G11" s="8">
        <v>10</v>
      </c>
      <c r="H11" s="11">
        <v>10637</v>
      </c>
      <c r="I11" s="8">
        <v>6.65</v>
      </c>
      <c r="J11" s="8">
        <v>8</v>
      </c>
      <c r="K11" s="8" t="s">
        <v>22</v>
      </c>
      <c r="L11" s="10">
        <f t="shared" si="2"/>
        <v>-11552</v>
      </c>
      <c r="M11" s="10">
        <f t="shared" si="1"/>
        <v>73543</v>
      </c>
      <c r="N11" s="8"/>
    </row>
    <row r="12" spans="1:14">
      <c r="L12" s="4">
        <f>SUMIF(L2:L11, "&lt;0")</f>
        <v>-422722</v>
      </c>
      <c r="M12" s="5">
        <f>SUMIF(L2:L11,"&lt;0",M2:M11)</f>
        <v>6210367</v>
      </c>
      <c r="N12" s="6">
        <f>MIN(C7, ROUNDDOWN(-L12*0.22,0))</f>
        <v>92998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박진태/디지털플랫폼부/한국투자증권</dc:creator>
  <cp:lastModifiedBy>박진태/디지털플랫폼부/한국투자증권</cp:lastModifiedBy>
  <dcterms:created xsi:type="dcterms:W3CDTF">2024-09-30T03:32:38Z</dcterms:created>
  <dcterms:modified xsi:type="dcterms:W3CDTF">2024-10-08T06:46:26Z</dcterms:modified>
</cp:coreProperties>
</file>