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Han\Downloads\"/>
    </mc:Choice>
  </mc:AlternateContent>
  <xr:revisionPtr revIDLastSave="0" documentId="13_ncr:1_{090B78CA-8F7E-4742-A60A-4E070DE88CAC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externalReferences>
    <externalReference r:id="rId2"/>
  </externalReferences>
  <definedNames>
    <definedName name="curr_q">[1]noncatsetup!$B$3</definedName>
    <definedName name="curr_y">[1]noncatsetup!$B$2</definedName>
    <definedName name="vendor">[1]noncatsetup!$B$4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" i="1" l="1"/>
  <c r="A53" i="1"/>
  <c r="K52" i="1"/>
  <c r="H52" i="1"/>
  <c r="A52" i="1"/>
  <c r="A51" i="1"/>
  <c r="R50" i="1"/>
  <c r="A50" i="1"/>
  <c r="V49" i="1"/>
  <c r="R49" i="1"/>
  <c r="O49" i="1"/>
  <c r="A49" i="1"/>
  <c r="Y48" i="1"/>
  <c r="A48" i="1"/>
  <c r="Y47" i="1"/>
  <c r="V47" i="1"/>
  <c r="R47" i="1"/>
  <c r="A47" i="1"/>
  <c r="Y46" i="1"/>
  <c r="V46" i="1"/>
  <c r="G46" i="1"/>
  <c r="A46" i="1"/>
  <c r="Y45" i="1"/>
  <c r="V45" i="1"/>
  <c r="Q45" i="1"/>
  <c r="N45" i="1"/>
  <c r="K45" i="1"/>
  <c r="J45" i="1"/>
  <c r="A45" i="1"/>
  <c r="U44" i="1"/>
  <c r="A44" i="1"/>
  <c r="X43" i="1"/>
  <c r="U43" i="1"/>
  <c r="R43" i="1"/>
  <c r="Q43" i="1"/>
  <c r="N43" i="1"/>
  <c r="A43" i="1"/>
  <c r="V42" i="1"/>
  <c r="U42" i="1"/>
  <c r="A42" i="1"/>
  <c r="Y41" i="1"/>
  <c r="X41" i="1"/>
  <c r="U41" i="1"/>
  <c r="G41" i="1"/>
  <c r="A41" i="1"/>
  <c r="X40" i="1"/>
  <c r="I40" i="1"/>
  <c r="A40" i="1"/>
  <c r="X39" i="1"/>
  <c r="R39" i="1"/>
  <c r="P39" i="1"/>
  <c r="O39" i="1"/>
  <c r="N39" i="1"/>
  <c r="A39" i="1"/>
  <c r="W38" i="1"/>
  <c r="V38" i="1"/>
  <c r="A38" i="1"/>
  <c r="Y37" i="1"/>
  <c r="W37" i="1"/>
  <c r="V37" i="1"/>
  <c r="U37" i="1"/>
  <c r="T37" i="1"/>
  <c r="T36" i="1"/>
  <c r="X37" i="1" s="1"/>
  <c r="AH28" i="1"/>
  <c r="AA28" i="1"/>
  <c r="T28" i="1"/>
  <c r="Y54" i="1" s="1"/>
  <c r="M28" i="1"/>
  <c r="R54" i="1" s="1"/>
  <c r="F28" i="1"/>
  <c r="G54" i="1" s="1"/>
  <c r="C28" i="1"/>
  <c r="B28" i="1"/>
  <c r="A28" i="1"/>
  <c r="AH27" i="1"/>
  <c r="AA27" i="1"/>
  <c r="T27" i="1"/>
  <c r="Y53" i="1" s="1"/>
  <c r="M27" i="1"/>
  <c r="R53" i="1" s="1"/>
  <c r="F27" i="1"/>
  <c r="J53" i="1" s="1"/>
  <c r="C27" i="1"/>
  <c r="B27" i="1"/>
  <c r="A27" i="1"/>
  <c r="AH26" i="1"/>
  <c r="AA26" i="1"/>
  <c r="T26" i="1"/>
  <c r="Y52" i="1" s="1"/>
  <c r="M26" i="1"/>
  <c r="N52" i="1" s="1"/>
  <c r="F26" i="1"/>
  <c r="J52" i="1" s="1"/>
  <c r="C26" i="1"/>
  <c r="B26" i="1"/>
  <c r="A26" i="1"/>
  <c r="AH25" i="1"/>
  <c r="AA25" i="1"/>
  <c r="U25" i="1"/>
  <c r="O25" i="1"/>
  <c r="N25" i="1"/>
  <c r="K25" i="1"/>
  <c r="H25" i="1"/>
  <c r="G25" i="1"/>
  <c r="C25" i="1"/>
  <c r="B25" i="1"/>
  <c r="A25" i="1"/>
  <c r="V24" i="1"/>
  <c r="V25" i="1" s="1"/>
  <c r="T24" i="1"/>
  <c r="U50" i="1" s="1"/>
  <c r="O24" i="1"/>
  <c r="M24" i="1"/>
  <c r="Q50" i="1" s="1"/>
  <c r="I24" i="1"/>
  <c r="F24" i="1" s="1"/>
  <c r="C24" i="1"/>
  <c r="B24" i="1"/>
  <c r="A24" i="1"/>
  <c r="AH23" i="1"/>
  <c r="AA23" i="1"/>
  <c r="T23" i="1"/>
  <c r="X49" i="1" s="1"/>
  <c r="M23" i="1"/>
  <c r="Q49" i="1" s="1"/>
  <c r="F23" i="1"/>
  <c r="C23" i="1"/>
  <c r="B23" i="1"/>
  <c r="A23" i="1"/>
  <c r="AH22" i="1"/>
  <c r="AA22" i="1"/>
  <c r="T22" i="1"/>
  <c r="X48" i="1" s="1"/>
  <c r="M22" i="1"/>
  <c r="R48" i="1" s="1"/>
  <c r="F22" i="1"/>
  <c r="I48" i="1" s="1"/>
  <c r="C22" i="1"/>
  <c r="B22" i="1"/>
  <c r="A22" i="1"/>
  <c r="AH21" i="1"/>
  <c r="AA21" i="1"/>
  <c r="T21" i="1"/>
  <c r="X47" i="1" s="1"/>
  <c r="M21" i="1"/>
  <c r="F21" i="1"/>
  <c r="K47" i="1" s="1"/>
  <c r="C21" i="1"/>
  <c r="B21" i="1"/>
  <c r="A21" i="1"/>
  <c r="AH20" i="1"/>
  <c r="AA20" i="1"/>
  <c r="T20" i="1"/>
  <c r="X46" i="1" s="1"/>
  <c r="M20" i="1"/>
  <c r="P46" i="1" s="1"/>
  <c r="F20" i="1"/>
  <c r="K46" i="1" s="1"/>
  <c r="C20" i="1"/>
  <c r="B20" i="1"/>
  <c r="A20" i="1"/>
  <c r="AH19" i="1"/>
  <c r="AA19" i="1"/>
  <c r="T19" i="1"/>
  <c r="M19" i="1"/>
  <c r="R45" i="1" s="1"/>
  <c r="F19" i="1"/>
  <c r="I45" i="1" s="1"/>
  <c r="C19" i="1"/>
  <c r="B19" i="1"/>
  <c r="A19" i="1"/>
  <c r="AH18" i="1"/>
  <c r="AA18" i="1"/>
  <c r="T18" i="1"/>
  <c r="W44" i="1" s="1"/>
  <c r="M18" i="1"/>
  <c r="R44" i="1" s="1"/>
  <c r="F18" i="1"/>
  <c r="K44" i="1" s="1"/>
  <c r="C18" i="1"/>
  <c r="B18" i="1"/>
  <c r="A18" i="1"/>
  <c r="AH17" i="1"/>
  <c r="AA17" i="1"/>
  <c r="T17" i="1"/>
  <c r="Y43" i="1" s="1"/>
  <c r="M17" i="1"/>
  <c r="P43" i="1" s="1"/>
  <c r="F17" i="1"/>
  <c r="H43" i="1" s="1"/>
  <c r="C17" i="1"/>
  <c r="B17" i="1"/>
  <c r="A17" i="1"/>
  <c r="AH16" i="1"/>
  <c r="AA16" i="1"/>
  <c r="T16" i="1"/>
  <c r="Y42" i="1" s="1"/>
  <c r="M16" i="1"/>
  <c r="R42" i="1" s="1"/>
  <c r="F16" i="1"/>
  <c r="K42" i="1" s="1"/>
  <c r="C16" i="1"/>
  <c r="B16" i="1"/>
  <c r="A16" i="1"/>
  <c r="AH15" i="1"/>
  <c r="AA15" i="1"/>
  <c r="T15" i="1"/>
  <c r="W41" i="1" s="1"/>
  <c r="M15" i="1"/>
  <c r="O41" i="1" s="1"/>
  <c r="F15" i="1"/>
  <c r="K41" i="1" s="1"/>
  <c r="C15" i="1"/>
  <c r="B15" i="1"/>
  <c r="A15" i="1"/>
  <c r="AH14" i="1"/>
  <c r="AA14" i="1"/>
  <c r="T14" i="1"/>
  <c r="Y40" i="1" s="1"/>
  <c r="M14" i="1"/>
  <c r="R40" i="1" s="1"/>
  <c r="F14" i="1"/>
  <c r="K40" i="1" s="1"/>
  <c r="C14" i="1"/>
  <c r="B14" i="1"/>
  <c r="A14" i="1"/>
  <c r="AH13" i="1"/>
  <c r="AA13" i="1"/>
  <c r="T13" i="1"/>
  <c r="V39" i="1" s="1"/>
  <c r="M13" i="1"/>
  <c r="Q39" i="1" s="1"/>
  <c r="F13" i="1"/>
  <c r="K39" i="1" s="1"/>
  <c r="C13" i="1"/>
  <c r="B13" i="1"/>
  <c r="A13" i="1"/>
  <c r="AH12" i="1"/>
  <c r="AA12" i="1"/>
  <c r="T12" i="1"/>
  <c r="Y38" i="1" s="1"/>
  <c r="M12" i="1"/>
  <c r="F12" i="1"/>
  <c r="G38" i="1" s="1"/>
  <c r="C12" i="1"/>
  <c r="B12" i="1"/>
  <c r="A12" i="1"/>
  <c r="AM11" i="1"/>
  <c r="AL11" i="1"/>
  <c r="AK11" i="1"/>
  <c r="AJ11" i="1"/>
  <c r="AI11" i="1"/>
  <c r="AH11" i="1"/>
  <c r="AF11" i="1"/>
  <c r="AE11" i="1"/>
  <c r="AD11" i="1"/>
  <c r="AC11" i="1"/>
  <c r="AB11" i="1"/>
  <c r="AA11" i="1"/>
  <c r="Y11" i="1"/>
  <c r="X11" i="1"/>
  <c r="W11" i="1"/>
  <c r="V11" i="1"/>
  <c r="U11" i="1"/>
  <c r="T11" i="1"/>
  <c r="R11" i="1"/>
  <c r="Q11" i="1"/>
  <c r="P11" i="1"/>
  <c r="O11" i="1"/>
  <c r="N11" i="1"/>
  <c r="M11" i="1"/>
  <c r="K11" i="1"/>
  <c r="J11" i="1"/>
  <c r="I11" i="1"/>
  <c r="H11" i="1"/>
  <c r="G11" i="1"/>
  <c r="F11" i="1"/>
  <c r="K8" i="1"/>
  <c r="J8" i="1"/>
  <c r="B8" i="1"/>
  <c r="K50" i="1" l="1"/>
  <c r="J50" i="1"/>
  <c r="H50" i="1"/>
  <c r="G50" i="1"/>
  <c r="T25" i="1"/>
  <c r="V51" i="1"/>
  <c r="H38" i="1"/>
  <c r="W39" i="1"/>
  <c r="P41" i="1"/>
  <c r="I43" i="1"/>
  <c r="X44" i="1"/>
  <c r="U45" i="1"/>
  <c r="Q46" i="1"/>
  <c r="N47" i="1"/>
  <c r="J48" i="1"/>
  <c r="G49" i="1"/>
  <c r="Y49" i="1"/>
  <c r="V50" i="1"/>
  <c r="O52" i="1"/>
  <c r="K53" i="1"/>
  <c r="H54" i="1"/>
  <c r="I38" i="1"/>
  <c r="U40" i="1"/>
  <c r="Q41" i="1"/>
  <c r="N42" i="1"/>
  <c r="J43" i="1"/>
  <c r="G44" i="1"/>
  <c r="Y44" i="1"/>
  <c r="R46" i="1"/>
  <c r="O47" i="1"/>
  <c r="K48" i="1"/>
  <c r="H49" i="1"/>
  <c r="W50" i="1"/>
  <c r="P52" i="1"/>
  <c r="I54" i="1"/>
  <c r="J38" i="1"/>
  <c r="G39" i="1"/>
  <c r="Y39" i="1"/>
  <c r="V40" i="1"/>
  <c r="R41" i="1"/>
  <c r="O42" i="1"/>
  <c r="K43" i="1"/>
  <c r="H44" i="1"/>
  <c r="W45" i="1"/>
  <c r="T46" i="1"/>
  <c r="P47" i="1"/>
  <c r="M48" i="1"/>
  <c r="I49" i="1"/>
  <c r="X50" i="1"/>
  <c r="Q52" i="1"/>
  <c r="N53" i="1"/>
  <c r="J54" i="1"/>
  <c r="K38" i="1"/>
  <c r="H39" i="1"/>
  <c r="W40" i="1"/>
  <c r="P42" i="1"/>
  <c r="I44" i="1"/>
  <c r="X45" i="1"/>
  <c r="U46" i="1"/>
  <c r="Q47" i="1"/>
  <c r="N48" i="1"/>
  <c r="J49" i="1"/>
  <c r="Y50" i="1"/>
  <c r="R52" i="1"/>
  <c r="O53" i="1"/>
  <c r="K54" i="1"/>
  <c r="I25" i="1"/>
  <c r="I39" i="1"/>
  <c r="Q42" i="1"/>
  <c r="J44" i="1"/>
  <c r="G45" i="1"/>
  <c r="O48" i="1"/>
  <c r="K49" i="1"/>
  <c r="T52" i="1"/>
  <c r="P53" i="1"/>
  <c r="N38" i="1"/>
  <c r="J39" i="1"/>
  <c r="G40" i="1"/>
  <c r="V41" i="1"/>
  <c r="O43" i="1"/>
  <c r="H45" i="1"/>
  <c r="W46" i="1"/>
  <c r="P48" i="1"/>
  <c r="M49" i="1"/>
  <c r="I50" i="1"/>
  <c r="U52" i="1"/>
  <c r="Q53" i="1"/>
  <c r="N54" i="1"/>
  <c r="M25" i="1"/>
  <c r="N51" i="1" s="1"/>
  <c r="O38" i="1"/>
  <c r="H40" i="1"/>
  <c r="U47" i="1"/>
  <c r="Q48" i="1"/>
  <c r="N49" i="1"/>
  <c r="V52" i="1"/>
  <c r="O54" i="1"/>
  <c r="P38" i="1"/>
  <c r="M39" i="1"/>
  <c r="N44" i="1"/>
  <c r="W52" i="1"/>
  <c r="T53" i="1"/>
  <c r="P54" i="1"/>
  <c r="Q38" i="1"/>
  <c r="J40" i="1"/>
  <c r="O44" i="1"/>
  <c r="H46" i="1"/>
  <c r="W47" i="1"/>
  <c r="P49" i="1"/>
  <c r="X52" i="1"/>
  <c r="U53" i="1"/>
  <c r="Q54" i="1"/>
  <c r="R38" i="1"/>
  <c r="H41" i="1"/>
  <c r="W42" i="1"/>
  <c r="T43" i="1"/>
  <c r="P44" i="1"/>
  <c r="I46" i="1"/>
  <c r="U48" i="1"/>
  <c r="N50" i="1"/>
  <c r="G52" i="1"/>
  <c r="V53" i="1"/>
  <c r="I41" i="1"/>
  <c r="X42" i="1"/>
  <c r="Q44" i="1"/>
  <c r="J46" i="1"/>
  <c r="G47" i="1"/>
  <c r="V48" i="1"/>
  <c r="O50" i="1"/>
  <c r="W53" i="1"/>
  <c r="U38" i="1"/>
  <c r="N40" i="1"/>
  <c r="J41" i="1"/>
  <c r="G42" i="1"/>
  <c r="V43" i="1"/>
  <c r="O45" i="1"/>
  <c r="H47" i="1"/>
  <c r="W48" i="1"/>
  <c r="T49" i="1"/>
  <c r="P50" i="1"/>
  <c r="I52" i="1"/>
  <c r="X53" i="1"/>
  <c r="U54" i="1"/>
  <c r="O40" i="1"/>
  <c r="H42" i="1"/>
  <c r="W43" i="1"/>
  <c r="P45" i="1"/>
  <c r="I47" i="1"/>
  <c r="U49" i="1"/>
  <c r="G53" i="1"/>
  <c r="V54" i="1"/>
  <c r="T39" i="1"/>
  <c r="P40" i="1"/>
  <c r="I42" i="1"/>
  <c r="N46" i="1"/>
  <c r="J47" i="1"/>
  <c r="G48" i="1"/>
  <c r="H53" i="1"/>
  <c r="W54" i="1"/>
  <c r="X38" i="1"/>
  <c r="U39" i="1"/>
  <c r="Q40" i="1"/>
  <c r="N41" i="1"/>
  <c r="J42" i="1"/>
  <c r="G43" i="1"/>
  <c r="V44" i="1"/>
  <c r="O46" i="1"/>
  <c r="H48" i="1"/>
  <c r="W49" i="1"/>
  <c r="I53" i="1"/>
  <c r="X54" i="1"/>
  <c r="M54" i="1" l="1"/>
  <c r="Q51" i="1"/>
  <c r="P51" i="1"/>
  <c r="M51" i="1"/>
  <c r="R51" i="1"/>
  <c r="M47" i="1"/>
  <c r="Y51" i="1"/>
  <c r="X51" i="1"/>
  <c r="W51" i="1"/>
  <c r="T51" i="1"/>
  <c r="M41" i="1"/>
  <c r="M40" i="1"/>
  <c r="M43" i="1"/>
  <c r="T38" i="1"/>
  <c r="T47" i="1"/>
  <c r="M46" i="1"/>
  <c r="M50" i="1"/>
  <c r="T41" i="1"/>
  <c r="M38" i="1"/>
  <c r="T44" i="1"/>
  <c r="T48" i="1"/>
  <c r="I51" i="1"/>
  <c r="F25" i="1"/>
  <c r="M42" i="1"/>
  <c r="O51" i="1"/>
  <c r="U51" i="1"/>
  <c r="T54" i="1"/>
  <c r="M44" i="1"/>
  <c r="T40" i="1"/>
  <c r="T45" i="1"/>
  <c r="M52" i="1"/>
  <c r="T42" i="1"/>
  <c r="T50" i="1"/>
  <c r="M45" i="1"/>
  <c r="M53" i="1"/>
  <c r="K51" i="1" l="1"/>
  <c r="J51" i="1"/>
  <c r="H51" i="1"/>
  <c r="F51" i="1"/>
  <c r="F49" i="1"/>
  <c r="G51" i="1"/>
  <c r="F47" i="1"/>
  <c r="F39" i="1"/>
  <c r="F46" i="1"/>
  <c r="F54" i="1"/>
  <c r="F38" i="1"/>
  <c r="F41" i="1"/>
  <c r="F44" i="1"/>
  <c r="F40" i="1"/>
  <c r="F52" i="1"/>
  <c r="F48" i="1"/>
  <c r="F50" i="1"/>
  <c r="F45" i="1"/>
  <c r="F42" i="1"/>
  <c r="F53" i="1"/>
  <c r="F43" i="1"/>
</calcChain>
</file>

<file path=xl/sharedStrings.xml><?xml version="1.0" encoding="utf-8"?>
<sst xmlns="http://schemas.openxmlformats.org/spreadsheetml/2006/main" count="135" uniqueCount="57">
  <si>
    <t>Totals from Step 0</t>
  </si>
  <si>
    <t>Check</t>
  </si>
  <si>
    <t>Country</t>
  </si>
  <si>
    <t>Total Units</t>
  </si>
  <si>
    <t>Currrent Totals</t>
  </si>
  <si>
    <t>Difference in Totals</t>
  </si>
  <si>
    <t>Asia Pacific (excluding Greater China)</t>
  </si>
  <si>
    <t>Auto fill the totals here from step0 output</t>
  </si>
  <si>
    <t>Greater China</t>
  </si>
  <si>
    <t>Europe, Middle East &amp; Africa</t>
  </si>
  <si>
    <t>.=SUMIFS(curr_ship[Units],curr_ship[Year],D$6,curr_ship[Product category],$A7,curr_ship[SEG],$B7,curr_ship[Platform],$B$1)</t>
  </si>
  <si>
    <t>Latin America</t>
  </si>
  <si>
    <t>United States</t>
  </si>
  <si>
    <t>Global Total</t>
  </si>
  <si>
    <t>Volkswagen</t>
  </si>
  <si>
    <t>Audi</t>
  </si>
  <si>
    <t>Porsche</t>
  </si>
  <si>
    <t>brand 4</t>
  </si>
  <si>
    <t>brand 5</t>
  </si>
  <si>
    <t>Year</t>
  </si>
  <si>
    <t>Quarter</t>
  </si>
  <si>
    <t>Vendor</t>
  </si>
  <si>
    <t>Sub-region</t>
  </si>
  <si>
    <t>Asia Pacific (excludes Greater China)</t>
  </si>
  <si>
    <t>Australia</t>
  </si>
  <si>
    <t>India</t>
  </si>
  <si>
    <t>South East Asia</t>
  </si>
  <si>
    <t>Japan</t>
  </si>
  <si>
    <t>South Korea</t>
  </si>
  <si>
    <t>Rest of Asia Pacific</t>
  </si>
  <si>
    <t>People's Republic of China (mainland)</t>
  </si>
  <si>
    <t>Rest of Greater China</t>
  </si>
  <si>
    <t>Middle East</t>
  </si>
  <si>
    <t>Rest of Middle East</t>
  </si>
  <si>
    <t>Central &amp; Eastern Europe</t>
  </si>
  <si>
    <t>Rest of Central &amp; Eastern Europe</t>
  </si>
  <si>
    <t>Western Europe</t>
  </si>
  <si>
    <t>France</t>
  </si>
  <si>
    <t>Germany</t>
  </si>
  <si>
    <t>UK</t>
  </si>
  <si>
    <t>Rest of Western Europe</t>
  </si>
  <si>
    <t>North America</t>
  </si>
  <si>
    <t>Canada</t>
  </si>
  <si>
    <t>Rest of Latin America</t>
  </si>
  <si>
    <t>Volkswagen Total</t>
  </si>
  <si>
    <t>Volkswagen Car</t>
  </si>
  <si>
    <t>Volkswagen SUV/Crossover</t>
  </si>
  <si>
    <t>Volkswagen MPV</t>
  </si>
  <si>
    <t>Volkswagen Pickup</t>
  </si>
  <si>
    <t>Volkswagen Others</t>
  </si>
  <si>
    <t>Audi Total</t>
  </si>
  <si>
    <t>Audi Car</t>
  </si>
  <si>
    <t>Audi SUV/Crossover</t>
  </si>
  <si>
    <t>Audi MPV</t>
  </si>
  <si>
    <t>Audi Pickup</t>
  </si>
  <si>
    <t>Audi Others</t>
  </si>
  <si>
    <t>Volkswagen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</si>
</sst>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7FDFF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0">
    <xf numFmtId="0" fontId="0" fillId="0" borderId="0" xfId="0"/>
    <xf numFmtId="164" fontId="5" fillId="4" borderId="0" xfId="0" applyNumberFormat="1" applyFont="1" applyFill="1" applyAlignment="1">
      <alignment vertical="center"/>
    </xf>
    <xf numFmtId="0" fontId="5" fillId="4" borderId="0" xfId="3" applyFont="1" applyFill="1" applyBorder="1" applyAlignment="1">
      <alignment horizontal="right"/>
    </xf>
    <xf numFmtId="0" fontId="0" fillId="4" borderId="0" xfId="0" applyFill="1"/>
    <xf numFmtId="164" fontId="9" fillId="4" borderId="0" xfId="0" applyNumberFormat="1" applyFont="1" applyFill="1" applyAlignment="1">
      <alignment vertical="center"/>
    </xf>
    <xf numFmtId="0" fontId="10" fillId="4" borderId="0" xfId="0" applyFont="1" applyFill="1"/>
    <xf numFmtId="164" fontId="9" fillId="4" borderId="0" xfId="1" applyNumberFormat="1" applyFont="1" applyFill="1" applyBorder="1"/>
    <xf numFmtId="164" fontId="9" fillId="4" borderId="0" xfId="1" applyNumberFormat="1" applyFont="1" applyFill="1" applyBorder="1" applyAlignment="1">
      <alignment horizontal="center"/>
    </xf>
    <xf numFmtId="164" fontId="10" fillId="4" borderId="0" xfId="1" applyNumberFormat="1" applyFont="1" applyFill="1" applyBorder="1"/>
    <xf numFmtId="164" fontId="9" fillId="4" borderId="0" xfId="1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1" fillId="4" borderId="0" xfId="0" applyFont="1" applyFill="1" applyAlignment="1">
      <alignment wrapText="1"/>
    </xf>
    <xf numFmtId="164" fontId="9" fillId="4" borderId="0" xfId="1" applyNumberFormat="1" applyFont="1" applyFill="1" applyBorder="1" applyAlignment="1">
      <alignment horizontal="center" vertical="center" wrapText="1"/>
    </xf>
    <xf numFmtId="164" fontId="5" fillId="4" borderId="0" xfId="1" applyNumberFormat="1" applyFont="1" applyFill="1" applyBorder="1"/>
    <xf numFmtId="0" fontId="6" fillId="4" borderId="0" xfId="0" applyFont="1" applyFill="1"/>
    <xf numFmtId="164" fontId="5" fillId="4" borderId="0" xfId="1" applyNumberFormat="1" applyFont="1" applyFill="1" applyBorder="1" applyAlignment="1">
      <alignment vertical="center"/>
    </xf>
    <xf numFmtId="0" fontId="9" fillId="4" borderId="0" xfId="0" applyFont="1" applyFill="1"/>
    <xf numFmtId="0" fontId="9" fillId="4" borderId="0" xfId="3" applyFont="1" applyFill="1" applyBorder="1" applyAlignment="1">
      <alignment horizontal="right"/>
    </xf>
    <xf numFmtId="164" fontId="12" fillId="5" borderId="2" xfId="1" applyNumberFormat="1" applyFont="1" applyFill="1" applyBorder="1" applyAlignment="1">
      <alignment horizontal="center"/>
    </xf>
    <xf numFmtId="164" fontId="12" fillId="5" borderId="3" xfId="1" applyNumberFormat="1" applyFont="1" applyFill="1" applyBorder="1" applyAlignment="1">
      <alignment horizontal="center"/>
    </xf>
    <xf numFmtId="164" fontId="12" fillId="5" borderId="4" xfId="1" applyNumberFormat="1" applyFont="1" applyFill="1" applyBorder="1" applyAlignment="1">
      <alignment horizontal="center"/>
    </xf>
    <xf numFmtId="164" fontId="5" fillId="4" borderId="0" xfId="1" applyNumberFormat="1" applyFont="1" applyFill="1" applyBorder="1" applyAlignment="1">
      <alignment horizontal="center"/>
    </xf>
    <xf numFmtId="164" fontId="12" fillId="5" borderId="5" xfId="1" applyNumberFormat="1" applyFont="1" applyFill="1" applyBorder="1" applyAlignment="1">
      <alignment horizontal="center"/>
    </xf>
    <xf numFmtId="164" fontId="12" fillId="5" borderId="6" xfId="1" applyNumberFormat="1" applyFont="1" applyFill="1" applyBorder="1" applyAlignment="1">
      <alignment horizontal="center"/>
    </xf>
    <xf numFmtId="164" fontId="12" fillId="5" borderId="7" xfId="1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164" fontId="4" fillId="5" borderId="8" xfId="1" applyNumberFormat="1" applyFont="1" applyFill="1" applyBorder="1" applyAlignment="1">
      <alignment horizontal="center" vertical="center" wrapText="1"/>
    </xf>
    <xf numFmtId="164" fontId="4" fillId="5" borderId="3" xfId="1" applyNumberFormat="1" applyFont="1" applyFill="1" applyBorder="1" applyAlignment="1">
      <alignment horizontal="center" vertical="center" wrapText="1"/>
    </xf>
    <xf numFmtId="9" fontId="5" fillId="4" borderId="0" xfId="2" applyFont="1" applyFill="1" applyBorder="1"/>
    <xf numFmtId="164" fontId="5" fillId="4" borderId="0" xfId="1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164" fontId="5" fillId="6" borderId="9" xfId="1" applyNumberFormat="1" applyFont="1" applyFill="1" applyBorder="1"/>
    <xf numFmtId="164" fontId="5" fillId="6" borderId="3" xfId="1" applyNumberFormat="1" applyFont="1" applyFill="1" applyBorder="1"/>
    <xf numFmtId="164" fontId="5" fillId="6" borderId="4" xfId="1" applyNumberFormat="1" applyFont="1" applyFill="1" applyBorder="1"/>
    <xf numFmtId="0" fontId="5" fillId="6" borderId="10" xfId="0" applyFont="1" applyFill="1" applyBorder="1"/>
    <xf numFmtId="0" fontId="5" fillId="6" borderId="0" xfId="0" applyFont="1" applyFill="1"/>
    <xf numFmtId="0" fontId="5" fillId="6" borderId="11" xfId="0" applyFont="1" applyFill="1" applyBorder="1"/>
    <xf numFmtId="164" fontId="5" fillId="6" borderId="12" xfId="1" applyNumberFormat="1" applyFont="1" applyFill="1" applyBorder="1"/>
    <xf numFmtId="164" fontId="5" fillId="6" borderId="0" xfId="1" applyNumberFormat="1" applyFont="1" applyFill="1" applyBorder="1"/>
    <xf numFmtId="164" fontId="5" fillId="6" borderId="11" xfId="1" applyNumberFormat="1" applyFont="1" applyFill="1" applyBorder="1"/>
    <xf numFmtId="0" fontId="5" fillId="6" borderId="13" xfId="4" applyFont="1" applyFill="1" applyBorder="1"/>
    <xf numFmtId="0" fontId="5" fillId="6" borderId="14" xfId="4" applyFont="1" applyFill="1" applyBorder="1"/>
    <xf numFmtId="0" fontId="5" fillId="6" borderId="15" xfId="4" applyFont="1" applyFill="1" applyBorder="1"/>
    <xf numFmtId="164" fontId="5" fillId="6" borderId="16" xfId="1" applyNumberFormat="1" applyFont="1" applyFill="1" applyBorder="1"/>
    <xf numFmtId="164" fontId="5" fillId="6" borderId="14" xfId="1" applyNumberFormat="1" applyFont="1" applyFill="1" applyBorder="1"/>
    <xf numFmtId="164" fontId="5" fillId="6" borderId="15" xfId="1" applyNumberFormat="1" applyFont="1" applyFill="1" applyBorder="1"/>
    <xf numFmtId="9" fontId="0" fillId="4" borderId="0" xfId="2" applyFont="1" applyFill="1" applyBorder="1"/>
    <xf numFmtId="164" fontId="0" fillId="4" borderId="0" xfId="1" applyNumberFormat="1" applyFont="1" applyFill="1" applyBorder="1"/>
    <xf numFmtId="0" fontId="5" fillId="6" borderId="5" xfId="4" applyFont="1" applyFill="1" applyBorder="1"/>
    <xf numFmtId="0" fontId="5" fillId="6" borderId="6" xfId="4" applyFont="1" applyFill="1" applyBorder="1"/>
    <xf numFmtId="0" fontId="5" fillId="6" borderId="7" xfId="4" applyFont="1" applyFill="1" applyBorder="1"/>
    <xf numFmtId="164" fontId="5" fillId="6" borderId="6" xfId="1" applyNumberFormat="1" applyFont="1" applyFill="1" applyBorder="1"/>
    <xf numFmtId="164" fontId="5" fillId="6" borderId="7" xfId="1" applyNumberFormat="1" applyFont="1" applyFill="1" applyBorder="1"/>
    <xf numFmtId="0" fontId="5" fillId="6" borderId="13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164" fontId="5" fillId="6" borderId="17" xfId="1" applyNumberFormat="1" applyFont="1" applyFill="1" applyBorder="1"/>
    <xf numFmtId="164" fontId="5" fillId="6" borderId="18" xfId="1" applyNumberFormat="1" applyFont="1" applyFill="1" applyBorder="1"/>
    <xf numFmtId="164" fontId="5" fillId="6" borderId="5" xfId="1" applyNumberFormat="1" applyFont="1" applyFill="1" applyBorder="1"/>
    <xf numFmtId="164" fontId="5" fillId="6" borderId="19" xfId="1" applyNumberFormat="1" applyFont="1" applyFill="1" applyBorder="1"/>
    <xf numFmtId="9" fontId="5" fillId="7" borderId="9" xfId="2" applyFont="1" applyFill="1" applyBorder="1"/>
    <xf numFmtId="166" fontId="5" fillId="6" borderId="3" xfId="2" applyNumberFormat="1" applyFont="1" applyFill="1" applyBorder="1"/>
    <xf numFmtId="166" fontId="5" fillId="6" borderId="4" xfId="2" applyNumberFormat="1" applyFont="1" applyFill="1" applyBorder="1"/>
    <xf numFmtId="9" fontId="5" fillId="7" borderId="12" xfId="2" applyFont="1" applyFill="1" applyBorder="1"/>
    <xf numFmtId="166" fontId="5" fillId="6" borderId="0" xfId="2" applyNumberFormat="1" applyFont="1" applyFill="1" applyBorder="1"/>
    <xf numFmtId="166" fontId="5" fillId="6" borderId="11" xfId="2" applyNumberFormat="1" applyFont="1" applyFill="1" applyBorder="1"/>
    <xf numFmtId="9" fontId="5" fillId="7" borderId="16" xfId="2" applyFont="1" applyFill="1" applyBorder="1"/>
    <xf numFmtId="166" fontId="5" fillId="6" borderId="14" xfId="2" applyNumberFormat="1" applyFont="1" applyFill="1" applyBorder="1"/>
    <xf numFmtId="166" fontId="5" fillId="6" borderId="15" xfId="2" applyNumberFormat="1" applyFont="1" applyFill="1" applyBorder="1"/>
    <xf numFmtId="166" fontId="5" fillId="6" borderId="6" xfId="2" applyNumberFormat="1" applyFont="1" applyFill="1" applyBorder="1"/>
    <xf numFmtId="166" fontId="5" fillId="6" borderId="7" xfId="2" applyNumberFormat="1" applyFont="1" applyFill="1" applyBorder="1"/>
    <xf numFmtId="9" fontId="5" fillId="7" borderId="18" xfId="2" applyFont="1" applyFill="1" applyBorder="1"/>
    <xf numFmtId="9" fontId="5" fillId="7" borderId="5" xfId="2" applyFont="1" applyFill="1" applyBorder="1"/>
    <xf numFmtId="166" fontId="5" fillId="6" borderId="19" xfId="2" applyNumberFormat="1" applyFont="1" applyFill="1" applyBorder="1"/>
  </cellXfs>
  <cellStyles count="5">
    <cellStyle name="Calculation" xfId="4" builtinId="22"/>
    <cellStyle name="Comma" xfId="1" builtinId="3"/>
    <cellStyle name="Input" xfId="3" builtinId="20"/>
    <cellStyle name="Normal" xfId="0" builtinId="0"/>
    <cellStyle name="Percent" xfId="2" builtinId="5"/>
  </cellStyles>
  <dxfs count="9"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1</xdr:row>
          <xdr:rowOff>114300</xdr:rowOff>
        </xdr:from>
        <xdr:to>
          <xdr:col>20</xdr:col>
          <xdr:colOff>457200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BDFBC4-ACEA-42D2-8EB0-4697ED2867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50292" rIns="45720" bIns="50292" anchor="ctr" upright="1"/>
            <a:lstStyle/>
            <a:p>
              <a:pPr algn="ctr" rtl="0">
                <a:defRPr sz="1000"/>
              </a:pPr>
              <a:r>
                <a:rPr lang="en-US" sz="16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existing inputs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533400</xdr:colOff>
          <xdr:row>1</xdr:row>
          <xdr:rowOff>76200</xdr:rowOff>
        </xdr:from>
        <xdr:to>
          <xdr:col>24</xdr:col>
          <xdr:colOff>203200</xdr:colOff>
          <xdr:row>6</xdr:row>
          <xdr:rowOff>12700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84C2FA1-DE6B-4B29-A7DD-B5EBE056E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n-US" sz="1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Add zeroes to missing cells. Please click before moving to tab2.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Han\Downloads\STEP1_auto_brand_level_2023q1_volkswagengroup%20(6)%20(1).xlsm" TargetMode="External"/><Relationship Id="rId1" Type="http://schemas.openxmlformats.org/officeDocument/2006/relationships/externalLinkPath" Target="STEP1_auto_brand_level_2023q1_volkswagengroup%20(6)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VA brand level data"/>
      <sheetName val="prev_quarter_data"/>
      <sheetName val="step0_output"/>
      <sheetName val="noncatsetup"/>
      <sheetName val="prev_totals"/>
      <sheetName val="1. Vehicle Classification"/>
      <sheetName val="Volkswagen"/>
      <sheetName val="Audi"/>
      <sheetName val="Porsche"/>
      <sheetName val="brand 4"/>
      <sheetName val="brand 5"/>
      <sheetName val="ICE"/>
      <sheetName val="2.1 ICE"/>
      <sheetName val="3.2 AMD"/>
      <sheetName val="2.2 BEV"/>
      <sheetName val="2.3 PHEV"/>
      <sheetName val="3. SKU Splits"/>
      <sheetName val="2. Model"/>
      <sheetName val="Checks"/>
    </sheetNames>
    <definedNames>
      <definedName name="add_zeroes_to_emptycells"/>
      <definedName name="clear_existing_inputs"/>
    </definedNames>
    <sheetDataSet>
      <sheetData sheetId="0"/>
      <sheetData sheetId="1"/>
      <sheetData sheetId="2"/>
      <sheetData sheetId="3">
        <row r="2">
          <cell r="B2">
            <v>2023</v>
          </cell>
        </row>
        <row r="3">
          <cell r="B3">
            <v>1</v>
          </cell>
        </row>
        <row r="4">
          <cell r="B4" t="str">
            <v>Volkswagen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B1639-B266-4DD4-AAEC-586BADBCD586}" name="Table1" displayName="Table1" ref="A2:B8" totalsRowShown="0">
  <autoFilter ref="A2:B8" xr:uid="{034B1639-B266-4DD4-AAEC-586BADBCD586}"/>
  <tableColumns count="2">
    <tableColumn id="1" xr3:uid="{E2FD30E7-B4F3-4939-B480-745AFA2B6618}" name="Country" dataDxfId="0"/>
    <tableColumn id="2" xr3:uid="{8907F629-2BFA-4D3C-A6E1-52CE172CDEC1}" name="Total Unit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76DBC-C87F-432B-A64C-D941FE88D52E}" name="Table4" displayName="Table4" ref="I2:K8" totalsRowShown="0">
  <autoFilter ref="I2:K8" xr:uid="{D1476DBC-C87F-432B-A64C-D941FE88D52E}"/>
  <tableColumns count="3">
    <tableColumn id="1" xr3:uid="{25C0C4F0-215C-487E-8BE6-4FCD8359B0F7}" name="Country"/>
    <tableColumn id="2" xr3:uid="{339708A5-0C40-45F1-A8E8-008D606054C5}" name="Currrent Totals"/>
    <tableColumn id="3" xr3:uid="{E0DBC398-C43F-4697-8B9E-33C646CD89F8}" name="Difference in Total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tabSelected="1" topLeftCell="B5" workbookViewId="0">
      <selection activeCell="C7" sqref="C7"/>
    </sheetView>
  </sheetViews>
  <sheetFormatPr defaultColWidth="8.81640625" defaultRowHeight="14.5" x14ac:dyDescent="0.35"/>
  <cols>
    <col min="1" max="1" width="20.1796875" style="3" customWidth="1"/>
    <col min="2" max="2" width="16.453125" style="3" customWidth="1"/>
    <col min="3" max="3" width="14.81640625" style="3" customWidth="1"/>
    <col min="4" max="4" width="35.1796875" style="3" bestFit="1" customWidth="1"/>
    <col min="5" max="5" width="16.1796875" style="3" customWidth="1"/>
    <col min="6" max="6" width="15.453125" style="53" bestFit="1" customWidth="1"/>
    <col min="7" max="7" width="16.81640625" style="53" customWidth="1"/>
    <col min="8" max="8" width="15.1796875" style="53" bestFit="1" customWidth="1"/>
    <col min="9" max="11" width="19" style="53" customWidth="1"/>
    <col min="12" max="13" width="13.54296875" style="53" customWidth="1"/>
    <col min="14" max="14" width="17" style="53" customWidth="1"/>
    <col min="15" max="15" width="13.54296875" style="53" customWidth="1"/>
    <col min="16" max="16" width="22" style="53" bestFit="1" customWidth="1"/>
    <col min="17" max="17" width="17.81640625" style="53" customWidth="1"/>
    <col min="18" max="22" width="13.54296875" style="53" customWidth="1"/>
    <col min="23" max="23" width="14.54296875" style="53" bestFit="1" customWidth="1"/>
    <col min="24" max="27" width="13.54296875" style="53" customWidth="1"/>
    <col min="28" max="36" width="8.81640625" style="3"/>
    <col min="37" max="37" width="10.1796875" style="3" bestFit="1" customWidth="1"/>
    <col min="38" max="16384" width="8.81640625" style="3"/>
  </cols>
  <sheetData>
    <row r="1" spans="1:39" s="5" customFormat="1" ht="15.75" customHeight="1" x14ac:dyDescent="0.45">
      <c r="A1" s="1" t="s">
        <v>0</v>
      </c>
      <c r="B1" s="2"/>
      <c r="C1" s="3"/>
      <c r="D1" s="1"/>
      <c r="E1" s="4"/>
      <c r="G1" s="6"/>
      <c r="I1" s="7" t="s">
        <v>1</v>
      </c>
      <c r="J1" s="7"/>
      <c r="K1" s="7"/>
      <c r="L1" s="6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39" s="5" customFormat="1" ht="15.75" customHeight="1" x14ac:dyDescent="0.45">
      <c r="A2" t="s">
        <v>2</v>
      </c>
      <c r="B2" t="s">
        <v>3</v>
      </c>
      <c r="C2" s="3"/>
      <c r="D2" s="3"/>
      <c r="E2" s="3"/>
      <c r="F2" s="3"/>
      <c r="G2" s="3"/>
      <c r="I2" t="s">
        <v>2</v>
      </c>
      <c r="J2" t="s">
        <v>4</v>
      </c>
      <c r="K2" t="s">
        <v>5</v>
      </c>
      <c r="L2" s="3"/>
      <c r="M2" s="3"/>
      <c r="N2" s="3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9" s="5" customFormat="1" ht="36" customHeight="1" x14ac:dyDescent="0.45">
      <c r="A3" s="10" t="s">
        <v>6</v>
      </c>
      <c r="B3" s="11"/>
      <c r="C3" s="12" t="s">
        <v>7</v>
      </c>
      <c r="D3" s="3"/>
      <c r="E3" s="3"/>
      <c r="F3" s="3"/>
      <c r="G3" s="3"/>
      <c r="I3" s="10" t="s">
        <v>6</v>
      </c>
      <c r="J3"/>
      <c r="K3"/>
      <c r="L3" s="3"/>
      <c r="M3" s="3"/>
      <c r="N3" s="3"/>
      <c r="O3" s="13"/>
      <c r="P3" s="13"/>
      <c r="Q3" s="13"/>
      <c r="R3" s="13"/>
      <c r="S3" s="8"/>
      <c r="T3" s="8"/>
      <c r="U3" s="8"/>
      <c r="V3" s="8"/>
      <c r="W3" s="8"/>
      <c r="X3" s="8"/>
      <c r="Y3" s="8"/>
      <c r="Z3" s="8"/>
      <c r="AA3" s="8"/>
    </row>
    <row r="4" spans="1:39" s="5" customFormat="1" ht="15.75" customHeight="1" x14ac:dyDescent="0.45">
      <c r="A4" s="10" t="s">
        <v>8</v>
      </c>
      <c r="B4"/>
      <c r="C4" s="3"/>
      <c r="D4" s="3"/>
      <c r="E4" s="3"/>
      <c r="F4" s="3"/>
      <c r="G4" s="3"/>
      <c r="I4" s="10" t="s">
        <v>8</v>
      </c>
      <c r="J4"/>
      <c r="K4"/>
      <c r="L4" s="3"/>
      <c r="M4" s="3"/>
      <c r="N4" s="3"/>
      <c r="O4" s="13"/>
      <c r="P4" s="13"/>
      <c r="Q4" s="13"/>
      <c r="R4" s="13"/>
      <c r="S4" s="14"/>
      <c r="T4" s="14"/>
      <c r="U4" s="14"/>
      <c r="V4" s="14"/>
      <c r="W4" s="14"/>
      <c r="X4" s="14"/>
      <c r="Y4" s="14"/>
      <c r="Z4" s="14"/>
      <c r="AA4" s="14"/>
    </row>
    <row r="5" spans="1:39" s="5" customFormat="1" ht="30.65" customHeight="1" x14ac:dyDescent="0.45">
      <c r="A5" s="10" t="s">
        <v>9</v>
      </c>
      <c r="B5"/>
      <c r="C5" s="3"/>
      <c r="D5" s="15" t="s">
        <v>10</v>
      </c>
      <c r="E5" s="3"/>
      <c r="F5" s="3"/>
      <c r="G5" s="3"/>
      <c r="I5" s="10" t="s">
        <v>9</v>
      </c>
      <c r="J5"/>
      <c r="K5"/>
      <c r="L5" s="3"/>
      <c r="M5" s="3"/>
      <c r="N5" s="3"/>
      <c r="O5" s="13"/>
      <c r="P5" s="13"/>
      <c r="Q5" s="13"/>
      <c r="R5" s="13"/>
      <c r="S5" s="14"/>
      <c r="T5" s="14"/>
      <c r="U5" s="14"/>
      <c r="V5" s="14"/>
      <c r="W5" s="14"/>
      <c r="X5" s="14"/>
      <c r="Y5" s="14"/>
      <c r="Z5" s="14"/>
      <c r="AA5" s="14"/>
    </row>
    <row r="6" spans="1:39" s="5" customFormat="1" ht="15.75" customHeight="1" x14ac:dyDescent="0.45">
      <c r="A6" s="10" t="s">
        <v>11</v>
      </c>
      <c r="B6"/>
      <c r="C6" s="3"/>
      <c r="D6" s="3"/>
      <c r="E6" s="3"/>
      <c r="F6" s="3"/>
      <c r="G6" s="3"/>
      <c r="I6" s="10" t="s">
        <v>11</v>
      </c>
      <c r="J6"/>
      <c r="K6"/>
      <c r="L6" s="3"/>
      <c r="M6" s="3"/>
      <c r="N6" s="3"/>
      <c r="O6" s="13"/>
      <c r="P6" s="13"/>
      <c r="Q6" s="13"/>
      <c r="R6" s="13"/>
      <c r="S6" s="14"/>
      <c r="T6" s="14"/>
      <c r="U6" s="14"/>
      <c r="V6" s="14"/>
      <c r="W6" s="14"/>
      <c r="X6" s="14"/>
      <c r="Y6" s="14"/>
      <c r="Z6" s="14"/>
      <c r="AA6" s="14"/>
    </row>
    <row r="7" spans="1:39" s="5" customFormat="1" ht="15.75" customHeight="1" x14ac:dyDescent="0.45">
      <c r="A7" s="10" t="s">
        <v>12</v>
      </c>
      <c r="B7"/>
      <c r="C7" s="3"/>
      <c r="D7" s="3"/>
      <c r="E7" s="3"/>
      <c r="F7" s="3"/>
      <c r="G7" s="3"/>
      <c r="I7" s="10" t="s">
        <v>12</v>
      </c>
      <c r="J7"/>
      <c r="K7"/>
      <c r="L7" s="3"/>
      <c r="M7" s="3"/>
      <c r="N7" s="3"/>
      <c r="O7" s="13"/>
      <c r="P7" s="13"/>
      <c r="Q7" s="13"/>
      <c r="R7" s="13"/>
      <c r="S7" s="14"/>
      <c r="T7" s="14"/>
      <c r="U7" s="14"/>
      <c r="V7" s="14"/>
      <c r="W7" s="14"/>
      <c r="X7" s="14"/>
      <c r="Y7" s="14"/>
      <c r="Z7" s="14"/>
      <c r="AA7" s="14"/>
    </row>
    <row r="8" spans="1:39" s="5" customFormat="1" ht="15.75" customHeight="1" x14ac:dyDescent="0.45">
      <c r="A8" s="10" t="s">
        <v>13</v>
      </c>
      <c r="B8">
        <f>SUM(B3:B7)</f>
        <v>0</v>
      </c>
      <c r="C8" s="3"/>
      <c r="D8" s="3"/>
      <c r="E8" s="3"/>
      <c r="F8" s="3"/>
      <c r="G8" s="3"/>
      <c r="I8" t="s">
        <v>13</v>
      </c>
      <c r="J8">
        <f>SUM(J3:J7)</f>
        <v>0</v>
      </c>
      <c r="K8">
        <f>SUM(K3:K7)</f>
        <v>0</v>
      </c>
      <c r="L8" s="3"/>
      <c r="M8" s="3"/>
      <c r="N8" s="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39" s="5" customFormat="1" ht="15.75" customHeight="1" thickBot="1" x14ac:dyDescent="0.5">
      <c r="B9" s="2"/>
      <c r="D9" s="4"/>
      <c r="E9" s="16"/>
      <c r="F9" s="1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3"/>
      <c r="V9" s="3"/>
      <c r="W9" s="3"/>
      <c r="X9" s="3"/>
      <c r="Y9" s="3"/>
      <c r="Z9" s="3"/>
      <c r="AA9" s="3"/>
    </row>
    <row r="10" spans="1:39" ht="19" thickBot="1" x14ac:dyDescent="0.5">
      <c r="A10" s="17"/>
      <c r="B10" s="18"/>
      <c r="F10" s="19" t="s">
        <v>14</v>
      </c>
      <c r="G10" s="20"/>
      <c r="H10" s="20"/>
      <c r="I10" s="20"/>
      <c r="J10" s="20"/>
      <c r="K10" s="21"/>
      <c r="L10" s="22"/>
      <c r="M10" s="23" t="s">
        <v>15</v>
      </c>
      <c r="N10" s="24"/>
      <c r="O10" s="24"/>
      <c r="P10" s="24"/>
      <c r="Q10" s="24"/>
      <c r="R10" s="25"/>
      <c r="S10" s="22"/>
      <c r="T10" s="23" t="s">
        <v>16</v>
      </c>
      <c r="U10" s="24"/>
      <c r="V10" s="24"/>
      <c r="W10" s="24"/>
      <c r="X10" s="24"/>
      <c r="Y10" s="25"/>
      <c r="Z10" s="3"/>
      <c r="AA10" s="23" t="s">
        <v>17</v>
      </c>
      <c r="AB10" s="24"/>
      <c r="AC10" s="24"/>
      <c r="AD10" s="24"/>
      <c r="AE10" s="24"/>
      <c r="AF10" s="25"/>
      <c r="AH10" s="23" t="s">
        <v>18</v>
      </c>
      <c r="AI10" s="24"/>
      <c r="AJ10" s="24"/>
      <c r="AK10" s="24"/>
      <c r="AL10" s="24"/>
      <c r="AM10" s="25"/>
    </row>
    <row r="11" spans="1:39" s="33" customFormat="1" ht="44" thickBot="1" x14ac:dyDescent="0.4">
      <c r="A11" s="26" t="s">
        <v>19</v>
      </c>
      <c r="B11" s="27" t="s">
        <v>20</v>
      </c>
      <c r="C11" s="27" t="s">
        <v>21</v>
      </c>
      <c r="D11" s="27" t="s">
        <v>22</v>
      </c>
      <c r="E11" s="28" t="s">
        <v>2</v>
      </c>
      <c r="F11" s="29" t="str">
        <f>F10 &amp; " Total"</f>
        <v>Volkswagen Total</v>
      </c>
      <c r="G11" s="30" t="str">
        <f>F10&amp; " Car"</f>
        <v>Volkswagen Car</v>
      </c>
      <c r="H11" s="30" t="str">
        <f xml:space="preserve"> F10&amp;" SUV/Crossover"</f>
        <v>Volkswagen SUV/Crossover</v>
      </c>
      <c r="I11" s="30" t="str">
        <f>F10 &amp; " MPV"</f>
        <v>Volkswagen MPV</v>
      </c>
      <c r="J11" s="30" t="str">
        <f>F10 &amp; " Pickup"</f>
        <v>Volkswagen Pickup</v>
      </c>
      <c r="K11" s="30" t="str">
        <f>F10&amp; " Others"</f>
        <v>Volkswagen Others</v>
      </c>
      <c r="L11" s="31"/>
      <c r="M11" s="29" t="str">
        <f>M10 &amp; " Total"</f>
        <v>Audi Total</v>
      </c>
      <c r="N11" s="30" t="str">
        <f>M10&amp; " Car"</f>
        <v>Audi Car</v>
      </c>
      <c r="O11" s="30" t="str">
        <f xml:space="preserve"> M10&amp;" SUV/Crossover"</f>
        <v>Audi SUV/Crossover</v>
      </c>
      <c r="P11" s="30" t="str">
        <f>M10 &amp; " MPV"</f>
        <v>Audi MPV</v>
      </c>
      <c r="Q11" s="30" t="str">
        <f>M10 &amp; " Pickup"</f>
        <v>Audi Pickup</v>
      </c>
      <c r="R11" s="30" t="str">
        <f>M10&amp; " Others"</f>
        <v>Audi Others</v>
      </c>
      <c r="S11" s="32"/>
      <c r="T11" s="29" t="str">
        <f>T10 &amp; " Total"</f>
        <v>Porsche Total</v>
      </c>
      <c r="U11" s="30" t="str">
        <f>T10&amp; " Car"</f>
        <v>Porsche Car</v>
      </c>
      <c r="V11" s="30" t="str">
        <f xml:space="preserve"> T10&amp;" SUV/Crossover"</f>
        <v>Porsche SUV/Crossover</v>
      </c>
      <c r="W11" s="30" t="str">
        <f>T10 &amp; " MPV"</f>
        <v>Porsche MPV</v>
      </c>
      <c r="X11" s="30" t="str">
        <f>T10 &amp; " Pickup"</f>
        <v>Porsche Pickup</v>
      </c>
      <c r="Y11" s="30" t="str">
        <f>T10&amp; " Others"</f>
        <v>Porsche Others</v>
      </c>
      <c r="AA11" s="29" t="str">
        <f>AA10 &amp; " Total"</f>
        <v>brand 4 Total</v>
      </c>
      <c r="AB11" s="30" t="str">
        <f>AA10&amp; " Car"</f>
        <v>brand 4 Car</v>
      </c>
      <c r="AC11" s="30" t="str">
        <f xml:space="preserve"> AA10&amp;" SUV/Crossover"</f>
        <v>brand 4 SUV/Crossover</v>
      </c>
      <c r="AD11" s="30" t="str">
        <f>AA10 &amp; " MPV"</f>
        <v>brand 4 MPV</v>
      </c>
      <c r="AE11" s="30" t="str">
        <f>AA10 &amp; " Pickup"</f>
        <v>brand 4 Pickup</v>
      </c>
      <c r="AF11" s="30" t="str">
        <f>AA10&amp; " Others"</f>
        <v>brand 4 Others</v>
      </c>
      <c r="AH11" s="29" t="str">
        <f>AH10 &amp; " Total"</f>
        <v>brand 5 Total</v>
      </c>
      <c r="AI11" s="30" t="str">
        <f>AH10&amp; " Car"</f>
        <v>brand 5 Car</v>
      </c>
      <c r="AJ11" s="30" t="str">
        <f xml:space="preserve"> AH10&amp;" SUV/Crossover"</f>
        <v>brand 5 SUV/Crossover</v>
      </c>
      <c r="AK11" s="30" t="str">
        <f>AH10 &amp; " MPV"</f>
        <v>brand 5 MPV</v>
      </c>
      <c r="AL11" s="30" t="str">
        <f>AH10 &amp; " Pickup"</f>
        <v>brand 5 Pickup</v>
      </c>
      <c r="AM11" s="30" t="str">
        <f>AH10&amp; " Others"</f>
        <v>brand 5 Others</v>
      </c>
    </row>
    <row r="12" spans="1:39" x14ac:dyDescent="0.35">
      <c r="A12" s="34">
        <f t="shared" ref="A12:A20" si="0">curr_y</f>
        <v>2023</v>
      </c>
      <c r="B12" s="35">
        <f t="shared" ref="B12:B20" si="1">curr_q</f>
        <v>1</v>
      </c>
      <c r="C12" s="35" t="str">
        <f t="shared" ref="C12:C19" si="2">vendor</f>
        <v>Volkswagen Group</v>
      </c>
      <c r="D12" s="35" t="s">
        <v>23</v>
      </c>
      <c r="E12" s="36" t="s">
        <v>24</v>
      </c>
      <c r="F12" s="37">
        <f t="shared" ref="F12:F21" si="3">SUM(G12:K12)</f>
        <v>0</v>
      </c>
      <c r="G12" s="38"/>
      <c r="H12" s="38"/>
      <c r="I12" s="38"/>
      <c r="J12" s="38"/>
      <c r="K12" s="39"/>
      <c r="L12" s="31"/>
      <c r="M12" s="37">
        <f t="shared" ref="M12:M28" si="4">SUM(N12:R12)</f>
        <v>0</v>
      </c>
      <c r="N12" s="38"/>
      <c r="O12" s="38"/>
      <c r="P12" s="38"/>
      <c r="Q12" s="38"/>
      <c r="R12" s="39"/>
      <c r="S12" s="14"/>
      <c r="T12" s="37">
        <f t="shared" ref="T12:T28" si="5">SUM(U12:Y12)</f>
        <v>0</v>
      </c>
      <c r="U12" s="38"/>
      <c r="V12" s="38"/>
      <c r="W12" s="38"/>
      <c r="X12" s="38"/>
      <c r="Y12" s="39"/>
      <c r="Z12" s="3"/>
      <c r="AA12" s="37">
        <f t="shared" ref="AA12:AA28" si="6">SUM(AB12:AF12)</f>
        <v>0</v>
      </c>
      <c r="AB12" s="38"/>
      <c r="AC12" s="38"/>
      <c r="AD12" s="38"/>
      <c r="AE12" s="38"/>
      <c r="AF12" s="39"/>
      <c r="AH12" s="37">
        <f t="shared" ref="AH12:AH28" si="7">SUM(AI12:AM12)</f>
        <v>0</v>
      </c>
      <c r="AI12" s="38"/>
      <c r="AJ12" s="38"/>
      <c r="AK12" s="38"/>
      <c r="AL12" s="38"/>
      <c r="AM12" s="39"/>
    </row>
    <row r="13" spans="1:39" x14ac:dyDescent="0.35">
      <c r="A13" s="40">
        <f t="shared" si="0"/>
        <v>2023</v>
      </c>
      <c r="B13" s="41">
        <f t="shared" si="1"/>
        <v>1</v>
      </c>
      <c r="C13" s="41" t="str">
        <f t="shared" si="2"/>
        <v>Volkswagen Group</v>
      </c>
      <c r="D13" s="41" t="s">
        <v>23</v>
      </c>
      <c r="E13" s="42" t="s">
        <v>25</v>
      </c>
      <c r="F13" s="43">
        <f t="shared" si="3"/>
        <v>0</v>
      </c>
      <c r="G13" s="44"/>
      <c r="H13" s="44"/>
      <c r="I13" s="44"/>
      <c r="J13" s="44"/>
      <c r="K13" s="45"/>
      <c r="L13" s="31"/>
      <c r="M13" s="43">
        <f t="shared" si="4"/>
        <v>0</v>
      </c>
      <c r="N13" s="44"/>
      <c r="O13" s="44"/>
      <c r="P13" s="44"/>
      <c r="Q13" s="44"/>
      <c r="R13" s="45"/>
      <c r="S13" s="14"/>
      <c r="T13" s="43">
        <f t="shared" si="5"/>
        <v>0</v>
      </c>
      <c r="U13" s="44"/>
      <c r="V13" s="44"/>
      <c r="W13" s="44"/>
      <c r="X13" s="44"/>
      <c r="Y13" s="45"/>
      <c r="Z13" s="3"/>
      <c r="AA13" s="43">
        <f t="shared" si="6"/>
        <v>0</v>
      </c>
      <c r="AB13" s="44"/>
      <c r="AC13" s="44"/>
      <c r="AD13" s="44"/>
      <c r="AE13" s="44"/>
      <c r="AF13" s="45"/>
      <c r="AH13" s="43">
        <f t="shared" si="7"/>
        <v>0</v>
      </c>
      <c r="AI13" s="44"/>
      <c r="AJ13" s="44"/>
      <c r="AK13" s="44"/>
      <c r="AL13" s="44"/>
      <c r="AM13" s="45"/>
    </row>
    <row r="14" spans="1:39" x14ac:dyDescent="0.35">
      <c r="A14" s="40">
        <f t="shared" si="0"/>
        <v>2023</v>
      </c>
      <c r="B14" s="41">
        <f t="shared" si="1"/>
        <v>1</v>
      </c>
      <c r="C14" s="41" t="str">
        <f t="shared" si="2"/>
        <v>Volkswagen Group</v>
      </c>
      <c r="D14" s="41" t="s">
        <v>23</v>
      </c>
      <c r="E14" s="42" t="s">
        <v>26</v>
      </c>
      <c r="F14" s="43">
        <f t="shared" si="3"/>
        <v>0</v>
      </c>
      <c r="G14" s="44"/>
      <c r="H14" s="44"/>
      <c r="I14" s="44"/>
      <c r="J14" s="44"/>
      <c r="K14" s="45"/>
      <c r="L14" s="31"/>
      <c r="M14" s="43">
        <f t="shared" si="4"/>
        <v>0</v>
      </c>
      <c r="N14" s="44"/>
      <c r="O14" s="44"/>
      <c r="P14" s="44"/>
      <c r="Q14" s="44"/>
      <c r="R14" s="45"/>
      <c r="S14" s="14"/>
      <c r="T14" s="43">
        <f t="shared" si="5"/>
        <v>0</v>
      </c>
      <c r="U14" s="44"/>
      <c r="V14" s="44"/>
      <c r="W14" s="44"/>
      <c r="X14" s="44"/>
      <c r="Y14" s="45"/>
      <c r="Z14" s="3"/>
      <c r="AA14" s="43">
        <f t="shared" si="6"/>
        <v>0</v>
      </c>
      <c r="AB14" s="44"/>
      <c r="AC14" s="44"/>
      <c r="AD14" s="44"/>
      <c r="AE14" s="44"/>
      <c r="AF14" s="45"/>
      <c r="AH14" s="43">
        <f t="shared" si="7"/>
        <v>0</v>
      </c>
      <c r="AI14" s="44"/>
      <c r="AJ14" s="44"/>
      <c r="AK14" s="44"/>
      <c r="AL14" s="44"/>
      <c r="AM14" s="45"/>
    </row>
    <row r="15" spans="1:39" x14ac:dyDescent="0.35">
      <c r="A15" s="40">
        <f t="shared" si="0"/>
        <v>2023</v>
      </c>
      <c r="B15" s="41">
        <f t="shared" si="1"/>
        <v>1</v>
      </c>
      <c r="C15" s="41" t="str">
        <f t="shared" si="2"/>
        <v>Volkswagen Group</v>
      </c>
      <c r="D15" s="41" t="s">
        <v>23</v>
      </c>
      <c r="E15" s="42" t="s">
        <v>27</v>
      </c>
      <c r="F15" s="43">
        <f t="shared" si="3"/>
        <v>0</v>
      </c>
      <c r="G15" s="44"/>
      <c r="H15" s="44"/>
      <c r="I15" s="44"/>
      <c r="J15" s="44"/>
      <c r="K15" s="45"/>
      <c r="L15" s="31"/>
      <c r="M15" s="43">
        <f t="shared" si="4"/>
        <v>0</v>
      </c>
      <c r="N15" s="44"/>
      <c r="O15" s="44"/>
      <c r="P15" s="44"/>
      <c r="Q15" s="44"/>
      <c r="R15" s="45"/>
      <c r="S15" s="14"/>
      <c r="T15" s="43">
        <f t="shared" si="5"/>
        <v>0</v>
      </c>
      <c r="U15" s="44"/>
      <c r="V15" s="44"/>
      <c r="W15" s="44"/>
      <c r="X15" s="44"/>
      <c r="Y15" s="45"/>
      <c r="Z15" s="3"/>
      <c r="AA15" s="43">
        <f t="shared" si="6"/>
        <v>0</v>
      </c>
      <c r="AB15" s="44"/>
      <c r="AC15" s="44"/>
      <c r="AD15" s="44"/>
      <c r="AE15" s="44"/>
      <c r="AF15" s="45"/>
      <c r="AH15" s="43">
        <f t="shared" si="7"/>
        <v>0</v>
      </c>
      <c r="AI15" s="44"/>
      <c r="AJ15" s="44"/>
      <c r="AK15" s="44"/>
      <c r="AL15" s="44"/>
      <c r="AM15" s="45"/>
    </row>
    <row r="16" spans="1:39" x14ac:dyDescent="0.35">
      <c r="A16" s="40">
        <f t="shared" si="0"/>
        <v>2023</v>
      </c>
      <c r="B16" s="41">
        <f t="shared" si="1"/>
        <v>1</v>
      </c>
      <c r="C16" s="41" t="str">
        <f t="shared" si="2"/>
        <v>Volkswagen Group</v>
      </c>
      <c r="D16" s="41" t="s">
        <v>23</v>
      </c>
      <c r="E16" s="42" t="s">
        <v>28</v>
      </c>
      <c r="F16" s="43">
        <f t="shared" si="3"/>
        <v>0</v>
      </c>
      <c r="G16" s="44"/>
      <c r="H16" s="44"/>
      <c r="I16" s="44"/>
      <c r="J16" s="44"/>
      <c r="K16" s="45"/>
      <c r="L16" s="31"/>
      <c r="M16" s="43">
        <f t="shared" si="4"/>
        <v>0</v>
      </c>
      <c r="N16" s="44"/>
      <c r="O16" s="44"/>
      <c r="P16" s="44"/>
      <c r="Q16" s="44"/>
      <c r="R16" s="45"/>
      <c r="S16" s="14"/>
      <c r="T16" s="43">
        <f t="shared" si="5"/>
        <v>0</v>
      </c>
      <c r="U16" s="44"/>
      <c r="V16" s="44"/>
      <c r="W16" s="44"/>
      <c r="X16" s="44"/>
      <c r="Y16" s="45"/>
      <c r="Z16" s="3"/>
      <c r="AA16" s="43">
        <f t="shared" si="6"/>
        <v>0</v>
      </c>
      <c r="AB16" s="44"/>
      <c r="AC16" s="44"/>
      <c r="AD16" s="44"/>
      <c r="AE16" s="44"/>
      <c r="AF16" s="45"/>
      <c r="AH16" s="43">
        <f t="shared" si="7"/>
        <v>0</v>
      </c>
      <c r="AI16" s="44"/>
      <c r="AJ16" s="44"/>
      <c r="AK16" s="44"/>
      <c r="AL16" s="44"/>
      <c r="AM16" s="45"/>
    </row>
    <row r="17" spans="1:39" ht="15" thickBot="1" x14ac:dyDescent="0.4">
      <c r="A17" s="46">
        <f t="shared" si="0"/>
        <v>2023</v>
      </c>
      <c r="B17" s="47">
        <f t="shared" si="1"/>
        <v>1</v>
      </c>
      <c r="C17" s="47" t="str">
        <f t="shared" si="2"/>
        <v>Volkswagen Group</v>
      </c>
      <c r="D17" s="47" t="s">
        <v>23</v>
      </c>
      <c r="E17" s="48" t="s">
        <v>29</v>
      </c>
      <c r="F17" s="49">
        <f t="shared" si="3"/>
        <v>0</v>
      </c>
      <c r="G17" s="50"/>
      <c r="H17" s="50"/>
      <c r="I17" s="50"/>
      <c r="J17" s="50"/>
      <c r="K17" s="51"/>
      <c r="L17" s="31"/>
      <c r="M17" s="49">
        <f t="shared" si="4"/>
        <v>0</v>
      </c>
      <c r="N17" s="50"/>
      <c r="O17" s="50"/>
      <c r="P17" s="50"/>
      <c r="Q17" s="50"/>
      <c r="R17" s="51"/>
      <c r="S17" s="14"/>
      <c r="T17" s="49">
        <f t="shared" si="5"/>
        <v>0</v>
      </c>
      <c r="U17" s="50"/>
      <c r="V17" s="50"/>
      <c r="W17" s="50"/>
      <c r="X17" s="50"/>
      <c r="Y17" s="51"/>
      <c r="Z17" s="3"/>
      <c r="AA17" s="49">
        <f t="shared" si="6"/>
        <v>0</v>
      </c>
      <c r="AB17" s="50"/>
      <c r="AC17" s="50"/>
      <c r="AD17" s="50"/>
      <c r="AE17" s="50"/>
      <c r="AF17" s="51"/>
      <c r="AH17" s="49">
        <f t="shared" si="7"/>
        <v>0</v>
      </c>
      <c r="AI17" s="50"/>
      <c r="AJ17" s="50"/>
      <c r="AK17" s="50"/>
      <c r="AL17" s="50"/>
      <c r="AM17" s="51"/>
    </row>
    <row r="18" spans="1:39" ht="15" thickBot="1" x14ac:dyDescent="0.4">
      <c r="A18" s="46">
        <f t="shared" si="0"/>
        <v>2023</v>
      </c>
      <c r="B18" s="47">
        <f t="shared" si="1"/>
        <v>1</v>
      </c>
      <c r="C18" s="47" t="str">
        <f t="shared" si="2"/>
        <v>Volkswagen Group</v>
      </c>
      <c r="D18" s="47" t="s">
        <v>8</v>
      </c>
      <c r="E18" s="48" t="s">
        <v>30</v>
      </c>
      <c r="F18" s="49">
        <f t="shared" si="3"/>
        <v>0</v>
      </c>
      <c r="G18" s="50"/>
      <c r="H18" s="50"/>
      <c r="I18" s="50"/>
      <c r="J18" s="50"/>
      <c r="K18" s="51"/>
      <c r="L18" s="52"/>
      <c r="M18" s="49">
        <f t="shared" si="4"/>
        <v>0</v>
      </c>
      <c r="N18" s="50"/>
      <c r="O18" s="50"/>
      <c r="P18" s="50"/>
      <c r="Q18" s="50"/>
      <c r="R18" s="51"/>
      <c r="T18" s="49">
        <f t="shared" si="5"/>
        <v>0</v>
      </c>
      <c r="U18" s="50"/>
      <c r="V18" s="50"/>
      <c r="W18" s="50"/>
      <c r="X18" s="50"/>
      <c r="Y18" s="51"/>
      <c r="Z18" s="3"/>
      <c r="AA18" s="49">
        <f t="shared" si="6"/>
        <v>0</v>
      </c>
      <c r="AB18" s="50"/>
      <c r="AC18" s="50"/>
      <c r="AD18" s="50"/>
      <c r="AE18" s="50"/>
      <c r="AF18" s="51"/>
      <c r="AH18" s="49">
        <f t="shared" si="7"/>
        <v>0</v>
      </c>
      <c r="AI18" s="50"/>
      <c r="AJ18" s="50"/>
      <c r="AK18" s="50"/>
      <c r="AL18" s="50"/>
      <c r="AM18" s="51"/>
    </row>
    <row r="19" spans="1:39" ht="15" thickBot="1" x14ac:dyDescent="0.4">
      <c r="A19" s="46">
        <f t="shared" si="0"/>
        <v>2023</v>
      </c>
      <c r="B19" s="47">
        <f t="shared" si="1"/>
        <v>1</v>
      </c>
      <c r="C19" s="47" t="str">
        <f t="shared" si="2"/>
        <v>Volkswagen Group</v>
      </c>
      <c r="D19" s="47" t="s">
        <v>8</v>
      </c>
      <c r="E19" s="48" t="s">
        <v>31</v>
      </c>
      <c r="F19" s="49">
        <f t="shared" si="3"/>
        <v>0</v>
      </c>
      <c r="G19" s="50"/>
      <c r="H19" s="50"/>
      <c r="I19" s="50"/>
      <c r="J19" s="50"/>
      <c r="K19" s="51"/>
      <c r="L19" s="31"/>
      <c r="M19" s="49">
        <f t="shared" si="4"/>
        <v>0</v>
      </c>
      <c r="N19" s="50"/>
      <c r="O19" s="50"/>
      <c r="P19" s="50"/>
      <c r="Q19" s="50"/>
      <c r="R19" s="51"/>
      <c r="S19" s="14"/>
      <c r="T19" s="49">
        <f t="shared" si="5"/>
        <v>0</v>
      </c>
      <c r="U19" s="50"/>
      <c r="V19" s="50"/>
      <c r="W19" s="50"/>
      <c r="X19" s="50"/>
      <c r="Y19" s="51"/>
      <c r="Z19" s="3"/>
      <c r="AA19" s="49">
        <f t="shared" si="6"/>
        <v>0</v>
      </c>
      <c r="AB19" s="50"/>
      <c r="AC19" s="50"/>
      <c r="AD19" s="50"/>
      <c r="AE19" s="50"/>
      <c r="AF19" s="51"/>
      <c r="AH19" s="49">
        <f t="shared" si="7"/>
        <v>0</v>
      </c>
      <c r="AI19" s="50"/>
      <c r="AJ19" s="50"/>
      <c r="AK19" s="50"/>
      <c r="AL19" s="50"/>
      <c r="AM19" s="51"/>
    </row>
    <row r="20" spans="1:39" ht="15" thickBot="1" x14ac:dyDescent="0.4">
      <c r="A20" s="54">
        <f t="shared" si="0"/>
        <v>2023</v>
      </c>
      <c r="B20" s="55">
        <f t="shared" si="1"/>
        <v>1</v>
      </c>
      <c r="C20" s="55" t="str">
        <f t="shared" ref="C20" si="8">vendor</f>
        <v>Volkswagen Group</v>
      </c>
      <c r="D20" s="55" t="s">
        <v>32</v>
      </c>
      <c r="E20" s="56" t="s">
        <v>33</v>
      </c>
      <c r="F20" s="49">
        <f t="shared" si="3"/>
        <v>0</v>
      </c>
      <c r="G20" s="57"/>
      <c r="H20" s="57"/>
      <c r="I20" s="57"/>
      <c r="J20" s="57"/>
      <c r="K20" s="58"/>
      <c r="L20" s="52"/>
      <c r="M20" s="49">
        <f t="shared" si="4"/>
        <v>0</v>
      </c>
      <c r="N20" s="57"/>
      <c r="O20" s="57"/>
      <c r="P20" s="57"/>
      <c r="Q20" s="57"/>
      <c r="R20" s="58"/>
      <c r="S20" s="14"/>
      <c r="T20" s="49">
        <f t="shared" si="5"/>
        <v>0</v>
      </c>
      <c r="U20" s="57"/>
      <c r="V20" s="57"/>
      <c r="W20" s="57"/>
      <c r="X20" s="57"/>
      <c r="Y20" s="58"/>
      <c r="Z20" s="3"/>
      <c r="AA20" s="49">
        <f t="shared" si="6"/>
        <v>0</v>
      </c>
      <c r="AB20" s="57"/>
      <c r="AC20" s="57"/>
      <c r="AD20" s="57"/>
      <c r="AE20" s="57"/>
      <c r="AF20" s="58"/>
      <c r="AH20" s="49">
        <f t="shared" si="7"/>
        <v>0</v>
      </c>
      <c r="AI20" s="57"/>
      <c r="AJ20" s="57"/>
      <c r="AK20" s="57"/>
      <c r="AL20" s="57"/>
      <c r="AM20" s="58"/>
    </row>
    <row r="21" spans="1:39" ht="15" thickBot="1" x14ac:dyDescent="0.4">
      <c r="A21" s="54">
        <f t="shared" ref="A21:A28" si="9">curr_y</f>
        <v>2023</v>
      </c>
      <c r="B21" s="55">
        <f t="shared" ref="B21:B28" si="10">curr_q</f>
        <v>1</v>
      </c>
      <c r="C21" s="55" t="str">
        <f t="shared" ref="C21:C28" si="11">vendor</f>
        <v>Volkswagen Group</v>
      </c>
      <c r="D21" s="55" t="s">
        <v>34</v>
      </c>
      <c r="E21" s="56" t="s">
        <v>35</v>
      </c>
      <c r="F21" s="49">
        <f t="shared" si="3"/>
        <v>0</v>
      </c>
      <c r="G21" s="57"/>
      <c r="H21" s="57"/>
      <c r="I21" s="57"/>
      <c r="J21" s="57"/>
      <c r="K21" s="58"/>
      <c r="L21" s="52"/>
      <c r="M21" s="49">
        <f t="shared" si="4"/>
        <v>0</v>
      </c>
      <c r="N21" s="57"/>
      <c r="O21" s="57"/>
      <c r="P21" s="57"/>
      <c r="Q21" s="57"/>
      <c r="R21" s="58"/>
      <c r="S21" s="14"/>
      <c r="T21" s="49">
        <f t="shared" si="5"/>
        <v>0</v>
      </c>
      <c r="U21" s="57"/>
      <c r="V21" s="57"/>
      <c r="W21" s="57"/>
      <c r="X21" s="57"/>
      <c r="Y21" s="58"/>
      <c r="Z21" s="3"/>
      <c r="AA21" s="49">
        <f t="shared" si="6"/>
        <v>0</v>
      </c>
      <c r="AB21" s="57"/>
      <c r="AC21" s="57"/>
      <c r="AD21" s="57"/>
      <c r="AE21" s="57"/>
      <c r="AF21" s="58"/>
      <c r="AH21" s="49">
        <f t="shared" si="7"/>
        <v>0</v>
      </c>
      <c r="AI21" s="57"/>
      <c r="AJ21" s="57"/>
      <c r="AK21" s="57"/>
      <c r="AL21" s="57"/>
      <c r="AM21" s="58"/>
    </row>
    <row r="22" spans="1:39" x14ac:dyDescent="0.35">
      <c r="A22" s="34">
        <f t="shared" si="9"/>
        <v>2023</v>
      </c>
      <c r="B22" s="35">
        <f t="shared" si="10"/>
        <v>1</v>
      </c>
      <c r="C22" s="35" t="str">
        <f t="shared" si="11"/>
        <v>Volkswagen Group</v>
      </c>
      <c r="D22" s="35" t="s">
        <v>36</v>
      </c>
      <c r="E22" s="36" t="s">
        <v>37</v>
      </c>
      <c r="F22" s="43">
        <f t="shared" ref="F22:F28" si="12">SUM(G22:K22)</f>
        <v>29083</v>
      </c>
      <c r="G22" s="38">
        <v>12535</v>
      </c>
      <c r="H22" s="38">
        <v>15634</v>
      </c>
      <c r="I22" s="38">
        <v>668</v>
      </c>
      <c r="J22" s="38"/>
      <c r="K22" s="39">
        <v>246</v>
      </c>
      <c r="L22" s="31"/>
      <c r="M22" s="37">
        <f t="shared" si="4"/>
        <v>11830</v>
      </c>
      <c r="N22" s="38">
        <v>5701</v>
      </c>
      <c r="O22" s="38">
        <v>6129</v>
      </c>
      <c r="P22" s="38"/>
      <c r="Q22" s="38"/>
      <c r="R22" s="39"/>
      <c r="S22" s="14"/>
      <c r="T22" s="37">
        <f t="shared" si="5"/>
        <v>754</v>
      </c>
      <c r="U22" s="38">
        <v>275</v>
      </c>
      <c r="V22" s="38">
        <v>479</v>
      </c>
      <c r="W22" s="38"/>
      <c r="X22" s="38"/>
      <c r="Y22" s="39"/>
      <c r="Z22" s="3"/>
      <c r="AA22" s="37">
        <f t="shared" si="6"/>
        <v>0</v>
      </c>
      <c r="AB22" s="38"/>
      <c r="AC22" s="38"/>
      <c r="AD22" s="38"/>
      <c r="AE22" s="38"/>
      <c r="AF22" s="39"/>
      <c r="AH22" s="37">
        <f t="shared" si="7"/>
        <v>0</v>
      </c>
      <c r="AI22" s="38"/>
      <c r="AJ22" s="38"/>
      <c r="AK22" s="38"/>
      <c r="AL22" s="38"/>
      <c r="AM22" s="39"/>
    </row>
    <row r="23" spans="1:39" x14ac:dyDescent="0.35">
      <c r="A23" s="40">
        <f t="shared" si="9"/>
        <v>2023</v>
      </c>
      <c r="B23" s="41">
        <f t="shared" si="10"/>
        <v>1</v>
      </c>
      <c r="C23" s="41" t="str">
        <f t="shared" si="11"/>
        <v>Volkswagen Group</v>
      </c>
      <c r="D23" s="41" t="s">
        <v>36</v>
      </c>
      <c r="E23" s="42" t="s">
        <v>38</v>
      </c>
      <c r="F23" s="43">
        <f t="shared" si="12"/>
        <v>126103</v>
      </c>
      <c r="G23" s="44">
        <v>48366</v>
      </c>
      <c r="H23" s="44">
        <v>57782</v>
      </c>
      <c r="I23" s="44">
        <v>5407</v>
      </c>
      <c r="J23" s="44"/>
      <c r="K23" s="45">
        <v>14548</v>
      </c>
      <c r="L23" s="31"/>
      <c r="M23" s="43">
        <f t="shared" si="4"/>
        <v>60836</v>
      </c>
      <c r="N23" s="44">
        <v>33623</v>
      </c>
      <c r="O23" s="44">
        <v>27213</v>
      </c>
      <c r="P23" s="44"/>
      <c r="Q23" s="44"/>
      <c r="R23" s="45"/>
      <c r="S23" s="14"/>
      <c r="T23" s="43">
        <f t="shared" si="5"/>
        <v>8938</v>
      </c>
      <c r="U23" s="44">
        <v>4946</v>
      </c>
      <c r="V23" s="44">
        <v>3992</v>
      </c>
      <c r="W23" s="44"/>
      <c r="X23" s="44"/>
      <c r="Y23" s="45"/>
      <c r="Z23" s="3"/>
      <c r="AA23" s="43">
        <f t="shared" si="6"/>
        <v>0</v>
      </c>
      <c r="AB23" s="44"/>
      <c r="AC23" s="44"/>
      <c r="AD23" s="44"/>
      <c r="AE23" s="44"/>
      <c r="AF23" s="45"/>
      <c r="AH23" s="43">
        <f t="shared" si="7"/>
        <v>0</v>
      </c>
      <c r="AI23" s="44"/>
      <c r="AJ23" s="44"/>
      <c r="AK23" s="44"/>
      <c r="AL23" s="44"/>
      <c r="AM23" s="45"/>
    </row>
    <row r="24" spans="1:39" ht="15" thickBot="1" x14ac:dyDescent="0.4">
      <c r="A24" s="59">
        <f t="shared" si="9"/>
        <v>2023</v>
      </c>
      <c r="B24" s="60">
        <f t="shared" si="10"/>
        <v>1</v>
      </c>
      <c r="C24" s="60" t="str">
        <f t="shared" si="11"/>
        <v>Volkswagen Group</v>
      </c>
      <c r="D24" s="60" t="s">
        <v>36</v>
      </c>
      <c r="E24" s="61" t="s">
        <v>39</v>
      </c>
      <c r="F24" s="49">
        <f t="shared" si="12"/>
        <v>40991</v>
      </c>
      <c r="G24" s="50">
        <v>17034</v>
      </c>
      <c r="H24" s="50">
        <v>22592</v>
      </c>
      <c r="I24" s="50">
        <f>40991-SUM(G24:H24,J24:K24)</f>
        <v>862</v>
      </c>
      <c r="J24" s="50"/>
      <c r="K24" s="51">
        <v>503</v>
      </c>
      <c r="L24" s="31"/>
      <c r="M24" s="49">
        <f t="shared" si="4"/>
        <v>32698</v>
      </c>
      <c r="N24" s="50">
        <v>15872</v>
      </c>
      <c r="O24" s="50">
        <f>32698-N24</f>
        <v>16826</v>
      </c>
      <c r="P24" s="50"/>
      <c r="Q24" s="50"/>
      <c r="R24" s="51"/>
      <c r="S24" s="14"/>
      <c r="T24" s="43">
        <f t="shared" si="5"/>
        <v>6054</v>
      </c>
      <c r="U24" s="50">
        <v>3847</v>
      </c>
      <c r="V24" s="50">
        <f>6054-U24</f>
        <v>2207</v>
      </c>
      <c r="W24" s="50"/>
      <c r="X24" s="50"/>
      <c r="Y24" s="51"/>
      <c r="Z24" s="3"/>
      <c r="AA24" s="49"/>
      <c r="AB24" s="50"/>
      <c r="AC24" s="50"/>
      <c r="AD24" s="50"/>
      <c r="AE24" s="50"/>
      <c r="AF24" s="51"/>
      <c r="AH24" s="49"/>
      <c r="AI24" s="50"/>
      <c r="AJ24" s="50"/>
      <c r="AK24" s="50"/>
      <c r="AL24" s="50"/>
      <c r="AM24" s="51"/>
    </row>
    <row r="25" spans="1:39" ht="15" thickBot="1" x14ac:dyDescent="0.4">
      <c r="A25" s="46">
        <f t="shared" si="9"/>
        <v>2023</v>
      </c>
      <c r="B25" s="47">
        <f t="shared" si="10"/>
        <v>1</v>
      </c>
      <c r="C25" s="47" t="str">
        <f t="shared" si="11"/>
        <v>Volkswagen Group</v>
      </c>
      <c r="D25" s="47" t="s">
        <v>36</v>
      </c>
      <c r="E25" s="48" t="s">
        <v>40</v>
      </c>
      <c r="F25" s="49">
        <f t="shared" si="12"/>
        <v>143551</v>
      </c>
      <c r="G25" s="50">
        <f>121682-SUM(G22:G24)</f>
        <v>43747</v>
      </c>
      <c r="H25" s="50">
        <f>184251-SUM(H22:H24)</f>
        <v>88243</v>
      </c>
      <c r="I25" s="50">
        <f>9936-SUM(I22:I24)</f>
        <v>2999</v>
      </c>
      <c r="J25" s="50">
        <v>3</v>
      </c>
      <c r="K25" s="51">
        <f>23856-SUM(K22:K24)</f>
        <v>8559</v>
      </c>
      <c r="L25" s="31"/>
      <c r="M25" s="49">
        <f t="shared" si="4"/>
        <v>77253</v>
      </c>
      <c r="N25" s="50">
        <f>90289-SUM(N22:N24)</f>
        <v>35093</v>
      </c>
      <c r="O25" s="50">
        <f>92328-SUM(O22:O24)</f>
        <v>42160</v>
      </c>
      <c r="P25" s="50"/>
      <c r="Q25" s="50"/>
      <c r="R25" s="51"/>
      <c r="S25" s="14"/>
      <c r="T25" s="62">
        <f t="shared" si="5"/>
        <v>13252</v>
      </c>
      <c r="U25" s="50">
        <f>15826-SUM(U22:U24)</f>
        <v>6758</v>
      </c>
      <c r="V25" s="50">
        <f>13172-SUM(V22:V24)</f>
        <v>6494</v>
      </c>
      <c r="W25" s="50"/>
      <c r="X25" s="50"/>
      <c r="Y25" s="51"/>
      <c r="Z25" s="3"/>
      <c r="AA25" s="49">
        <f t="shared" si="6"/>
        <v>0</v>
      </c>
      <c r="AB25" s="50"/>
      <c r="AC25" s="50"/>
      <c r="AD25" s="50"/>
      <c r="AE25" s="50"/>
      <c r="AF25" s="51"/>
      <c r="AH25" s="49">
        <f t="shared" si="7"/>
        <v>0</v>
      </c>
      <c r="AI25" s="50"/>
      <c r="AJ25" s="50"/>
      <c r="AK25" s="50"/>
      <c r="AL25" s="50"/>
      <c r="AM25" s="51"/>
    </row>
    <row r="26" spans="1:39" ht="15" thickBot="1" x14ac:dyDescent="0.4">
      <c r="A26" s="54">
        <f t="shared" si="9"/>
        <v>2023</v>
      </c>
      <c r="B26" s="55">
        <f t="shared" si="10"/>
        <v>1</v>
      </c>
      <c r="C26" s="55" t="str">
        <f t="shared" si="11"/>
        <v>Volkswagen Group</v>
      </c>
      <c r="D26" s="55" t="s">
        <v>41</v>
      </c>
      <c r="E26" s="56" t="s">
        <v>42</v>
      </c>
      <c r="F26" s="63">
        <f t="shared" si="12"/>
        <v>11007</v>
      </c>
      <c r="G26" s="50">
        <v>1716</v>
      </c>
      <c r="H26" s="50">
        <v>9291</v>
      </c>
      <c r="I26" s="50"/>
      <c r="J26" s="50"/>
      <c r="K26" s="51"/>
      <c r="L26" s="31"/>
      <c r="M26" s="63">
        <f t="shared" si="4"/>
        <v>6107</v>
      </c>
      <c r="N26" s="50">
        <v>1868</v>
      </c>
      <c r="O26" s="50">
        <v>4239</v>
      </c>
      <c r="P26" s="50"/>
      <c r="Q26" s="50"/>
      <c r="R26" s="58"/>
      <c r="S26" s="14"/>
      <c r="T26" s="63">
        <f t="shared" si="5"/>
        <v>2200</v>
      </c>
      <c r="U26" s="50">
        <v>600</v>
      </c>
      <c r="V26" s="50">
        <v>1600</v>
      </c>
      <c r="W26" s="50"/>
      <c r="X26" s="50"/>
      <c r="Y26" s="50"/>
      <c r="Z26" s="3"/>
      <c r="AA26" s="63">
        <f t="shared" si="6"/>
        <v>0</v>
      </c>
      <c r="AB26" s="50"/>
      <c r="AC26" s="50"/>
      <c r="AD26" s="50"/>
      <c r="AE26" s="50"/>
      <c r="AF26" s="50"/>
      <c r="AH26" s="63">
        <f t="shared" si="7"/>
        <v>0</v>
      </c>
      <c r="AI26" s="50"/>
      <c r="AJ26" s="50"/>
      <c r="AK26" s="50"/>
      <c r="AL26" s="50"/>
      <c r="AM26" s="50"/>
    </row>
    <row r="27" spans="1:39" ht="15" thickBot="1" x14ac:dyDescent="0.4">
      <c r="A27" s="54">
        <f t="shared" si="9"/>
        <v>2023</v>
      </c>
      <c r="B27" s="55">
        <f t="shared" si="10"/>
        <v>1</v>
      </c>
      <c r="C27" s="55" t="str">
        <f t="shared" si="11"/>
        <v>Volkswagen Group</v>
      </c>
      <c r="D27" s="55" t="s">
        <v>41</v>
      </c>
      <c r="E27" s="56" t="s">
        <v>12</v>
      </c>
      <c r="F27" s="64">
        <f t="shared" si="12"/>
        <v>67853</v>
      </c>
      <c r="G27" s="65">
        <v>6594</v>
      </c>
      <c r="H27" s="57">
        <v>61259</v>
      </c>
      <c r="I27" s="57"/>
      <c r="J27" s="57"/>
      <c r="K27" s="58"/>
      <c r="L27" s="31"/>
      <c r="M27" s="64">
        <f t="shared" si="4"/>
        <v>52763</v>
      </c>
      <c r="N27" s="65">
        <v>18829</v>
      </c>
      <c r="O27" s="57">
        <v>33934</v>
      </c>
      <c r="P27" s="57"/>
      <c r="Q27" s="57"/>
      <c r="R27" s="58"/>
      <c r="S27" s="14"/>
      <c r="T27" s="64">
        <f t="shared" si="5"/>
        <v>17440</v>
      </c>
      <c r="U27" s="65">
        <v>6260</v>
      </c>
      <c r="V27" s="57">
        <v>11180</v>
      </c>
      <c r="W27" s="57"/>
      <c r="X27" s="57"/>
      <c r="Y27" s="58"/>
      <c r="Z27" s="3"/>
      <c r="AA27" s="64">
        <f t="shared" si="6"/>
        <v>0</v>
      </c>
      <c r="AB27" s="65"/>
      <c r="AC27" s="57"/>
      <c r="AD27" s="57"/>
      <c r="AE27" s="57"/>
      <c r="AF27" s="58"/>
      <c r="AH27" s="64">
        <f t="shared" si="7"/>
        <v>0</v>
      </c>
      <c r="AI27" s="65"/>
      <c r="AJ27" s="57"/>
      <c r="AK27" s="57"/>
      <c r="AL27" s="57"/>
      <c r="AM27" s="58"/>
    </row>
    <row r="28" spans="1:39" ht="15" thickBot="1" x14ac:dyDescent="0.4">
      <c r="A28" s="54">
        <f t="shared" si="9"/>
        <v>2023</v>
      </c>
      <c r="B28" s="55">
        <f t="shared" si="10"/>
        <v>1</v>
      </c>
      <c r="C28" s="55" t="str">
        <f t="shared" si="11"/>
        <v>Volkswagen Group</v>
      </c>
      <c r="D28" s="55" t="s">
        <v>11</v>
      </c>
      <c r="E28" s="56" t="s">
        <v>43</v>
      </c>
      <c r="F28" s="63">
        <f t="shared" si="12"/>
        <v>0</v>
      </c>
      <c r="G28" s="57"/>
      <c r="H28" s="57"/>
      <c r="I28" s="57"/>
      <c r="J28" s="57"/>
      <c r="K28" s="58"/>
      <c r="L28" s="31"/>
      <c r="M28" s="63">
        <f t="shared" si="4"/>
        <v>0</v>
      </c>
      <c r="N28" s="57"/>
      <c r="O28" s="57"/>
      <c r="P28" s="57"/>
      <c r="Q28" s="57"/>
      <c r="R28" s="58"/>
      <c r="S28" s="14"/>
      <c r="T28" s="63">
        <f t="shared" si="5"/>
        <v>0</v>
      </c>
      <c r="U28" s="57"/>
      <c r="V28" s="57"/>
      <c r="W28" s="57"/>
      <c r="X28" s="57"/>
      <c r="Y28" s="58"/>
      <c r="Z28" s="3"/>
      <c r="AA28" s="63">
        <f t="shared" si="6"/>
        <v>0</v>
      </c>
      <c r="AB28" s="57"/>
      <c r="AC28" s="57"/>
      <c r="AD28" s="57"/>
      <c r="AE28" s="57"/>
      <c r="AF28" s="58"/>
      <c r="AH28" s="63">
        <f t="shared" si="7"/>
        <v>0</v>
      </c>
      <c r="AI28" s="57"/>
      <c r="AJ28" s="57"/>
      <c r="AK28" s="57"/>
      <c r="AL28" s="57"/>
      <c r="AM28" s="58"/>
    </row>
    <row r="29" spans="1:39" x14ac:dyDescent="0.35">
      <c r="L29" s="3"/>
    </row>
    <row r="30" spans="1:39" x14ac:dyDescent="0.35">
      <c r="L30" s="3"/>
    </row>
    <row r="35" spans="1:25" ht="15" thickBot="1" x14ac:dyDescent="0.4"/>
    <row r="36" spans="1:25" ht="19" thickBot="1" x14ac:dyDescent="0.5">
      <c r="B36" s="18"/>
      <c r="F36" s="19" t="s">
        <v>14</v>
      </c>
      <c r="G36" s="20"/>
      <c r="H36" s="20"/>
      <c r="I36" s="20"/>
      <c r="J36" s="20"/>
      <c r="K36" s="21"/>
      <c r="M36" s="23" t="s">
        <v>15</v>
      </c>
      <c r="N36" s="24"/>
      <c r="O36" s="24"/>
      <c r="P36" s="24"/>
      <c r="Q36" s="24"/>
      <c r="R36" s="25"/>
      <c r="T36" s="23" t="str">
        <f>T10</f>
        <v>Porsche</v>
      </c>
      <c r="U36" s="24"/>
      <c r="V36" s="24"/>
      <c r="W36" s="24"/>
      <c r="X36" s="24"/>
      <c r="Y36" s="25"/>
    </row>
    <row r="37" spans="1:25" ht="29.5" thickBot="1" x14ac:dyDescent="0.4">
      <c r="A37" s="26" t="s">
        <v>19</v>
      </c>
      <c r="B37" s="27" t="s">
        <v>20</v>
      </c>
      <c r="C37" s="27" t="s">
        <v>21</v>
      </c>
      <c r="D37" s="27" t="s">
        <v>22</v>
      </c>
      <c r="E37" s="28" t="s">
        <v>2</v>
      </c>
      <c r="F37" s="29" t="s">
        <v>44</v>
      </c>
      <c r="G37" s="30" t="s">
        <v>45</v>
      </c>
      <c r="H37" s="30" t="s">
        <v>46</v>
      </c>
      <c r="I37" s="30" t="s">
        <v>47</v>
      </c>
      <c r="J37" s="30" t="s">
        <v>48</v>
      </c>
      <c r="K37" s="30" t="s">
        <v>49</v>
      </c>
      <c r="M37" s="29" t="s">
        <v>50</v>
      </c>
      <c r="N37" s="30" t="s">
        <v>51</v>
      </c>
      <c r="O37" s="30" t="s">
        <v>52</v>
      </c>
      <c r="P37" s="30" t="s">
        <v>53</v>
      </c>
      <c r="Q37" s="30" t="s">
        <v>54</v>
      </c>
      <c r="R37" s="30" t="s">
        <v>55</v>
      </c>
      <c r="T37" s="29" t="str">
        <f>T36 &amp; " Total"</f>
        <v>Porsche Total</v>
      </c>
      <c r="U37" s="30" t="str">
        <f>T36&amp; " Car"</f>
        <v>Porsche Car</v>
      </c>
      <c r="V37" s="30" t="str">
        <f xml:space="preserve"> T36&amp;" SUV/Crossover"</f>
        <v>Porsche SUV/Crossover</v>
      </c>
      <c r="W37" s="30" t="str">
        <f>T36 &amp; " MPV"</f>
        <v>Porsche MPV</v>
      </c>
      <c r="X37" s="30" t="str">
        <f>T36 &amp; " Pickup"</f>
        <v>Porsche Pickup</v>
      </c>
      <c r="Y37" s="30" t="str">
        <f>T36&amp; " Others"</f>
        <v>Porsche Others</v>
      </c>
    </row>
    <row r="38" spans="1:25" x14ac:dyDescent="0.35">
      <c r="A38" s="34">
        <f t="shared" ref="A38:A54" si="13">curr_y</f>
        <v>2023</v>
      </c>
      <c r="B38" s="35">
        <v>1</v>
      </c>
      <c r="C38" s="35" t="s">
        <v>56</v>
      </c>
      <c r="D38" s="35" t="s">
        <v>23</v>
      </c>
      <c r="E38" s="36" t="s">
        <v>24</v>
      </c>
      <c r="F38" s="66">
        <f>F12/SUM($F$12:$F$28)</f>
        <v>0</v>
      </c>
      <c r="G38" s="67" t="e">
        <f t="shared" ref="G38:K48" si="14">G12/$F12</f>
        <v>#DIV/0!</v>
      </c>
      <c r="H38" s="67" t="e">
        <f t="shared" si="14"/>
        <v>#DIV/0!</v>
      </c>
      <c r="I38" s="67" t="e">
        <f t="shared" si="14"/>
        <v>#DIV/0!</v>
      </c>
      <c r="J38" s="67" t="e">
        <f t="shared" si="14"/>
        <v>#DIV/0!</v>
      </c>
      <c r="K38" s="68" t="e">
        <f t="shared" si="14"/>
        <v>#DIV/0!</v>
      </c>
      <c r="M38" s="66">
        <f>M12/SUM($M$12:$M$28)</f>
        <v>0</v>
      </c>
      <c r="N38" s="67" t="e">
        <f>N12/$M12</f>
        <v>#DIV/0!</v>
      </c>
      <c r="O38" s="67" t="e">
        <f t="shared" ref="O38:R38" si="15">O12/$M12</f>
        <v>#DIV/0!</v>
      </c>
      <c r="P38" s="67" t="e">
        <f t="shared" si="15"/>
        <v>#DIV/0!</v>
      </c>
      <c r="Q38" s="67" t="e">
        <f t="shared" si="15"/>
        <v>#DIV/0!</v>
      </c>
      <c r="R38" s="68" t="e">
        <f t="shared" si="15"/>
        <v>#DIV/0!</v>
      </c>
      <c r="T38" s="66">
        <f>T12/SUM($T$12:$T$28)</f>
        <v>0</v>
      </c>
      <c r="U38" s="67" t="e">
        <f>U12/$T12</f>
        <v>#DIV/0!</v>
      </c>
      <c r="V38" s="67" t="e">
        <f t="shared" ref="V38:Y38" si="16">V12/$T12</f>
        <v>#DIV/0!</v>
      </c>
      <c r="W38" s="67" t="e">
        <f t="shared" si="16"/>
        <v>#DIV/0!</v>
      </c>
      <c r="X38" s="67" t="e">
        <f t="shared" si="16"/>
        <v>#DIV/0!</v>
      </c>
      <c r="Y38" s="68" t="e">
        <f t="shared" si="16"/>
        <v>#DIV/0!</v>
      </c>
    </row>
    <row r="39" spans="1:25" x14ac:dyDescent="0.35">
      <c r="A39" s="40">
        <f t="shared" si="13"/>
        <v>2023</v>
      </c>
      <c r="B39" s="41">
        <v>1</v>
      </c>
      <c r="C39" s="41" t="s">
        <v>56</v>
      </c>
      <c r="D39" s="41" t="s">
        <v>23</v>
      </c>
      <c r="E39" s="42" t="s">
        <v>25</v>
      </c>
      <c r="F39" s="69">
        <f t="shared" ref="F39:F54" si="17">F13/SUM($F$12:$F$28)</f>
        <v>0</v>
      </c>
      <c r="G39" s="70" t="e">
        <f t="shared" si="14"/>
        <v>#DIV/0!</v>
      </c>
      <c r="H39" s="70" t="e">
        <f t="shared" si="14"/>
        <v>#DIV/0!</v>
      </c>
      <c r="I39" s="70" t="e">
        <f t="shared" si="14"/>
        <v>#DIV/0!</v>
      </c>
      <c r="J39" s="70" t="e">
        <f t="shared" si="14"/>
        <v>#DIV/0!</v>
      </c>
      <c r="K39" s="71" t="e">
        <f t="shared" si="14"/>
        <v>#DIV/0!</v>
      </c>
      <c r="M39" s="69">
        <f t="shared" ref="M39:M54" si="18">M13/SUM($M$12:$M$28)</f>
        <v>0</v>
      </c>
      <c r="N39" s="70" t="e">
        <f t="shared" ref="N39:R54" si="19">N13/$M13</f>
        <v>#DIV/0!</v>
      </c>
      <c r="O39" s="70" t="e">
        <f t="shared" si="19"/>
        <v>#DIV/0!</v>
      </c>
      <c r="P39" s="70" t="e">
        <f t="shared" si="19"/>
        <v>#DIV/0!</v>
      </c>
      <c r="Q39" s="70" t="e">
        <f t="shared" si="19"/>
        <v>#DIV/0!</v>
      </c>
      <c r="R39" s="71" t="e">
        <f t="shared" si="19"/>
        <v>#DIV/0!</v>
      </c>
      <c r="T39" s="69">
        <f t="shared" ref="T39:T54" si="20">T13/SUM($T$12:$T$28)</f>
        <v>0</v>
      </c>
      <c r="U39" s="70" t="e">
        <f t="shared" ref="U39:Y54" si="21">U13/$T13</f>
        <v>#DIV/0!</v>
      </c>
      <c r="V39" s="70" t="e">
        <f t="shared" si="21"/>
        <v>#DIV/0!</v>
      </c>
      <c r="W39" s="70" t="e">
        <f t="shared" si="21"/>
        <v>#DIV/0!</v>
      </c>
      <c r="X39" s="70" t="e">
        <f t="shared" si="21"/>
        <v>#DIV/0!</v>
      </c>
      <c r="Y39" s="71" t="e">
        <f t="shared" si="21"/>
        <v>#DIV/0!</v>
      </c>
    </row>
    <row r="40" spans="1:25" x14ac:dyDescent="0.35">
      <c r="A40" s="40">
        <f t="shared" si="13"/>
        <v>2023</v>
      </c>
      <c r="B40" s="41">
        <v>1</v>
      </c>
      <c r="C40" s="41" t="s">
        <v>56</v>
      </c>
      <c r="D40" s="41" t="s">
        <v>23</v>
      </c>
      <c r="E40" s="42" t="s">
        <v>26</v>
      </c>
      <c r="F40" s="69">
        <f t="shared" si="17"/>
        <v>0</v>
      </c>
      <c r="G40" s="70" t="e">
        <f t="shared" si="14"/>
        <v>#DIV/0!</v>
      </c>
      <c r="H40" s="70" t="e">
        <f t="shared" si="14"/>
        <v>#DIV/0!</v>
      </c>
      <c r="I40" s="70" t="e">
        <f t="shared" si="14"/>
        <v>#DIV/0!</v>
      </c>
      <c r="J40" s="70" t="e">
        <f t="shared" si="14"/>
        <v>#DIV/0!</v>
      </c>
      <c r="K40" s="71" t="e">
        <f t="shared" si="14"/>
        <v>#DIV/0!</v>
      </c>
      <c r="M40" s="69">
        <f t="shared" si="18"/>
        <v>0</v>
      </c>
      <c r="N40" s="70" t="e">
        <f t="shared" si="19"/>
        <v>#DIV/0!</v>
      </c>
      <c r="O40" s="70" t="e">
        <f t="shared" si="19"/>
        <v>#DIV/0!</v>
      </c>
      <c r="P40" s="70" t="e">
        <f t="shared" si="19"/>
        <v>#DIV/0!</v>
      </c>
      <c r="Q40" s="70" t="e">
        <f t="shared" si="19"/>
        <v>#DIV/0!</v>
      </c>
      <c r="R40" s="71" t="e">
        <f t="shared" si="19"/>
        <v>#DIV/0!</v>
      </c>
      <c r="T40" s="69">
        <f t="shared" si="20"/>
        <v>0</v>
      </c>
      <c r="U40" s="70" t="e">
        <f t="shared" si="21"/>
        <v>#DIV/0!</v>
      </c>
      <c r="V40" s="70" t="e">
        <f t="shared" si="21"/>
        <v>#DIV/0!</v>
      </c>
      <c r="W40" s="70" t="e">
        <f t="shared" si="21"/>
        <v>#DIV/0!</v>
      </c>
      <c r="X40" s="70" t="e">
        <f t="shared" si="21"/>
        <v>#DIV/0!</v>
      </c>
      <c r="Y40" s="71" t="e">
        <f t="shared" si="21"/>
        <v>#DIV/0!</v>
      </c>
    </row>
    <row r="41" spans="1:25" x14ac:dyDescent="0.35">
      <c r="A41" s="40">
        <f t="shared" si="13"/>
        <v>2023</v>
      </c>
      <c r="B41" s="41">
        <v>1</v>
      </c>
      <c r="C41" s="41" t="s">
        <v>56</v>
      </c>
      <c r="D41" s="41" t="s">
        <v>23</v>
      </c>
      <c r="E41" s="42" t="s">
        <v>27</v>
      </c>
      <c r="F41" s="69">
        <f t="shared" si="17"/>
        <v>0</v>
      </c>
      <c r="G41" s="70" t="e">
        <f t="shared" si="14"/>
        <v>#DIV/0!</v>
      </c>
      <c r="H41" s="70" t="e">
        <f t="shared" si="14"/>
        <v>#DIV/0!</v>
      </c>
      <c r="I41" s="70" t="e">
        <f t="shared" si="14"/>
        <v>#DIV/0!</v>
      </c>
      <c r="J41" s="70" t="e">
        <f t="shared" si="14"/>
        <v>#DIV/0!</v>
      </c>
      <c r="K41" s="71" t="e">
        <f t="shared" si="14"/>
        <v>#DIV/0!</v>
      </c>
      <c r="M41" s="69">
        <f t="shared" si="18"/>
        <v>0</v>
      </c>
      <c r="N41" s="70" t="e">
        <f t="shared" si="19"/>
        <v>#DIV/0!</v>
      </c>
      <c r="O41" s="70" t="e">
        <f t="shared" si="19"/>
        <v>#DIV/0!</v>
      </c>
      <c r="P41" s="70" t="e">
        <f t="shared" si="19"/>
        <v>#DIV/0!</v>
      </c>
      <c r="Q41" s="70" t="e">
        <f t="shared" si="19"/>
        <v>#DIV/0!</v>
      </c>
      <c r="R41" s="71" t="e">
        <f t="shared" si="19"/>
        <v>#DIV/0!</v>
      </c>
      <c r="T41" s="69">
        <f t="shared" si="20"/>
        <v>0</v>
      </c>
      <c r="U41" s="70" t="e">
        <f t="shared" si="21"/>
        <v>#DIV/0!</v>
      </c>
      <c r="V41" s="70" t="e">
        <f t="shared" si="21"/>
        <v>#DIV/0!</v>
      </c>
      <c r="W41" s="70" t="e">
        <f t="shared" si="21"/>
        <v>#DIV/0!</v>
      </c>
      <c r="X41" s="70" t="e">
        <f t="shared" si="21"/>
        <v>#DIV/0!</v>
      </c>
      <c r="Y41" s="71" t="e">
        <f t="shared" si="21"/>
        <v>#DIV/0!</v>
      </c>
    </row>
    <row r="42" spans="1:25" x14ac:dyDescent="0.35">
      <c r="A42" s="40">
        <f t="shared" si="13"/>
        <v>2023</v>
      </c>
      <c r="B42" s="41">
        <v>1</v>
      </c>
      <c r="C42" s="41" t="s">
        <v>56</v>
      </c>
      <c r="D42" s="41" t="s">
        <v>23</v>
      </c>
      <c r="E42" s="42" t="s">
        <v>28</v>
      </c>
      <c r="F42" s="69">
        <f t="shared" si="17"/>
        <v>0</v>
      </c>
      <c r="G42" s="70" t="e">
        <f t="shared" si="14"/>
        <v>#DIV/0!</v>
      </c>
      <c r="H42" s="70" t="e">
        <f t="shared" si="14"/>
        <v>#DIV/0!</v>
      </c>
      <c r="I42" s="70" t="e">
        <f t="shared" si="14"/>
        <v>#DIV/0!</v>
      </c>
      <c r="J42" s="70" t="e">
        <f t="shared" si="14"/>
        <v>#DIV/0!</v>
      </c>
      <c r="K42" s="71" t="e">
        <f t="shared" si="14"/>
        <v>#DIV/0!</v>
      </c>
      <c r="M42" s="69">
        <f t="shared" si="18"/>
        <v>0</v>
      </c>
      <c r="N42" s="70" t="e">
        <f t="shared" si="19"/>
        <v>#DIV/0!</v>
      </c>
      <c r="O42" s="70" t="e">
        <f t="shared" si="19"/>
        <v>#DIV/0!</v>
      </c>
      <c r="P42" s="70" t="e">
        <f t="shared" si="19"/>
        <v>#DIV/0!</v>
      </c>
      <c r="Q42" s="70" t="e">
        <f t="shared" si="19"/>
        <v>#DIV/0!</v>
      </c>
      <c r="R42" s="71" t="e">
        <f t="shared" si="19"/>
        <v>#DIV/0!</v>
      </c>
      <c r="T42" s="69">
        <f t="shared" si="20"/>
        <v>0</v>
      </c>
      <c r="U42" s="70" t="e">
        <f t="shared" si="21"/>
        <v>#DIV/0!</v>
      </c>
      <c r="V42" s="70" t="e">
        <f t="shared" si="21"/>
        <v>#DIV/0!</v>
      </c>
      <c r="W42" s="70" t="e">
        <f t="shared" si="21"/>
        <v>#DIV/0!</v>
      </c>
      <c r="X42" s="70" t="e">
        <f t="shared" si="21"/>
        <v>#DIV/0!</v>
      </c>
      <c r="Y42" s="71" t="e">
        <f t="shared" si="21"/>
        <v>#DIV/0!</v>
      </c>
    </row>
    <row r="43" spans="1:25" ht="15" thickBot="1" x14ac:dyDescent="0.4">
      <c r="A43" s="46">
        <f t="shared" si="13"/>
        <v>2023</v>
      </c>
      <c r="B43" s="47">
        <v>1</v>
      </c>
      <c r="C43" s="47" t="s">
        <v>56</v>
      </c>
      <c r="D43" s="47" t="s">
        <v>23</v>
      </c>
      <c r="E43" s="48" t="s">
        <v>29</v>
      </c>
      <c r="F43" s="72">
        <f t="shared" si="17"/>
        <v>0</v>
      </c>
      <c r="G43" s="73" t="e">
        <f t="shared" si="14"/>
        <v>#DIV/0!</v>
      </c>
      <c r="H43" s="73" t="e">
        <f t="shared" si="14"/>
        <v>#DIV/0!</v>
      </c>
      <c r="I43" s="73" t="e">
        <f t="shared" si="14"/>
        <v>#DIV/0!</v>
      </c>
      <c r="J43" s="73" t="e">
        <f t="shared" si="14"/>
        <v>#DIV/0!</v>
      </c>
      <c r="K43" s="74" t="e">
        <f t="shared" si="14"/>
        <v>#DIV/0!</v>
      </c>
      <c r="M43" s="72">
        <f t="shared" si="18"/>
        <v>0</v>
      </c>
      <c r="N43" s="73" t="e">
        <f t="shared" si="19"/>
        <v>#DIV/0!</v>
      </c>
      <c r="O43" s="73" t="e">
        <f t="shared" si="19"/>
        <v>#DIV/0!</v>
      </c>
      <c r="P43" s="73" t="e">
        <f t="shared" si="19"/>
        <v>#DIV/0!</v>
      </c>
      <c r="Q43" s="73" t="e">
        <f t="shared" si="19"/>
        <v>#DIV/0!</v>
      </c>
      <c r="R43" s="74" t="e">
        <f t="shared" si="19"/>
        <v>#DIV/0!</v>
      </c>
      <c r="T43" s="72">
        <f t="shared" si="20"/>
        <v>0</v>
      </c>
      <c r="U43" s="73" t="e">
        <f t="shared" si="21"/>
        <v>#DIV/0!</v>
      </c>
      <c r="V43" s="73" t="e">
        <f t="shared" si="21"/>
        <v>#DIV/0!</v>
      </c>
      <c r="W43" s="73" t="e">
        <f t="shared" si="21"/>
        <v>#DIV/0!</v>
      </c>
      <c r="X43" s="73" t="e">
        <f t="shared" si="21"/>
        <v>#DIV/0!</v>
      </c>
      <c r="Y43" s="74" t="e">
        <f t="shared" si="21"/>
        <v>#DIV/0!</v>
      </c>
    </row>
    <row r="44" spans="1:25" ht="15" thickBot="1" x14ac:dyDescent="0.4">
      <c r="A44" s="46">
        <f t="shared" si="13"/>
        <v>2023</v>
      </c>
      <c r="B44" s="47">
        <v>1</v>
      </c>
      <c r="C44" s="47" t="s">
        <v>56</v>
      </c>
      <c r="D44" s="47" t="s">
        <v>8</v>
      </c>
      <c r="E44" s="48" t="s">
        <v>30</v>
      </c>
      <c r="F44" s="72">
        <f t="shared" si="17"/>
        <v>0</v>
      </c>
      <c r="G44" s="73" t="e">
        <f t="shared" si="14"/>
        <v>#DIV/0!</v>
      </c>
      <c r="H44" s="73" t="e">
        <f t="shared" si="14"/>
        <v>#DIV/0!</v>
      </c>
      <c r="I44" s="73" t="e">
        <f t="shared" si="14"/>
        <v>#DIV/0!</v>
      </c>
      <c r="J44" s="73" t="e">
        <f t="shared" si="14"/>
        <v>#DIV/0!</v>
      </c>
      <c r="K44" s="74" t="e">
        <f t="shared" si="14"/>
        <v>#DIV/0!</v>
      </c>
      <c r="M44" s="72">
        <f t="shared" si="18"/>
        <v>0</v>
      </c>
      <c r="N44" s="73" t="e">
        <f t="shared" si="19"/>
        <v>#DIV/0!</v>
      </c>
      <c r="O44" s="73" t="e">
        <f t="shared" si="19"/>
        <v>#DIV/0!</v>
      </c>
      <c r="P44" s="73" t="e">
        <f t="shared" si="19"/>
        <v>#DIV/0!</v>
      </c>
      <c r="Q44" s="73" t="e">
        <f t="shared" si="19"/>
        <v>#DIV/0!</v>
      </c>
      <c r="R44" s="74" t="e">
        <f t="shared" si="19"/>
        <v>#DIV/0!</v>
      </c>
      <c r="T44" s="72">
        <f t="shared" si="20"/>
        <v>0</v>
      </c>
      <c r="U44" s="73" t="e">
        <f t="shared" si="21"/>
        <v>#DIV/0!</v>
      </c>
      <c r="V44" s="73" t="e">
        <f t="shared" si="21"/>
        <v>#DIV/0!</v>
      </c>
      <c r="W44" s="73" t="e">
        <f t="shared" si="21"/>
        <v>#DIV/0!</v>
      </c>
      <c r="X44" s="73" t="e">
        <f t="shared" si="21"/>
        <v>#DIV/0!</v>
      </c>
      <c r="Y44" s="74" t="e">
        <f t="shared" si="21"/>
        <v>#DIV/0!</v>
      </c>
    </row>
    <row r="45" spans="1:25" ht="15" thickBot="1" x14ac:dyDescent="0.4">
      <c r="A45" s="46">
        <f t="shared" si="13"/>
        <v>2023</v>
      </c>
      <c r="B45" s="47">
        <v>1</v>
      </c>
      <c r="C45" s="47" t="s">
        <v>56</v>
      </c>
      <c r="D45" s="47" t="s">
        <v>8</v>
      </c>
      <c r="E45" s="48" t="s">
        <v>31</v>
      </c>
      <c r="F45" s="72">
        <f t="shared" si="17"/>
        <v>0</v>
      </c>
      <c r="G45" s="73" t="e">
        <f t="shared" si="14"/>
        <v>#DIV/0!</v>
      </c>
      <c r="H45" s="73" t="e">
        <f t="shared" si="14"/>
        <v>#DIV/0!</v>
      </c>
      <c r="I45" s="73" t="e">
        <f t="shared" si="14"/>
        <v>#DIV/0!</v>
      </c>
      <c r="J45" s="73" t="e">
        <f t="shared" si="14"/>
        <v>#DIV/0!</v>
      </c>
      <c r="K45" s="74" t="e">
        <f t="shared" si="14"/>
        <v>#DIV/0!</v>
      </c>
      <c r="M45" s="72">
        <f t="shared" si="18"/>
        <v>0</v>
      </c>
      <c r="N45" s="73" t="e">
        <f t="shared" si="19"/>
        <v>#DIV/0!</v>
      </c>
      <c r="O45" s="73" t="e">
        <f t="shared" si="19"/>
        <v>#DIV/0!</v>
      </c>
      <c r="P45" s="73" t="e">
        <f t="shared" si="19"/>
        <v>#DIV/0!</v>
      </c>
      <c r="Q45" s="73" t="e">
        <f t="shared" si="19"/>
        <v>#DIV/0!</v>
      </c>
      <c r="R45" s="74" t="e">
        <f t="shared" si="19"/>
        <v>#DIV/0!</v>
      </c>
      <c r="T45" s="72">
        <f t="shared" si="20"/>
        <v>0</v>
      </c>
      <c r="U45" s="73" t="e">
        <f t="shared" si="21"/>
        <v>#DIV/0!</v>
      </c>
      <c r="V45" s="73" t="e">
        <f t="shared" si="21"/>
        <v>#DIV/0!</v>
      </c>
      <c r="W45" s="73" t="e">
        <f t="shared" si="21"/>
        <v>#DIV/0!</v>
      </c>
      <c r="X45" s="73" t="e">
        <f t="shared" si="21"/>
        <v>#DIV/0!</v>
      </c>
      <c r="Y45" s="74" t="e">
        <f t="shared" si="21"/>
        <v>#DIV/0!</v>
      </c>
    </row>
    <row r="46" spans="1:25" ht="15" thickBot="1" x14ac:dyDescent="0.4">
      <c r="A46" s="54">
        <f t="shared" si="13"/>
        <v>2023</v>
      </c>
      <c r="B46" s="55">
        <v>1</v>
      </c>
      <c r="C46" s="55" t="s">
        <v>56</v>
      </c>
      <c r="D46" s="55" t="s">
        <v>32</v>
      </c>
      <c r="E46" s="56" t="s">
        <v>33</v>
      </c>
      <c r="F46" s="72">
        <f t="shared" si="17"/>
        <v>0</v>
      </c>
      <c r="G46" s="75" t="e">
        <f t="shared" si="14"/>
        <v>#DIV/0!</v>
      </c>
      <c r="H46" s="75" t="e">
        <f t="shared" si="14"/>
        <v>#DIV/0!</v>
      </c>
      <c r="I46" s="75" t="e">
        <f t="shared" si="14"/>
        <v>#DIV/0!</v>
      </c>
      <c r="J46" s="75" t="e">
        <f t="shared" si="14"/>
        <v>#DIV/0!</v>
      </c>
      <c r="K46" s="76" t="e">
        <f t="shared" si="14"/>
        <v>#DIV/0!</v>
      </c>
      <c r="M46" s="72">
        <f t="shared" si="18"/>
        <v>0</v>
      </c>
      <c r="N46" s="75" t="e">
        <f t="shared" si="19"/>
        <v>#DIV/0!</v>
      </c>
      <c r="O46" s="75" t="e">
        <f t="shared" si="19"/>
        <v>#DIV/0!</v>
      </c>
      <c r="P46" s="75" t="e">
        <f t="shared" si="19"/>
        <v>#DIV/0!</v>
      </c>
      <c r="Q46" s="75" t="e">
        <f t="shared" si="19"/>
        <v>#DIV/0!</v>
      </c>
      <c r="R46" s="76" t="e">
        <f t="shared" si="19"/>
        <v>#DIV/0!</v>
      </c>
      <c r="T46" s="72">
        <f t="shared" si="20"/>
        <v>0</v>
      </c>
      <c r="U46" s="75" t="e">
        <f t="shared" si="21"/>
        <v>#DIV/0!</v>
      </c>
      <c r="V46" s="75" t="e">
        <f t="shared" si="21"/>
        <v>#DIV/0!</v>
      </c>
      <c r="W46" s="75" t="e">
        <f t="shared" si="21"/>
        <v>#DIV/0!</v>
      </c>
      <c r="X46" s="75" t="e">
        <f t="shared" si="21"/>
        <v>#DIV/0!</v>
      </c>
      <c r="Y46" s="76" t="e">
        <f t="shared" si="21"/>
        <v>#DIV/0!</v>
      </c>
    </row>
    <row r="47" spans="1:25" ht="15" thickBot="1" x14ac:dyDescent="0.4">
      <c r="A47" s="54">
        <f t="shared" si="13"/>
        <v>2023</v>
      </c>
      <c r="B47" s="55">
        <v>1</v>
      </c>
      <c r="C47" s="55" t="s">
        <v>56</v>
      </c>
      <c r="D47" s="55" t="s">
        <v>34</v>
      </c>
      <c r="E47" s="56" t="s">
        <v>35</v>
      </c>
      <c r="F47" s="72">
        <f t="shared" si="17"/>
        <v>0</v>
      </c>
      <c r="G47" s="75" t="e">
        <f t="shared" si="14"/>
        <v>#DIV/0!</v>
      </c>
      <c r="H47" s="75" t="e">
        <f t="shared" si="14"/>
        <v>#DIV/0!</v>
      </c>
      <c r="I47" s="75" t="e">
        <f t="shared" si="14"/>
        <v>#DIV/0!</v>
      </c>
      <c r="J47" s="75" t="e">
        <f t="shared" si="14"/>
        <v>#DIV/0!</v>
      </c>
      <c r="K47" s="76" t="e">
        <f t="shared" si="14"/>
        <v>#DIV/0!</v>
      </c>
      <c r="M47" s="72">
        <f t="shared" si="18"/>
        <v>0</v>
      </c>
      <c r="N47" s="75" t="e">
        <f t="shared" si="19"/>
        <v>#DIV/0!</v>
      </c>
      <c r="O47" s="75" t="e">
        <f t="shared" si="19"/>
        <v>#DIV/0!</v>
      </c>
      <c r="P47" s="75" t="e">
        <f t="shared" si="19"/>
        <v>#DIV/0!</v>
      </c>
      <c r="Q47" s="75" t="e">
        <f t="shared" si="19"/>
        <v>#DIV/0!</v>
      </c>
      <c r="R47" s="76" t="e">
        <f t="shared" si="19"/>
        <v>#DIV/0!</v>
      </c>
      <c r="T47" s="72">
        <f t="shared" si="20"/>
        <v>0</v>
      </c>
      <c r="U47" s="75" t="e">
        <f t="shared" si="21"/>
        <v>#DIV/0!</v>
      </c>
      <c r="V47" s="75" t="e">
        <f t="shared" si="21"/>
        <v>#DIV/0!</v>
      </c>
      <c r="W47" s="75" t="e">
        <f t="shared" si="21"/>
        <v>#DIV/0!</v>
      </c>
      <c r="X47" s="75" t="e">
        <f t="shared" si="21"/>
        <v>#DIV/0!</v>
      </c>
      <c r="Y47" s="76" t="e">
        <f t="shared" si="21"/>
        <v>#DIV/0!</v>
      </c>
    </row>
    <row r="48" spans="1:25" x14ac:dyDescent="0.35">
      <c r="A48" s="34">
        <f t="shared" si="13"/>
        <v>2023</v>
      </c>
      <c r="B48" s="35">
        <v>1</v>
      </c>
      <c r="C48" s="35" t="s">
        <v>56</v>
      </c>
      <c r="D48" s="35" t="s">
        <v>36</v>
      </c>
      <c r="E48" s="36" t="s">
        <v>37</v>
      </c>
      <c r="F48" s="69">
        <f t="shared" si="17"/>
        <v>6.947881926858869E-2</v>
      </c>
      <c r="G48" s="67">
        <f>G22/$F22</f>
        <v>0.43100780524705157</v>
      </c>
      <c r="H48" s="67">
        <f t="shared" si="14"/>
        <v>0.53756490045731187</v>
      </c>
      <c r="I48" s="67">
        <f t="shared" si="14"/>
        <v>2.2968744627445588E-2</v>
      </c>
      <c r="J48" s="67">
        <f t="shared" si="14"/>
        <v>0</v>
      </c>
      <c r="K48" s="68">
        <f t="shared" si="14"/>
        <v>8.4585496681910399E-3</v>
      </c>
      <c r="M48" s="69">
        <f t="shared" si="18"/>
        <v>4.8988144289340625E-2</v>
      </c>
      <c r="N48" s="67">
        <f t="shared" si="19"/>
        <v>0.48191039729501267</v>
      </c>
      <c r="O48" s="67">
        <f t="shared" si="19"/>
        <v>0.51808960270498727</v>
      </c>
      <c r="P48" s="67">
        <f t="shared" si="19"/>
        <v>0</v>
      </c>
      <c r="Q48" s="67">
        <f t="shared" si="19"/>
        <v>0</v>
      </c>
      <c r="R48" s="68">
        <f t="shared" si="19"/>
        <v>0</v>
      </c>
      <c r="T48" s="69">
        <f t="shared" si="20"/>
        <v>1.5502282166207491E-2</v>
      </c>
      <c r="U48" s="67">
        <f t="shared" si="21"/>
        <v>0.36472148541114058</v>
      </c>
      <c r="V48" s="67">
        <f t="shared" si="21"/>
        <v>0.63527851458885942</v>
      </c>
      <c r="W48" s="67">
        <f t="shared" si="21"/>
        <v>0</v>
      </c>
      <c r="X48" s="67">
        <f t="shared" si="21"/>
        <v>0</v>
      </c>
      <c r="Y48" s="68">
        <f t="shared" si="21"/>
        <v>0</v>
      </c>
    </row>
    <row r="49" spans="1:25" x14ac:dyDescent="0.35">
      <c r="A49" s="40">
        <f t="shared" si="13"/>
        <v>2023</v>
      </c>
      <c r="B49" s="41">
        <v>1</v>
      </c>
      <c r="C49" s="41" t="s">
        <v>56</v>
      </c>
      <c r="D49" s="41" t="s">
        <v>36</v>
      </c>
      <c r="E49" s="42" t="s">
        <v>38</v>
      </c>
      <c r="F49" s="69">
        <f t="shared" si="17"/>
        <v>0.30125803893088193</v>
      </c>
      <c r="G49" s="70">
        <f t="shared" ref="G49:K54" si="22">G23/$F23</f>
        <v>0.38354361117499186</v>
      </c>
      <c r="H49" s="70">
        <f t="shared" si="22"/>
        <v>0.45821273086286607</v>
      </c>
      <c r="I49" s="70">
        <f t="shared" si="22"/>
        <v>4.2877647637248918E-2</v>
      </c>
      <c r="J49" s="70">
        <f t="shared" si="22"/>
        <v>0</v>
      </c>
      <c r="K49" s="71">
        <f t="shared" si="22"/>
        <v>0.11536601032489315</v>
      </c>
      <c r="M49" s="69">
        <f t="shared" si="18"/>
        <v>0.2519224637351079</v>
      </c>
      <c r="N49" s="70">
        <f t="shared" si="19"/>
        <v>0.55268262213163255</v>
      </c>
      <c r="O49" s="70">
        <f t="shared" si="19"/>
        <v>0.44731737786836739</v>
      </c>
      <c r="P49" s="70">
        <f t="shared" si="19"/>
        <v>0</v>
      </c>
      <c r="Q49" s="70">
        <f t="shared" si="19"/>
        <v>0</v>
      </c>
      <c r="R49" s="71">
        <f t="shared" si="19"/>
        <v>0</v>
      </c>
      <c r="T49" s="69">
        <f t="shared" si="20"/>
        <v>0.18376577984292117</v>
      </c>
      <c r="U49" s="70">
        <f t="shared" si="21"/>
        <v>0.55336764376818082</v>
      </c>
      <c r="V49" s="70">
        <f t="shared" si="21"/>
        <v>0.44663235623181918</v>
      </c>
      <c r="W49" s="70">
        <f t="shared" si="21"/>
        <v>0</v>
      </c>
      <c r="X49" s="70">
        <f t="shared" si="21"/>
        <v>0</v>
      </c>
      <c r="Y49" s="71">
        <f t="shared" si="21"/>
        <v>0</v>
      </c>
    </row>
    <row r="50" spans="1:25" ht="15" thickBot="1" x14ac:dyDescent="0.4">
      <c r="A50" s="59">
        <f t="shared" si="13"/>
        <v>2023</v>
      </c>
      <c r="B50" s="60">
        <v>1</v>
      </c>
      <c r="C50" s="60" t="s">
        <v>56</v>
      </c>
      <c r="D50" s="60" t="s">
        <v>36</v>
      </c>
      <c r="E50" s="61" t="s">
        <v>39</v>
      </c>
      <c r="F50" s="72">
        <f t="shared" si="17"/>
        <v>9.7926839756514755E-2</v>
      </c>
      <c r="G50" s="73">
        <f t="shared" si="22"/>
        <v>0.41555463394403652</v>
      </c>
      <c r="H50" s="73">
        <f t="shared" si="22"/>
        <v>0.5511453733746432</v>
      </c>
      <c r="I50" s="73">
        <f t="shared" si="22"/>
        <v>2.1029006367251347E-2</v>
      </c>
      <c r="J50" s="73">
        <f t="shared" si="22"/>
        <v>0</v>
      </c>
      <c r="K50" s="74">
        <f t="shared" si="22"/>
        <v>1.2270986314068942E-2</v>
      </c>
      <c r="M50" s="72">
        <f t="shared" si="18"/>
        <v>0.13540273389457819</v>
      </c>
      <c r="N50" s="73">
        <f t="shared" si="19"/>
        <v>0.4854119518013334</v>
      </c>
      <c r="O50" s="73">
        <f t="shared" si="19"/>
        <v>0.51458804819866655</v>
      </c>
      <c r="P50" s="73">
        <f t="shared" si="19"/>
        <v>0</v>
      </c>
      <c r="Q50" s="73">
        <f t="shared" si="19"/>
        <v>0</v>
      </c>
      <c r="R50" s="74">
        <f t="shared" si="19"/>
        <v>0</v>
      </c>
      <c r="T50" s="72">
        <f t="shared" si="20"/>
        <v>0.12447057855997368</v>
      </c>
      <c r="U50" s="73">
        <f t="shared" si="21"/>
        <v>0.63544763792533865</v>
      </c>
      <c r="V50" s="73">
        <f t="shared" si="21"/>
        <v>0.36455236207466141</v>
      </c>
      <c r="W50" s="73">
        <f t="shared" si="21"/>
        <v>0</v>
      </c>
      <c r="X50" s="73">
        <f t="shared" si="21"/>
        <v>0</v>
      </c>
      <c r="Y50" s="74">
        <f t="shared" si="21"/>
        <v>0</v>
      </c>
    </row>
    <row r="51" spans="1:25" ht="15" thickBot="1" x14ac:dyDescent="0.4">
      <c r="A51" s="46">
        <f t="shared" si="13"/>
        <v>2023</v>
      </c>
      <c r="B51" s="47">
        <v>1</v>
      </c>
      <c r="C51" s="47" t="s">
        <v>56</v>
      </c>
      <c r="D51" s="47" t="s">
        <v>36</v>
      </c>
      <c r="E51" s="48" t="s">
        <v>40</v>
      </c>
      <c r="F51" s="72">
        <f t="shared" si="17"/>
        <v>0.34294103032098389</v>
      </c>
      <c r="G51" s="73">
        <f t="shared" si="22"/>
        <v>0.30474883490884774</v>
      </c>
      <c r="H51" s="73">
        <f t="shared" si="22"/>
        <v>0.6147153276535865</v>
      </c>
      <c r="I51" s="73">
        <f t="shared" si="22"/>
        <v>2.0891529839569212E-2</v>
      </c>
      <c r="J51" s="73">
        <f t="shared" si="22"/>
        <v>2.0898496004904181E-5</v>
      </c>
      <c r="K51" s="74">
        <f t="shared" si="22"/>
        <v>5.9623409101991626E-2</v>
      </c>
      <c r="M51" s="72">
        <f t="shared" si="18"/>
        <v>0.3199054193393433</v>
      </c>
      <c r="N51" s="73">
        <f t="shared" si="19"/>
        <v>0.45426067596080411</v>
      </c>
      <c r="O51" s="73">
        <f t="shared" si="19"/>
        <v>0.54573932403919589</v>
      </c>
      <c r="P51" s="73">
        <f t="shared" si="19"/>
        <v>0</v>
      </c>
      <c r="Q51" s="73">
        <f t="shared" si="19"/>
        <v>0</v>
      </c>
      <c r="R51" s="74">
        <f t="shared" si="19"/>
        <v>0</v>
      </c>
      <c r="T51" s="72">
        <f t="shared" si="20"/>
        <v>0.27246186109626219</v>
      </c>
      <c r="U51" s="73">
        <f t="shared" si="21"/>
        <v>0.50996076063990337</v>
      </c>
      <c r="V51" s="73">
        <f t="shared" si="21"/>
        <v>0.49003923936009658</v>
      </c>
      <c r="W51" s="73">
        <f t="shared" si="21"/>
        <v>0</v>
      </c>
      <c r="X51" s="73">
        <f t="shared" si="21"/>
        <v>0</v>
      </c>
      <c r="Y51" s="74">
        <f t="shared" si="21"/>
        <v>0</v>
      </c>
    </row>
    <row r="52" spans="1:25" ht="15" thickBot="1" x14ac:dyDescent="0.4">
      <c r="A52" s="54">
        <f t="shared" si="13"/>
        <v>2023</v>
      </c>
      <c r="B52" s="55">
        <v>1</v>
      </c>
      <c r="C52" s="55" t="s">
        <v>56</v>
      </c>
      <c r="D52" s="55" t="s">
        <v>41</v>
      </c>
      <c r="E52" s="56" t="s">
        <v>42</v>
      </c>
      <c r="F52" s="77">
        <f t="shared" si="17"/>
        <v>2.6295545978384474E-2</v>
      </c>
      <c r="G52" s="73">
        <f t="shared" si="22"/>
        <v>0.15590079040610522</v>
      </c>
      <c r="H52" s="73">
        <f t="shared" si="22"/>
        <v>0.84409920959389484</v>
      </c>
      <c r="I52" s="73">
        <f t="shared" si="22"/>
        <v>0</v>
      </c>
      <c r="J52" s="73">
        <f t="shared" si="22"/>
        <v>0</v>
      </c>
      <c r="K52" s="74">
        <f t="shared" si="22"/>
        <v>0</v>
      </c>
      <c r="M52" s="77">
        <f t="shared" si="18"/>
        <v>2.5289145999577618E-2</v>
      </c>
      <c r="N52" s="73">
        <f t="shared" si="19"/>
        <v>0.30587850008187328</v>
      </c>
      <c r="O52" s="73">
        <f t="shared" si="19"/>
        <v>0.69412149991812677</v>
      </c>
      <c r="P52" s="73">
        <f t="shared" si="19"/>
        <v>0</v>
      </c>
      <c r="Q52" s="73">
        <f t="shared" si="19"/>
        <v>0</v>
      </c>
      <c r="R52" s="74">
        <f t="shared" si="19"/>
        <v>0</v>
      </c>
      <c r="T52" s="77">
        <f t="shared" si="20"/>
        <v>4.5232123031374645E-2</v>
      </c>
      <c r="U52" s="73">
        <f t="shared" si="21"/>
        <v>0.27272727272727271</v>
      </c>
      <c r="V52" s="73">
        <f t="shared" si="21"/>
        <v>0.72727272727272729</v>
      </c>
      <c r="W52" s="73">
        <f t="shared" si="21"/>
        <v>0</v>
      </c>
      <c r="X52" s="73">
        <f t="shared" si="21"/>
        <v>0</v>
      </c>
      <c r="Y52" s="74">
        <f t="shared" si="21"/>
        <v>0</v>
      </c>
    </row>
    <row r="53" spans="1:25" ht="15" thickBot="1" x14ac:dyDescent="0.4">
      <c r="A53" s="54">
        <f t="shared" si="13"/>
        <v>2023</v>
      </c>
      <c r="B53" s="55">
        <v>1</v>
      </c>
      <c r="C53" s="55" t="s">
        <v>56</v>
      </c>
      <c r="D53" s="55" t="s">
        <v>41</v>
      </c>
      <c r="E53" s="56" t="s">
        <v>12</v>
      </c>
      <c r="F53" s="78">
        <f t="shared" si="17"/>
        <v>0.16209972574464629</v>
      </c>
      <c r="G53" s="79">
        <f t="shared" si="22"/>
        <v>9.7180669977746006E-2</v>
      </c>
      <c r="H53" s="75">
        <f t="shared" si="22"/>
        <v>0.90281933002225401</v>
      </c>
      <c r="I53" s="75">
        <f t="shared" si="22"/>
        <v>0</v>
      </c>
      <c r="J53" s="75">
        <f t="shared" si="22"/>
        <v>0</v>
      </c>
      <c r="K53" s="76">
        <f t="shared" si="22"/>
        <v>0</v>
      </c>
      <c r="M53" s="78">
        <f t="shared" si="18"/>
        <v>0.21849209274205236</v>
      </c>
      <c r="N53" s="79">
        <f t="shared" si="19"/>
        <v>0.35685992077781781</v>
      </c>
      <c r="O53" s="75">
        <f t="shared" si="19"/>
        <v>0.64314007922218219</v>
      </c>
      <c r="P53" s="75">
        <f t="shared" si="19"/>
        <v>0</v>
      </c>
      <c r="Q53" s="75">
        <f t="shared" si="19"/>
        <v>0</v>
      </c>
      <c r="R53" s="76">
        <f t="shared" si="19"/>
        <v>0</v>
      </c>
      <c r="T53" s="78">
        <f t="shared" si="20"/>
        <v>0.35856737530326083</v>
      </c>
      <c r="U53" s="79">
        <f t="shared" si="21"/>
        <v>0.35894495412844035</v>
      </c>
      <c r="V53" s="75">
        <f t="shared" si="21"/>
        <v>0.64105504587155959</v>
      </c>
      <c r="W53" s="75">
        <f t="shared" si="21"/>
        <v>0</v>
      </c>
      <c r="X53" s="75">
        <f t="shared" si="21"/>
        <v>0</v>
      </c>
      <c r="Y53" s="76">
        <f t="shared" si="21"/>
        <v>0</v>
      </c>
    </row>
    <row r="54" spans="1:25" ht="15" thickBot="1" x14ac:dyDescent="0.4">
      <c r="A54" s="54">
        <f t="shared" si="13"/>
        <v>2023</v>
      </c>
      <c r="B54" s="55">
        <v>1</v>
      </c>
      <c r="C54" s="55" t="s">
        <v>56</v>
      </c>
      <c r="D54" s="55" t="s">
        <v>11</v>
      </c>
      <c r="E54" s="56" t="s">
        <v>43</v>
      </c>
      <c r="F54" s="77">
        <f t="shared" si="17"/>
        <v>0</v>
      </c>
      <c r="G54" s="75" t="e">
        <f t="shared" si="22"/>
        <v>#DIV/0!</v>
      </c>
      <c r="H54" s="75" t="e">
        <f t="shared" si="22"/>
        <v>#DIV/0!</v>
      </c>
      <c r="I54" s="75" t="e">
        <f t="shared" si="22"/>
        <v>#DIV/0!</v>
      </c>
      <c r="J54" s="75" t="e">
        <f t="shared" si="22"/>
        <v>#DIV/0!</v>
      </c>
      <c r="K54" s="76" t="e">
        <f t="shared" si="22"/>
        <v>#DIV/0!</v>
      </c>
      <c r="M54" s="77">
        <f t="shared" si="18"/>
        <v>0</v>
      </c>
      <c r="N54" s="75" t="e">
        <f t="shared" si="19"/>
        <v>#DIV/0!</v>
      </c>
      <c r="O54" s="75" t="e">
        <f t="shared" si="19"/>
        <v>#DIV/0!</v>
      </c>
      <c r="P54" s="75" t="e">
        <f t="shared" si="19"/>
        <v>#DIV/0!</v>
      </c>
      <c r="Q54" s="75" t="e">
        <f t="shared" si="19"/>
        <v>#DIV/0!</v>
      </c>
      <c r="R54" s="76" t="e">
        <f t="shared" si="19"/>
        <v>#DIV/0!</v>
      </c>
      <c r="T54" s="77">
        <f t="shared" si="20"/>
        <v>0</v>
      </c>
      <c r="U54" s="75" t="e">
        <f t="shared" si="21"/>
        <v>#DIV/0!</v>
      </c>
      <c r="V54" s="75" t="e">
        <f t="shared" si="21"/>
        <v>#DIV/0!</v>
      </c>
      <c r="W54" s="75" t="e">
        <f t="shared" si="21"/>
        <v>#DIV/0!</v>
      </c>
      <c r="X54" s="75" t="e">
        <f t="shared" si="21"/>
        <v>#DIV/0!</v>
      </c>
      <c r="Y54" s="76" t="e">
        <f t="shared" si="21"/>
        <v>#DIV/0!</v>
      </c>
    </row>
  </sheetData>
  <mergeCells count="10">
    <mergeCell ref="AH10:AM10"/>
    <mergeCell ref="F36:K36"/>
    <mergeCell ref="M36:R36"/>
    <mergeCell ref="T36:Y36"/>
    <mergeCell ref="I1:K1"/>
    <mergeCell ref="O3:R7"/>
    <mergeCell ref="F10:K10"/>
    <mergeCell ref="M10:R10"/>
    <mergeCell ref="T10:Y10"/>
    <mergeCell ref="AA10:AF10"/>
  </mergeCells>
  <conditionalFormatting sqref="AG27 AG11:AG18 AN11:XFD18 AN27:XFD27">
    <cfRule type="cellIs" dxfId="8" priority="1" operator="lessThan">
      <formula>0</formula>
    </cfRule>
  </conditionalFormatting>
  <conditionalFormatting sqref="AG26 AN26:XFD26">
    <cfRule type="cellIs" dxfId="7" priority="2" operator="lessThan">
      <formula>0</formula>
    </cfRule>
  </conditionalFormatting>
  <conditionalFormatting sqref="AG20 AN20:XFD20">
    <cfRule type="cellIs" dxfId="6" priority="6" operator="lessThan">
      <formula>0</formula>
    </cfRule>
  </conditionalFormatting>
  <conditionalFormatting sqref="AG21 AN21:XFD21">
    <cfRule type="cellIs" dxfId="5" priority="5" operator="lessThan">
      <formula>0</formula>
    </cfRule>
  </conditionalFormatting>
  <conditionalFormatting sqref="AG25 AN25:XFD25">
    <cfRule type="cellIs" dxfId="4" priority="4" operator="lessThan">
      <formula>0</formula>
    </cfRule>
  </conditionalFormatting>
  <conditionalFormatting sqref="AG28 AN28:XFD28">
    <cfRule type="cellIs" dxfId="3" priority="3" operator="lessThan">
      <formula>0</formula>
    </cfRule>
  </conditionalFormatting>
  <conditionalFormatting sqref="AG22:AG24 AN22:XFD24">
    <cfRule type="cellIs" dxfId="2" priority="8" operator="lessThan">
      <formula>0</formula>
    </cfRule>
  </conditionalFormatting>
  <conditionalFormatting sqref="AG19 AN19:XFD19">
    <cfRule type="cellIs" dxfId="1" priority="7" operator="less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clear_existing_inputs">
                <anchor moveWithCells="1" sizeWithCells="1">
                  <from>
                    <xdr:col>18</xdr:col>
                    <xdr:colOff>0</xdr:colOff>
                    <xdr:row>1</xdr:row>
                    <xdr:rowOff>114300</xdr:rowOff>
                  </from>
                  <to>
                    <xdr:col>20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add_zeroes_to_emptycells">
                <anchor moveWithCells="1" sizeWithCells="1">
                  <from>
                    <xdr:col>21</xdr:col>
                    <xdr:colOff>533400</xdr:colOff>
                    <xdr:row>1</xdr:row>
                    <xdr:rowOff>76200</xdr:rowOff>
                  </from>
                  <to>
                    <xdr:col>24</xdr:col>
                    <xdr:colOff>203200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Han</dc:creator>
  <cp:lastModifiedBy>Dan Han</cp:lastModifiedBy>
  <dcterms:created xsi:type="dcterms:W3CDTF">2015-06-05T18:17:20Z</dcterms:created>
  <dcterms:modified xsi:type="dcterms:W3CDTF">2023-05-19T03:02:04Z</dcterms:modified>
</cp:coreProperties>
</file>