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codeName="ThisWorkbook" defaultThemeVersion="166925"/>
  <mc:AlternateContent xmlns:mc="http://schemas.openxmlformats.org/markup-compatibility/2006">
    <mc:Choice Requires="x15">
      <x15ac:absPath xmlns:x15ac="http://schemas.microsoft.com/office/spreadsheetml/2010/11/ac" url="C:\Users\johnx\OneDrive\Documents\Wild Peaches\src\_content\working folders\Bones Hall\code\"/>
    </mc:Choice>
  </mc:AlternateContent>
  <xr:revisionPtr revIDLastSave="0" documentId="13_ncr:1_{38F4BFC2-F763-47B7-9ACC-226E39EA8040}" xr6:coauthVersionLast="47" xr6:coauthVersionMax="47" xr10:uidLastSave="{00000000-0000-0000-0000-000000000000}"/>
  <bookViews>
    <workbookView xWindow="-120" yWindow="-120" windowWidth="29040" windowHeight="15720" tabRatio="500" xr2:uid="{00000000-000D-0000-FFFF-FFFF00000000}"/>
  </bookViews>
  <sheets>
    <sheet name="Worksheet" sheetId="1" r:id="rId1"/>
    <sheet name="Measurements" sheetId="2" r:id="rId2"/>
    <sheet name="Instructions" sheetId="3" r:id="rId3"/>
    <sheet name="License" sheetId="4" r:id="rId4"/>
  </sheets>
  <definedNames>
    <definedName name="c_inf">Worksheet!$K$14</definedName>
    <definedName name="Ep">Worksheet!$K$11</definedName>
    <definedName name="eps">Worksheet!$K$12</definedName>
    <definedName name="F0">Worksheet!$E$21</definedName>
    <definedName name="f2m">Worksheet!$K$7</definedName>
    <definedName name="freshIntake_Pct">Worksheet!$E$22</definedName>
    <definedName name="Height">Worksheet!$E$17</definedName>
    <definedName name="highRate">Worksheet!$K$10</definedName>
    <definedName name="highRateMinutes">Worksheet!$E$10</definedName>
    <definedName name="hvac_cfm">Worksheet!$E$20</definedName>
    <definedName name="lambda">Worksheet!$K$13</definedName>
    <definedName name="Length">Worksheet!$E$15</definedName>
    <definedName name="lowEmissRate">Worksheet!$E$11</definedName>
    <definedName name="lowRate">Worksheet!$K$9</definedName>
    <definedName name="maxParticleRate">Worksheet!$E$9</definedName>
    <definedName name="maxParticles">Worksheet!$E$9</definedName>
    <definedName name="n">Worksheet!$E$7</definedName>
    <definedName name="N_I">Worksheet!$E$8</definedName>
    <definedName name="nbrInfect">Worksheet!$E$12</definedName>
    <definedName name="roomvol">Worksheet!$K$8</definedName>
    <definedName name="tmax">Worksheet!#REF!</definedName>
    <definedName name="V">Worksheet!$K$8</definedName>
    <definedName name="Width">Worksheet!$E$16</definedName>
  </definedNames>
  <calcPr calcId="181029"/>
  <extLst>
    <ext xmlns:loext="http://schemas.libreoffice.org/" uri="{7626C862-2A13-11E5-B345-FEFF819CDC9F}">
      <loext:extCalcPr stringRefSyntax="CalcA1"/>
    </ext>
  </extLst>
</workbook>
</file>

<file path=xl/calcChain.xml><?xml version="1.0" encoding="utf-8"?>
<calcChain xmlns="http://schemas.openxmlformats.org/spreadsheetml/2006/main">
  <c r="K16" i="1" l="1"/>
  <c r="K10" i="1"/>
  <c r="K9" i="1"/>
  <c r="G10" i="2"/>
  <c r="H10" i="2" s="1"/>
  <c r="F10" i="2"/>
  <c r="E10" i="2"/>
  <c r="C10" i="2"/>
  <c r="B10" i="2"/>
  <c r="H9" i="2"/>
  <c r="G9" i="2"/>
  <c r="E9" i="2"/>
  <c r="C9" i="2"/>
  <c r="B9" i="2"/>
  <c r="F9" i="2" s="1"/>
  <c r="I9" i="2" s="1"/>
  <c r="G8" i="2"/>
  <c r="H8" i="2" s="1"/>
  <c r="F8" i="2"/>
  <c r="I8" i="2" s="1"/>
  <c r="E8" i="2"/>
  <c r="C8" i="2"/>
  <c r="B8" i="2"/>
  <c r="H7" i="2"/>
  <c r="G7" i="2"/>
  <c r="E7" i="2"/>
  <c r="C7" i="2"/>
  <c r="B7" i="2"/>
  <c r="F7" i="2" s="1"/>
  <c r="I7" i="2" s="1"/>
  <c r="H6" i="2"/>
  <c r="G6" i="2"/>
  <c r="E6" i="2"/>
  <c r="C6" i="2"/>
  <c r="B6" i="2"/>
  <c r="F6" i="2" s="1"/>
  <c r="I6" i="2" s="1"/>
  <c r="G5" i="2"/>
  <c r="H5" i="2" s="1"/>
  <c r="E5" i="2"/>
  <c r="C5" i="2"/>
  <c r="B5" i="2"/>
  <c r="F5" i="2" s="1"/>
  <c r="I5" i="2" s="1"/>
  <c r="G4" i="2"/>
  <c r="H4" i="2" s="1"/>
  <c r="E4" i="2"/>
  <c r="C4" i="2"/>
  <c r="B4" i="2"/>
  <c r="F4" i="2" s="1"/>
  <c r="I4" i="2" s="1"/>
  <c r="G3" i="2"/>
  <c r="H3" i="2" s="1"/>
  <c r="F3" i="2"/>
  <c r="I3" i="2" s="1"/>
  <c r="E3" i="2"/>
  <c r="C3" i="2"/>
  <c r="B3" i="2"/>
  <c r="G2" i="2"/>
  <c r="H2" i="2" s="1"/>
  <c r="E2" i="2"/>
  <c r="C2" i="2"/>
  <c r="B2" i="2"/>
  <c r="F2" i="2" s="1"/>
  <c r="I2" i="2" s="1"/>
  <c r="S8" i="1"/>
  <c r="S9" i="1" s="1"/>
  <c r="S10" i="1" s="1"/>
  <c r="S11" i="1" s="1"/>
  <c r="S12" i="1" s="1"/>
  <c r="S13" i="1" s="1"/>
  <c r="S14" i="1" s="1"/>
  <c r="S15" i="1" s="1"/>
  <c r="S16" i="1" s="1"/>
  <c r="S17" i="1" s="1"/>
  <c r="S18" i="1" s="1"/>
  <c r="S19" i="1" s="1"/>
  <c r="S20" i="1" s="1"/>
  <c r="S21" i="1" s="1"/>
  <c r="S22" i="1" s="1"/>
  <c r="S23" i="1" s="1"/>
  <c r="S24" i="1" s="1"/>
  <c r="S25" i="1" s="1"/>
  <c r="S26" i="1" s="1"/>
  <c r="S27" i="1" s="1"/>
  <c r="S28" i="1" s="1"/>
  <c r="S29" i="1" s="1"/>
  <c r="S30" i="1" s="1"/>
  <c r="S31" i="1" s="1"/>
  <c r="S32" i="1" s="1"/>
  <c r="S33" i="1" s="1"/>
  <c r="S34" i="1" s="1"/>
  <c r="S35" i="1" s="1"/>
  <c r="S36" i="1" s="1"/>
  <c r="S37" i="1" s="1"/>
  <c r="S38" i="1" s="1"/>
  <c r="S39" i="1" s="1"/>
  <c r="S40" i="1" s="1"/>
  <c r="S41" i="1" s="1"/>
  <c r="S42" i="1" s="1"/>
  <c r="S43" i="1" s="1"/>
  <c r="S44" i="1" s="1"/>
  <c r="S45" i="1" s="1"/>
  <c r="S46" i="1" s="1"/>
  <c r="S47" i="1" s="1"/>
  <c r="S48" i="1" s="1"/>
  <c r="S49" i="1" s="1"/>
  <c r="S50" i="1" s="1"/>
  <c r="S51" i="1" s="1"/>
  <c r="S52" i="1" s="1"/>
  <c r="S53" i="1" s="1"/>
  <c r="S54" i="1" s="1"/>
  <c r="S55" i="1" s="1"/>
  <c r="S56" i="1" s="1"/>
  <c r="S57" i="1" s="1"/>
  <c r="S58" i="1" s="1"/>
  <c r="S59" i="1" s="1"/>
  <c r="S60" i="1" s="1"/>
  <c r="S61" i="1" s="1"/>
  <c r="S62" i="1" s="1"/>
  <c r="S63" i="1" s="1"/>
  <c r="S64" i="1" s="1"/>
  <c r="S65" i="1" s="1"/>
  <c r="S66" i="1" s="1"/>
  <c r="S67" i="1" s="1"/>
  <c r="K11" i="1" l="1"/>
  <c r="I10" i="2"/>
  <c r="K15" i="1"/>
  <c r="K8" i="1"/>
  <c r="K12" i="1" l="1"/>
  <c r="K13" i="1"/>
  <c r="K14" i="1" s="1"/>
  <c r="T8" i="1" l="1"/>
  <c r="T20" i="1"/>
  <c r="T32" i="1"/>
  <c r="T44" i="1"/>
  <c r="T56" i="1"/>
  <c r="T7" i="1"/>
  <c r="U7" i="1" s="1"/>
  <c r="V7" i="1" s="1"/>
  <c r="T21" i="1"/>
  <c r="T33" i="1"/>
  <c r="T45" i="1"/>
  <c r="T10" i="1"/>
  <c r="T34" i="1"/>
  <c r="T58" i="1"/>
  <c r="T23" i="1"/>
  <c r="T35" i="1"/>
  <c r="T47" i="1"/>
  <c r="T59" i="1"/>
  <c r="T12" i="1"/>
  <c r="T36" i="1"/>
  <c r="T48" i="1"/>
  <c r="T13" i="1"/>
  <c r="T37" i="1"/>
  <c r="T26" i="1"/>
  <c r="T62" i="1"/>
  <c r="T51" i="1"/>
  <c r="T28" i="1"/>
  <c r="T9" i="1"/>
  <c r="T14" i="1"/>
  <c r="T15" i="1"/>
  <c r="T16" i="1"/>
  <c r="T17" i="1"/>
  <c r="T29" i="1"/>
  <c r="T41" i="1"/>
  <c r="T53" i="1"/>
  <c r="T65" i="1"/>
  <c r="T30" i="1"/>
  <c r="T42" i="1"/>
  <c r="T54" i="1"/>
  <c r="T66" i="1"/>
  <c r="T61" i="1"/>
  <c r="T50" i="1"/>
  <c r="T39" i="1"/>
  <c r="T40" i="1"/>
  <c r="T18" i="1"/>
  <c r="T19" i="1"/>
  <c r="T31" i="1"/>
  <c r="T43" i="1"/>
  <c r="T55" i="1"/>
  <c r="T67" i="1"/>
  <c r="T57" i="1"/>
  <c r="T22" i="1"/>
  <c r="T46" i="1"/>
  <c r="T11" i="1"/>
  <c r="T24" i="1"/>
  <c r="T60" i="1"/>
  <c r="T25" i="1"/>
  <c r="T49" i="1"/>
  <c r="T38" i="1"/>
  <c r="T27" i="1"/>
  <c r="T63" i="1"/>
  <c r="T52" i="1"/>
  <c r="T64" i="1"/>
  <c r="U8" i="1" l="1"/>
  <c r="V8" i="1" s="1"/>
  <c r="U9" i="1" l="1"/>
  <c r="U10" i="1" s="1"/>
  <c r="U11" i="1" s="1"/>
  <c r="V10" i="1" l="1"/>
  <c r="V9" i="1"/>
  <c r="U12" i="1"/>
  <c r="V11" i="1"/>
  <c r="U13" i="1" l="1"/>
  <c r="V12" i="1"/>
  <c r="U14" i="1" l="1"/>
  <c r="V13" i="1"/>
  <c r="U15" i="1" l="1"/>
  <c r="V14" i="1"/>
  <c r="U16" i="1" l="1"/>
  <c r="V15" i="1"/>
  <c r="U17" i="1" l="1"/>
  <c r="V16" i="1"/>
  <c r="U18" i="1" l="1"/>
  <c r="V17" i="1"/>
  <c r="U19" i="1" l="1"/>
  <c r="V18" i="1"/>
  <c r="U20" i="1" l="1"/>
  <c r="V19" i="1"/>
  <c r="U21" i="1" l="1"/>
  <c r="V20" i="1"/>
  <c r="U22" i="1" l="1"/>
  <c r="V21" i="1"/>
  <c r="U23" i="1" l="1"/>
  <c r="V22" i="1"/>
  <c r="U24" i="1" l="1"/>
  <c r="V23" i="1"/>
  <c r="U25" i="1" l="1"/>
  <c r="V24" i="1"/>
  <c r="U26" i="1" l="1"/>
  <c r="V25" i="1"/>
  <c r="U27" i="1" l="1"/>
  <c r="V26" i="1"/>
  <c r="U28" i="1" l="1"/>
  <c r="V27" i="1"/>
  <c r="U29" i="1" l="1"/>
  <c r="V28" i="1"/>
  <c r="U30" i="1" l="1"/>
  <c r="V29" i="1"/>
  <c r="U31" i="1" l="1"/>
  <c r="V30" i="1"/>
  <c r="U32" i="1" l="1"/>
  <c r="V31" i="1"/>
  <c r="U33" i="1" l="1"/>
  <c r="V32" i="1"/>
  <c r="U34" i="1" l="1"/>
  <c r="V33" i="1"/>
  <c r="U35" i="1" l="1"/>
  <c r="V34" i="1"/>
  <c r="U36" i="1" l="1"/>
  <c r="V35" i="1"/>
  <c r="U37" i="1" l="1"/>
  <c r="V36" i="1"/>
  <c r="U38" i="1" l="1"/>
  <c r="V37" i="1"/>
  <c r="U39" i="1" l="1"/>
  <c r="V38" i="1"/>
  <c r="U40" i="1" l="1"/>
  <c r="V39" i="1"/>
  <c r="U41" i="1" l="1"/>
  <c r="V40" i="1"/>
  <c r="U42" i="1" l="1"/>
  <c r="V41" i="1"/>
  <c r="U43" i="1" l="1"/>
  <c r="V42" i="1"/>
  <c r="U44" i="1" l="1"/>
  <c r="V43" i="1"/>
  <c r="U45" i="1" l="1"/>
  <c r="V44" i="1"/>
  <c r="U46" i="1" l="1"/>
  <c r="V45" i="1"/>
  <c r="U47" i="1" l="1"/>
  <c r="V46" i="1"/>
  <c r="U48" i="1" l="1"/>
  <c r="V47" i="1"/>
  <c r="U49" i="1" l="1"/>
  <c r="V48" i="1"/>
  <c r="U50" i="1" l="1"/>
  <c r="V49" i="1"/>
  <c r="U51" i="1" l="1"/>
  <c r="V50" i="1"/>
  <c r="U52" i="1" l="1"/>
  <c r="V51" i="1"/>
  <c r="U53" i="1" l="1"/>
  <c r="V52" i="1"/>
  <c r="U54" i="1" l="1"/>
  <c r="V53" i="1"/>
  <c r="U55" i="1" l="1"/>
  <c r="V54" i="1"/>
  <c r="U56" i="1" l="1"/>
  <c r="V55" i="1"/>
  <c r="U57" i="1" l="1"/>
  <c r="V56" i="1"/>
  <c r="U58" i="1" l="1"/>
  <c r="V57" i="1"/>
  <c r="U59" i="1" l="1"/>
  <c r="V58" i="1"/>
  <c r="U60" i="1" l="1"/>
  <c r="V59" i="1"/>
  <c r="U61" i="1" l="1"/>
  <c r="V60" i="1"/>
  <c r="U62" i="1" l="1"/>
  <c r="V61" i="1"/>
  <c r="U63" i="1" l="1"/>
  <c r="V62" i="1"/>
  <c r="U64" i="1" l="1"/>
  <c r="V63" i="1"/>
  <c r="U65" i="1" l="1"/>
  <c r="V64" i="1"/>
  <c r="U66" i="1" l="1"/>
  <c r="V65" i="1"/>
  <c r="U67" i="1" l="1"/>
  <c r="V67" i="1" s="1"/>
  <c r="V66" i="1"/>
</calcChain>
</file>

<file path=xl/sharedStrings.xml><?xml version="1.0" encoding="utf-8"?>
<sst xmlns="http://schemas.openxmlformats.org/spreadsheetml/2006/main" count="142" uniqueCount="133">
  <si>
    <t>Occupancy</t>
  </si>
  <si>
    <t>Calculations</t>
  </si>
  <si>
    <t>Number of unmasked people in the room</t>
  </si>
  <si>
    <t>Room volume</t>
  </si>
  <si>
    <t>Background infection rate per 100,000</t>
  </si>
  <si>
    <t>Particle removal rate</t>
  </si>
  <si>
    <t>Minutes per hour at max rate</t>
  </si>
  <si>
    <t>Steady state concentration</t>
  </si>
  <si>
    <t xml:space="preserve">Probability of at least one infectious </t>
  </si>
  <si>
    <t>Room Dimensions</t>
  </si>
  <si>
    <t>Length (feet)</t>
  </si>
  <si>
    <t>Community background infection rate (per 100,000 people)</t>
  </si>
  <si>
    <t>Width</t>
  </si>
  <si>
    <t>COVID</t>
  </si>
  <si>
    <t>Ceiling height</t>
  </si>
  <si>
    <t>Influenza</t>
  </si>
  <si>
    <t>Pneumonia</t>
  </si>
  <si>
    <t>Airflow Rates</t>
  </si>
  <si>
    <t>HVAC airflow (CFM)</t>
  </si>
  <si>
    <t>HVAC percent outside air</t>
  </si>
  <si>
    <t>Other fresh air sources (CFM)</t>
  </si>
  <si>
    <t>Charts</t>
  </si>
  <si>
    <t>Time</t>
  </si>
  <si>
    <t>Concentration</t>
  </si>
  <si>
    <t>Dose</t>
  </si>
  <si>
    <t>Rel Risk</t>
  </si>
  <si>
    <t>Feet to meters conversion</t>
  </si>
  <si>
    <t>Particle emissions per hour</t>
  </si>
  <si>
    <t>Low rate emissions per hour</t>
  </si>
  <si>
    <t>High rate emissions per hour</t>
  </si>
  <si>
    <t>Instrument</t>
  </si>
  <si>
    <t>Emiss rate # / min</t>
  </si>
  <si>
    <t>Mean playing time (min)</t>
  </si>
  <si>
    <t>Playing fraction</t>
  </si>
  <si>
    <t>Playing time (min/hr)</t>
  </si>
  <si>
    <t>Playing emiss/hr</t>
  </si>
  <si>
    <t>Non-playing time (min/hr)</t>
  </si>
  <si>
    <t>Non-playing emiss / hr</t>
  </si>
  <si>
    <t>Total emiss/hr</t>
  </si>
  <si>
    <t>Bassoon</t>
  </si>
  <si>
    <t>Flute</t>
  </si>
  <si>
    <t>Clarinet</t>
  </si>
  <si>
    <t>Oboe</t>
  </si>
  <si>
    <t>Piccolo</t>
  </si>
  <si>
    <t>French horn</t>
  </si>
  <si>
    <t>Tuba</t>
  </si>
  <si>
    <t>Trumpet</t>
  </si>
  <si>
    <t>Trombone</t>
  </si>
  <si>
    <t>Total rehearsal time = 160 minutes</t>
  </si>
  <si>
    <t>Particle emission rate while not playing = 390/minute (6.5 particles/second)</t>
  </si>
  <si>
    <t xml:space="preserve">Ref: </t>
  </si>
  <si>
    <t>Aerosol emissions from wind instruments: effects of performer age, sex, sound pressure level, and bell covers</t>
  </si>
  <si>
    <t>Low emission rate, particles per minute</t>
  </si>
  <si>
    <t>Maximum particle emission rate per minute</t>
  </si>
  <si>
    <t>Number of infectious individuals</t>
  </si>
  <si>
    <t>Instructions</t>
  </si>
  <si>
    <t>Occupancy data:</t>
  </si>
  <si>
    <t>1. Enter the number of unmasked people in the room. Anyone wearing an N-95 mask is assumed safe.</t>
  </si>
  <si>
    <t xml:space="preserve">2. Estimate the community background infection rate per 100,000 residents. Follow blue links to the right for latest CDC estimates. </t>
  </si>
  <si>
    <t>3. Enter the high particle emission rate from the Measurements sheet, or from another source.</t>
  </si>
  <si>
    <t>4. Enter the number of minutes per hour that a person emitting at the high rate is expected to be playing / singing.</t>
  </si>
  <si>
    <t>5. At rest, the infectious person is expected to emit 6.5 particles per second or 390 per minute. Modify this as conditions warrant.</t>
  </si>
  <si>
    <t>6. Vary the number of asymptomatic infectious people to see the effects.</t>
  </si>
  <si>
    <t>Room dimensions:</t>
  </si>
  <si>
    <t>Enter length, width and ceiling height to determine volume. Entry data is in feet, but calculations are done in meters.</t>
  </si>
  <si>
    <t>Airflow rates:</t>
  </si>
  <si>
    <t>1. HVAC CFM. Obtain airflow rates for your HVAC system measured in cubic feet per minute (CFM)</t>
  </si>
  <si>
    <t>2. Commercial HVAC systems often use "economizer mode" which draws in outside air. Enter the percent (as a whole number) of the expected amount of outside air.</t>
  </si>
  <si>
    <t>3. Enter airflow from other sources (CFM). HEPA filters can be assumed 100% effective at removing particles.</t>
  </si>
  <si>
    <t>Calculations:</t>
  </si>
  <si>
    <t>1. Calculations are done in SI units (meters, cubic meters). 1 cubic meter ~ 35 cubic feet.</t>
  </si>
  <si>
    <t>2. Total room volume is used to estimate the number of particles per cubic meter.</t>
  </si>
  <si>
    <t>3. The low emission rate is the number of particles emitted in an hour at the lower rate multiplied by the number of infectious people in the room.</t>
  </si>
  <si>
    <t>4. The high emission rate per hour is based on the higher per person rate.</t>
  </si>
  <si>
    <t>5. The sum of the low and high rates gives the total emissions per hour.</t>
  </si>
  <si>
    <t>6. Dividing the total emissions per hour by the room volume gives the number of particles per cubic meter.</t>
  </si>
  <si>
    <t>7. The particle removal rate is based on the airflow rates and the room volume. It is the number of particles removed per cubic meter per hour.</t>
  </si>
  <si>
    <r>
      <t xml:space="preserve">8. The steady state particle density is the projected number of particles per cubic meter over a long period. The chart </t>
    </r>
    <r>
      <rPr>
        <b/>
        <sz val="10"/>
        <rFont val="Arial"/>
        <family val="2"/>
      </rPr>
      <t>Particle Concentration</t>
    </r>
    <r>
      <rPr>
        <sz val="10"/>
        <rFont val="Arial"/>
        <family val="2"/>
      </rPr>
      <t xml:space="preserve"> shows that the density levels off.</t>
    </r>
  </si>
  <si>
    <r>
      <t xml:space="preserve">9. Using the community background rate and the number of people in the room, we can estimate the probability that at least one person is infectious. Change the number of infectious people in the </t>
    </r>
    <r>
      <rPr>
        <b/>
        <sz val="10"/>
        <rFont val="Arial"/>
        <family val="2"/>
      </rPr>
      <t>Occupancy</t>
    </r>
    <r>
      <rPr>
        <sz val="10"/>
        <rFont val="Arial"/>
        <family val="2"/>
      </rPr>
      <t xml:space="preserve"> section to see the effects of more than one person.</t>
    </r>
  </si>
  <si>
    <t>Charts:</t>
  </si>
  <si>
    <t>Particle Concentration: Shows the concentration per cubic meter during the first hour.</t>
  </si>
  <si>
    <t>Infectious Dose: The number of particles inhaled by a susceptible individual. Project forward if occupancy time is greater than one hour.</t>
  </si>
  <si>
    <t xml:space="preserve">Relative Risk: This is the risk that a susceptible person will become infected given all of the input data. </t>
  </si>
  <si>
    <t>Note: These calculations assume the air is well mixed and particle density is uniform throughout the room. True particle density will be much higher in the downstream airflow of an infectious person.</t>
  </si>
  <si>
    <t>MIT License</t>
  </si>
  <si>
    <t>Permission is hereby granted, free of charge, to any person obtaining a copy</t>
  </si>
  <si>
    <t>of this software and associated documentation files (the "Software"), to deal</t>
  </si>
  <si>
    <t>in the Software without restriction, including without limitation the rights</t>
  </si>
  <si>
    <t>to use, copy, modify, merge, publish, distribute, sublicense, and/or sell</t>
  </si>
  <si>
    <t>copies of the Software, and to permit persons to whom the Software is</t>
  </si>
  <si>
    <t>furnished to do so, subject to the following conditions:</t>
  </si>
  <si>
    <t>The above copyright notice and this permission notice shall be included in all</t>
  </si>
  <si>
    <t>copies or substantial portions of the Software.</t>
  </si>
  <si>
    <t>THE SOFTWARE IS PROVIDED "AS IS", WITHOUT WARRANTY OF ANY KIND, EXPRESS OR</t>
  </si>
  <si>
    <t>IMPLIED, INCLUDING BUT NOT LIMITED TO THE WARRANTIES OF MERCHANTABILITY,</t>
  </si>
  <si>
    <t>FITNESS FOR A PARTICULAR PURPOSE AND NONINFRINGEMENT. IN NO EVENT SHALL THE</t>
  </si>
  <si>
    <t>AUTHORS OR COPYRIGHT HOLDERS BE LIABLE FOR ANY CLAIM, DAMAGES OR OTHER</t>
  </si>
  <si>
    <t>LIABILITY, WHETHER IN AN ACTION OF CONTRACT, TORT OR OTHERWISE, ARISING FROM,</t>
  </si>
  <si>
    <t>OUT OF OR IN CONNECTION WITH THE SOFTWARE OR THE USE OR OTHER DEALINGS IN THE</t>
  </si>
  <si>
    <t>SOFTWARE.</t>
  </si>
  <si>
    <t>Copyright (c) 2022, John Peach and Laura P. Hale</t>
  </si>
  <si>
    <t>Emission rate per unit volume-hour</t>
  </si>
  <si>
    <t>Units</t>
  </si>
  <si>
    <t>Persons</t>
  </si>
  <si>
    <t>#infections/100,000</t>
  </si>
  <si>
    <t>#Prtcls/minute</t>
  </si>
  <si>
    <t>Playing minutes</t>
  </si>
  <si>
    <t>feet / meter</t>
  </si>
  <si>
    <t>cubic meters</t>
  </si>
  <si>
    <t>#Prtcls/hour</t>
  </si>
  <si>
    <t>#Prtcls/cubic meter</t>
  </si>
  <si>
    <t>#Prtcls/(cubic meter * hours)</t>
  </si>
  <si>
    <t>Probability someone in the room is infectious</t>
  </si>
  <si>
    <t>State pop.</t>
  </si>
  <si>
    <t>Total population of your state</t>
  </si>
  <si>
    <t>Cases</t>
  </si>
  <si>
    <t>Number of cases reported in the state</t>
  </si>
  <si>
    <t>Rate</t>
  </si>
  <si>
    <t>Calculated rate per 100,000 residents</t>
  </si>
  <si>
    <t>feet</t>
  </si>
  <si>
    <t>Cubic feet/minute</t>
  </si>
  <si>
    <t>%</t>
  </si>
  <si>
    <t>Relative risk (per hour of exposure)</t>
  </si>
  <si>
    <t>Transmission probability (per hour)</t>
  </si>
  <si>
    <t>Total relative risk to all susceptible individuals</t>
  </si>
  <si>
    <t>Probability that virus is transmitted to a susceptible person</t>
  </si>
  <si>
    <t>Convert air changes per hour (ACH)</t>
  </si>
  <si>
    <t>to cubic feet per minute (CFM):</t>
  </si>
  <si>
    <t>ACH</t>
  </si>
  <si>
    <t>CFM</t>
  </si>
  <si>
    <t>If background rate is unavailable, enter the total number of cases and your state population. The rate of infections per 100,000 residents is calculated as "Rate".</t>
  </si>
  <si>
    <t>10. The relative risk is the probability that one or susceptible individuals becomes infected if one person is infectious</t>
  </si>
  <si>
    <t>11. The probability that one person is infectious (step 9) and their relative risk (step 10) times the number of susceptible people gives the the transmission probability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</si>
</sst>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0"/>
      <name val="Arial"/>
      <family val="2"/>
    </font>
    <font>
      <b/>
      <sz val="12"/>
      <name val="Arial"/>
      <family val="2"/>
    </font>
    <font>
      <b/>
      <sz val="10"/>
      <color rgb="FF0000FF"/>
      <name val="Arial"/>
      <family val="2"/>
    </font>
    <font>
      <u/>
      <sz val="10"/>
      <color theme="10"/>
      <name val="Arial"/>
      <family val="2"/>
    </font>
    <font>
      <b/>
      <sz val="11"/>
      <color theme="1"/>
      <name val="Calibri"/>
      <family val="2"/>
      <scheme val="minor"/>
    </font>
    <font>
      <b/>
      <sz val="24"/>
      <name val="Arial"/>
      <family val="2"/>
    </font>
    <font>
      <b/>
      <sz val="10"/>
      <name val="Arial"/>
      <family val="2"/>
    </font>
    <font>
      <b/>
      <sz val="14"/>
      <name val="Arial"/>
      <family val="2"/>
    </font>
    <font>
      <sz val="10"/>
      <name val="Arial Unicode MS"/>
    </font>
    <font>
      <b/>
      <u/>
      <sz val="10"/>
      <color theme="10"/>
      <name val="Arial"/>
      <family val="2"/>
    </font>
  </fonts>
  <fills count="2">
    <fill>
      <patternFill patternType="none"/>
    </fill>
    <fill>
      <patternFill patternType="gray125"/>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2">
    <xf numFmtId="0" fontId="0" fillId="0" borderId="0"/>
    <xf numFmtId="0" fontId="3" fillId="0" borderId="0" applyNumberFormat="0" applyFill="0" applyBorder="0" applyAlignment="0" applyProtection="0"/>
  </cellStyleXfs>
  <cellXfs count="15">
    <xf numFmtId="0" fontId="0" fillId="0" borderId="0" xfId="0"/>
    <xf numFmtId="0" fontId="1" fillId="0" borderId="0" xfId="0" applyFont="1"/>
    <xf numFmtId="0" fontId="2" fillId="0" borderId="0" xfId="0" applyFont="1"/>
    <xf numFmtId="0" fontId="4" fillId="0" borderId="0" xfId="0" applyFont="1" applyAlignment="1">
      <alignment horizontal="center" vertical="center" wrapText="1"/>
    </xf>
    <xf numFmtId="0" fontId="0" fillId="0" borderId="0" xfId="0" applyAlignment="1">
      <alignment vertical="center"/>
    </xf>
    <xf numFmtId="0" fontId="5" fillId="0" borderId="0" xfId="0" applyFont="1" applyAlignment="1">
      <alignment vertical="center"/>
    </xf>
    <xf numFmtId="0" fontId="3" fillId="0" borderId="0" xfId="1"/>
    <xf numFmtId="0" fontId="7" fillId="0" borderId="0" xfId="0" applyFont="1"/>
    <xf numFmtId="0" fontId="6" fillId="0" borderId="0" xfId="0" applyFont="1"/>
    <xf numFmtId="0" fontId="0" fillId="0" borderId="0" xfId="0" applyAlignment="1">
      <alignment horizontal="center"/>
    </xf>
    <xf numFmtId="0" fontId="8" fillId="0" borderId="0" xfId="0" applyFont="1" applyAlignment="1">
      <alignment vertical="center"/>
    </xf>
    <xf numFmtId="0" fontId="0" fillId="0" borderId="1" xfId="0" applyBorder="1" applyAlignment="1">
      <alignment wrapText="1"/>
    </xf>
    <xf numFmtId="0" fontId="0" fillId="0" borderId="1" xfId="0" applyBorder="1" applyAlignment="1">
      <alignment vertical="center"/>
    </xf>
    <xf numFmtId="0" fontId="0" fillId="0" borderId="1" xfId="0" applyBorder="1" applyAlignment="1">
      <alignment horizontal="right" wrapText="1"/>
    </xf>
    <xf numFmtId="0" fontId="9" fillId="0" borderId="1" xfId="1" applyFont="1" applyBorder="1" applyAlignment="1">
      <alignment wrapText="1"/>
    </xf>
  </cellXfs>
  <cellStyles count="2">
    <cellStyle name="Hyperlink" xfId="1" builtinId="8"/>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3B3B3"/>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baseline="0">
                <a:solidFill>
                  <a:schemeClr val="lt1">
                    <a:lumMod val="85000"/>
                  </a:schemeClr>
                </a:solidFill>
                <a:latin typeface="+mn-lt"/>
                <a:ea typeface="+mn-ea"/>
                <a:cs typeface="+mn-cs"/>
              </a:defRPr>
            </a:pPr>
            <a:r>
              <a:rPr lang="en-US" sz="1600"/>
              <a:t>Particle Concentration</a:t>
            </a:r>
          </a:p>
        </c:rich>
      </c:tx>
      <c:overlay val="0"/>
      <c:spPr>
        <a:noFill/>
        <a:ln>
          <a:noFill/>
        </a:ln>
        <a:effectLst/>
      </c:spPr>
      <c:txPr>
        <a:bodyPr rot="0" spcFirstLastPara="1" vertOverflow="ellipsis" vert="horz" wrap="square" anchor="ctr" anchorCtr="1"/>
        <a:lstStyle/>
        <a:p>
          <a:pPr>
            <a:defRPr sz="1600" b="1" i="0" u="none" strike="noStrike" kern="1200" cap="none" baseline="0">
              <a:solidFill>
                <a:schemeClr val="lt1">
                  <a:lumMod val="85000"/>
                </a:schemeClr>
              </a:solidFill>
              <a:latin typeface="+mn-lt"/>
              <a:ea typeface="+mn-ea"/>
              <a:cs typeface="+mn-cs"/>
            </a:defRPr>
          </a:pPr>
          <a:endParaRPr lang="en-US"/>
        </a:p>
      </c:txPr>
    </c:title>
    <c:autoTitleDeleted val="0"/>
    <c:plotArea>
      <c:layout/>
      <c:scatterChart>
        <c:scatterStyle val="smoothMarker"/>
        <c:varyColors val="0"/>
        <c:ser>
          <c:idx val="0"/>
          <c:order val="0"/>
          <c:tx>
            <c:strRef>
              <c:f>Worksheet!$T$6</c:f>
              <c:strCache>
                <c:ptCount val="1"/>
                <c:pt idx="0">
                  <c:v>Concentration</c:v>
                </c:pt>
              </c:strCache>
            </c:strRef>
          </c:tx>
          <c:spPr>
            <a:ln w="22225" cap="rnd">
              <a:solidFill>
                <a:schemeClr val="accent2"/>
              </a:solidFill>
            </a:ln>
            <a:effectLst>
              <a:glow rad="139700">
                <a:schemeClr val="accent2">
                  <a:satMod val="175000"/>
                  <a:alpha val="14000"/>
                </a:schemeClr>
              </a:glow>
            </a:effectLst>
          </c:spPr>
          <c:marker>
            <c:symbol val="none"/>
          </c:marker>
          <c:xVal>
            <c:numRef>
              <c:f>Worksheet!$S$7:$S$67</c:f>
              <c:numCache>
                <c:formatCode>General</c:formatCode>
                <c:ptCount val="6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numCache>
            </c:numRef>
          </c:xVal>
          <c:yVal>
            <c:numRef>
              <c:f>Worksheet!$T$7:$T$67</c:f>
              <c:numCache>
                <c:formatCode>General</c:formatCode>
                <c:ptCount val="61"/>
                <c:pt idx="0">
                  <c:v>0</c:v>
                </c:pt>
                <c:pt idx="1">
                  <c:v>1.4589567519598494</c:v>
                </c:pt>
                <c:pt idx="2">
                  <c:v>2.6969245745174102</c:v>
                </c:pt>
                <c:pt idx="3">
                  <c:v>3.7473767744398421</c:v>
                </c:pt>
                <c:pt idx="4">
                  <c:v>4.6387164395065961</c:v>
                </c:pt>
                <c:pt idx="5">
                  <c:v>5.3950444271865514</c:v>
                </c:pt>
                <c:pt idx="6">
                  <c:v>6.0368110256753198</c:v>
                </c:pt>
                <c:pt idx="7">
                  <c:v>6.5813689075001678</c:v>
                </c:pt>
                <c:pt idx="8">
                  <c:v>7.0434423269580577</c:v>
                </c:pt>
                <c:pt idx="9">
                  <c:v>7.4355252479765079</c:v>
                </c:pt>
                <c:pt idx="10">
                  <c:v>7.7682191673426519</c:v>
                </c:pt>
                <c:pt idx="11">
                  <c:v>8.0505197676740714</c:v>
                </c:pt>
                <c:pt idx="12">
                  <c:v>8.2900601509167693</c:v>
                </c:pt>
                <c:pt idx="13">
                  <c:v>8.4933172291401018</c:v>
                </c:pt>
                <c:pt idx="14">
                  <c:v>8.6657868532119178</c:v>
                </c:pt>
                <c:pt idx="15">
                  <c:v>8.8121324146431874</c:v>
                </c:pt>
                <c:pt idx="16">
                  <c:v>8.9363109386348434</c:v>
                </c:pt>
                <c:pt idx="17">
                  <c:v>9.0416800777459603</c:v>
                </c:pt>
                <c:pt idx="18">
                  <c:v>9.1310888991760173</c:v>
                </c:pt>
                <c:pt idx="19">
                  <c:v>9.2069549204508228</c:v>
                </c:pt>
                <c:pt idx="20">
                  <c:v>9.2713294764734808</c:v>
                </c:pt>
                <c:pt idx="21">
                  <c:v>9.3259531853945479</c:v>
                </c:pt>
                <c:pt idx="22">
                  <c:v>9.3723030130383034</c:v>
                </c:pt>
                <c:pt idx="23">
                  <c:v>9.4116322084561777</c:v>
                </c:pt>
                <c:pt idx="24">
                  <c:v>9.4450041904213755</c:v>
                </c:pt>
                <c:pt idx="25">
                  <c:v>9.4733213011187232</c:v>
                </c:pt>
                <c:pt idx="26">
                  <c:v>9.4973492044983274</c:v>
                </c:pt>
                <c:pt idx="27">
                  <c:v>9.5177375889980826</c:v>
                </c:pt>
                <c:pt idx="28">
                  <c:v>9.5350377344141322</c:v>
                </c:pt>
                <c:pt idx="29">
                  <c:v>9.5497174179084254</c:v>
                </c:pt>
                <c:pt idx="30">
                  <c:v>9.5621735621956727</c:v>
                </c:pt>
                <c:pt idx="31">
                  <c:v>9.5727429679028884</c:v>
                </c:pt>
                <c:pt idx="32">
                  <c:v>9.581711420292935</c:v>
                </c:pt>
                <c:pt idx="33">
                  <c:v>9.5893214165879623</c:v>
                </c:pt>
                <c:pt idx="34">
                  <c:v>9.5957787228311862</c:v>
                </c:pt>
                <c:pt idx="35">
                  <c:v>9.6012579375774596</c:v>
                </c:pt>
                <c:pt idx="36">
                  <c:v>9.6059072128487486</c:v>
                </c:pt>
                <c:pt idx="37">
                  <c:v>9.6098522600040788</c:v>
                </c:pt>
                <c:pt idx="38">
                  <c:v>9.6131997488382819</c:v>
                </c:pt>
                <c:pt idx="39">
                  <c:v>9.6160401918175182</c:v>
                </c:pt>
                <c:pt idx="40">
                  <c:v>9.6184503914381594</c:v>
                </c:pt>
                <c:pt idx="41">
                  <c:v>9.6204955168829578</c:v>
                </c:pt>
                <c:pt idx="42">
                  <c:v>9.6222308661250473</c:v>
                </c:pt>
                <c:pt idx="43">
                  <c:v>9.6237033611251359</c:v>
                </c:pt>
                <c:pt idx="44">
                  <c:v>9.624952816550417</c:v>
                </c:pt>
                <c:pt idx="45">
                  <c:v>9.6260130163199698</c:v>
                </c:pt>
                <c:pt idx="46">
                  <c:v>9.6269126270852841</c:v>
                </c:pt>
                <c:pt idx="47">
                  <c:v>9.6276759733454043</c:v>
                </c:pt>
                <c:pt idx="48">
                  <c:v>9.6283236951549984</c:v>
                </c:pt>
                <c:pt idx="49">
                  <c:v>9.628873306209039</c:v>
                </c:pt>
                <c:pt idx="50">
                  <c:v>9.6293396673941203</c:v>
                </c:pt>
                <c:pt idx="51">
                  <c:v>9.6297353886106976</c:v>
                </c:pt>
                <c:pt idx="52">
                  <c:v>9.6300711697311243</c:v>
                </c:pt>
                <c:pt idx="53">
                  <c:v>9.6303560899125831</c:v>
                </c:pt>
                <c:pt idx="54">
                  <c:v>9.6305978530876537</c:v>
                </c:pt>
                <c:pt idx="55">
                  <c:v>9.6308029962702832</c:v>
                </c:pt>
                <c:pt idx="56">
                  <c:v>9.6309770663095566</c:v>
                </c:pt>
                <c:pt idx="57">
                  <c:v>9.6311247698704765</c:v>
                </c:pt>
                <c:pt idx="58">
                  <c:v>9.631250100697077</c:v>
                </c:pt>
                <c:pt idx="59">
                  <c:v>9.6313564475989271</c:v>
                </c:pt>
                <c:pt idx="60">
                  <c:v>9.6314466860808725</c:v>
                </c:pt>
              </c:numCache>
            </c:numRef>
          </c:yVal>
          <c:smooth val="1"/>
          <c:extLst>
            <c:ext xmlns:c16="http://schemas.microsoft.com/office/drawing/2014/chart" uri="{C3380CC4-5D6E-409C-BE32-E72D297353CC}">
              <c16:uniqueId val="{00000000-7A61-406E-A89A-A0DF9476CD3F}"/>
            </c:ext>
          </c:extLst>
        </c:ser>
        <c:dLbls>
          <c:showLegendKey val="0"/>
          <c:showVal val="0"/>
          <c:showCatName val="0"/>
          <c:showSerName val="0"/>
          <c:showPercent val="0"/>
          <c:showBubbleSize val="0"/>
        </c:dLbls>
        <c:axId val="715720432"/>
        <c:axId val="715724040"/>
        <c:extLst>
          <c:ext xmlns:c15="http://schemas.microsoft.com/office/drawing/2012/chart" uri="{02D57815-91ED-43cb-92C2-25804820EDAC}">
            <c15:filteredScatterSeries>
              <c15:ser>
                <c:idx val="1"/>
                <c:order val="1"/>
                <c:tx>
                  <c:strRef>
                    <c:extLst>
                      <c:ext uri="{02D57815-91ED-43cb-92C2-25804820EDAC}">
                        <c15:formulaRef>
                          <c15:sqref>Worksheet!$U$6</c15:sqref>
                        </c15:formulaRef>
                      </c:ext>
                    </c:extLst>
                    <c:strCache>
                      <c:ptCount val="1"/>
                      <c:pt idx="0">
                        <c:v>Dose</c:v>
                      </c:pt>
                    </c:strCache>
                  </c:strRef>
                </c:tx>
                <c:spPr>
                  <a:ln w="22225" cap="rnd">
                    <a:solidFill>
                      <a:schemeClr val="accent4"/>
                    </a:solidFill>
                  </a:ln>
                  <a:effectLst>
                    <a:glow rad="139700">
                      <a:schemeClr val="accent4">
                        <a:satMod val="175000"/>
                        <a:alpha val="14000"/>
                      </a:schemeClr>
                    </a:glow>
                  </a:effectLst>
                </c:spPr>
                <c:marker>
                  <c:symbol val="none"/>
                </c:marker>
                <c:xVal>
                  <c:numRef>
                    <c:extLst>
                      <c:ext uri="{02D57815-91ED-43cb-92C2-25804820EDAC}">
                        <c15:formulaRef>
                          <c15:sqref>Worksheet!$S$7:$S$67</c15:sqref>
                        </c15:formulaRef>
                      </c:ext>
                    </c:extLst>
                    <c:numCache>
                      <c:formatCode>General</c:formatCode>
                      <c:ptCount val="6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numCache>
                  </c:numRef>
                </c:xVal>
                <c:yVal>
                  <c:numRef>
                    <c:extLst>
                      <c:ext uri="{02D57815-91ED-43cb-92C2-25804820EDAC}">
                        <c15:formulaRef>
                          <c15:sqref>Worksheet!$U$7:$U$67</c15:sqref>
                        </c15:formulaRef>
                      </c:ext>
                    </c:extLst>
                    <c:numCache>
                      <c:formatCode>General</c:formatCode>
                      <c:ptCount val="61"/>
                      <c:pt idx="0">
                        <c:v>0</c:v>
                      </c:pt>
                      <c:pt idx="1">
                        <c:v>1.4589567519598494</c:v>
                      </c:pt>
                      <c:pt idx="2">
                        <c:v>4.1558813264772594</c:v>
                      </c:pt>
                      <c:pt idx="3">
                        <c:v>7.9032581009171015</c:v>
                      </c:pt>
                      <c:pt idx="4">
                        <c:v>12.541974540423698</c:v>
                      </c:pt>
                      <c:pt idx="5">
                        <c:v>17.93701896761025</c:v>
                      </c:pt>
                      <c:pt idx="6">
                        <c:v>23.97382999328557</c:v>
                      </c:pt>
                      <c:pt idx="7">
                        <c:v>30.555198900785737</c:v>
                      </c:pt>
                      <c:pt idx="8">
                        <c:v>37.598641227743798</c:v>
                      </c:pt>
                      <c:pt idx="9">
                        <c:v>45.034166475720305</c:v>
                      </c:pt>
                      <c:pt idx="10">
                        <c:v>52.802385643062955</c:v>
                      </c:pt>
                      <c:pt idx="11">
                        <c:v>60.852905410737023</c:v>
                      </c:pt>
                      <c:pt idx="12">
                        <c:v>69.142965561653796</c:v>
                      </c:pt>
                      <c:pt idx="13">
                        <c:v>77.636282790793899</c:v>
                      </c:pt>
                      <c:pt idx="14">
                        <c:v>86.302069644005812</c:v>
                      </c:pt>
                      <c:pt idx="15">
                        <c:v>95.114202058648999</c:v>
                      </c:pt>
                      <c:pt idx="16">
                        <c:v>104.05051299728385</c:v>
                      </c:pt>
                      <c:pt idx="17">
                        <c:v>113.09219307502981</c:v>
                      </c:pt>
                      <c:pt idx="18">
                        <c:v>122.22328197420583</c:v>
                      </c:pt>
                      <c:pt idx="19">
                        <c:v>131.43023689465664</c:v>
                      </c:pt>
                      <c:pt idx="20">
                        <c:v>140.70156637113013</c:v>
                      </c:pt>
                      <c:pt idx="21">
                        <c:v>150.02751955652468</c:v>
                      </c:pt>
                      <c:pt idx="22">
                        <c:v>159.39982256956299</c:v>
                      </c:pt>
                      <c:pt idx="23">
                        <c:v>168.81145477801917</c:v>
                      </c:pt>
                      <c:pt idx="24">
                        <c:v>178.25645896844054</c:v>
                      </c:pt>
                      <c:pt idx="25">
                        <c:v>187.72978026955926</c:v>
                      </c:pt>
                      <c:pt idx="26">
                        <c:v>197.22712947405759</c:v>
                      </c:pt>
                      <c:pt idx="27">
                        <c:v>206.74486706305566</c:v>
                      </c:pt>
                      <c:pt idx="28">
                        <c:v>216.27990479746978</c:v>
                      </c:pt>
                      <c:pt idx="29">
                        <c:v>225.82962221537821</c:v>
                      </c:pt>
                      <c:pt idx="30">
                        <c:v>235.39179577757389</c:v>
                      </c:pt>
                      <c:pt idx="31">
                        <c:v>244.96453874547677</c:v>
                      </c:pt>
                      <c:pt idx="32">
                        <c:v>254.54625016576972</c:v>
                      </c:pt>
                      <c:pt idx="33">
                        <c:v>264.13557158235767</c:v>
                      </c:pt>
                      <c:pt idx="34">
                        <c:v>273.73135030518887</c:v>
                      </c:pt>
                      <c:pt idx="35">
                        <c:v>283.33260824276636</c:v>
                      </c:pt>
                      <c:pt idx="36">
                        <c:v>292.93851545561512</c:v>
                      </c:pt>
                      <c:pt idx="37">
                        <c:v>302.54836771561918</c:v>
                      </c:pt>
                      <c:pt idx="38">
                        <c:v>312.16156746445745</c:v>
                      </c:pt>
                      <c:pt idx="39">
                        <c:v>321.77760765627499</c:v>
                      </c:pt>
                      <c:pt idx="40">
                        <c:v>331.39605804771315</c:v>
                      </c:pt>
                      <c:pt idx="41">
                        <c:v>341.01655356459611</c:v>
                      </c:pt>
                      <c:pt idx="42">
                        <c:v>350.63878443072116</c:v>
                      </c:pt>
                      <c:pt idx="43">
                        <c:v>360.2624877918463</c:v>
                      </c:pt>
                      <c:pt idx="44">
                        <c:v>369.88744060839673</c:v>
                      </c:pt>
                      <c:pt idx="45">
                        <c:v>379.5134536247167</c:v>
                      </c:pt>
                      <c:pt idx="46">
                        <c:v>389.14036625180199</c:v>
                      </c:pt>
                      <c:pt idx="47">
                        <c:v>398.76804222514738</c:v>
                      </c:pt>
                      <c:pt idx="48">
                        <c:v>408.3963659203024</c:v>
                      </c:pt>
                      <c:pt idx="49">
                        <c:v>418.02523922651142</c:v>
                      </c:pt>
                      <c:pt idx="50">
                        <c:v>427.65457889390552</c:v>
                      </c:pt>
                      <c:pt idx="51">
                        <c:v>437.28431428251622</c:v>
                      </c:pt>
                      <c:pt idx="52">
                        <c:v>446.91438545224736</c:v>
                      </c:pt>
                      <c:pt idx="53">
                        <c:v>456.54474154215995</c:v>
                      </c:pt>
                      <c:pt idx="54">
                        <c:v>466.17533939524759</c:v>
                      </c:pt>
                      <c:pt idx="55">
                        <c:v>475.80614239151788</c:v>
                      </c:pt>
                      <c:pt idx="56">
                        <c:v>485.43711945782746</c:v>
                      </c:pt>
                      <c:pt idx="57">
                        <c:v>495.06824422769796</c:v>
                      </c:pt>
                      <c:pt idx="58">
                        <c:v>504.69949432839502</c:v>
                      </c:pt>
                      <c:pt idx="59">
                        <c:v>514.33085077599389</c:v>
                      </c:pt>
                      <c:pt idx="60">
                        <c:v>523.96229746207473</c:v>
                      </c:pt>
                    </c:numCache>
                  </c:numRef>
                </c:yVal>
                <c:smooth val="1"/>
                <c:extLst>
                  <c:ext xmlns:c16="http://schemas.microsoft.com/office/drawing/2014/chart" uri="{C3380CC4-5D6E-409C-BE32-E72D297353CC}">
                    <c16:uniqueId val="{00000001-7A61-406E-A89A-A0DF9476CD3F}"/>
                  </c:ext>
                </c:extLst>
              </c15:ser>
            </c15:filteredScatterSeries>
            <c15:filteredScatterSeries>
              <c15:ser>
                <c:idx val="2"/>
                <c:order val="2"/>
                <c:tx>
                  <c:strRef>
                    <c:extLst xmlns:c15="http://schemas.microsoft.com/office/drawing/2012/chart">
                      <c:ext xmlns:c15="http://schemas.microsoft.com/office/drawing/2012/chart" uri="{02D57815-91ED-43cb-92C2-25804820EDAC}">
                        <c15:formulaRef>
                          <c15:sqref>Worksheet!$V$6</c15:sqref>
                        </c15:formulaRef>
                      </c:ext>
                    </c:extLst>
                    <c:strCache>
                      <c:ptCount val="1"/>
                      <c:pt idx="0">
                        <c:v>Rel Risk</c:v>
                      </c:pt>
                    </c:strCache>
                  </c:strRef>
                </c:tx>
                <c:spPr>
                  <a:ln w="22225" cap="rnd">
                    <a:solidFill>
                      <a:schemeClr val="accent6"/>
                    </a:solidFill>
                  </a:ln>
                  <a:effectLst>
                    <a:glow rad="139700">
                      <a:schemeClr val="accent6">
                        <a:satMod val="175000"/>
                        <a:alpha val="14000"/>
                      </a:schemeClr>
                    </a:glow>
                  </a:effectLst>
                </c:spPr>
                <c:marker>
                  <c:symbol val="none"/>
                </c:marker>
                <c:xVal>
                  <c:numRef>
                    <c:extLst xmlns:c15="http://schemas.microsoft.com/office/drawing/2012/chart">
                      <c:ext xmlns:c15="http://schemas.microsoft.com/office/drawing/2012/chart" uri="{02D57815-91ED-43cb-92C2-25804820EDAC}">
                        <c15:formulaRef>
                          <c15:sqref>Worksheet!$S$7:$S$67</c15:sqref>
                        </c15:formulaRef>
                      </c:ext>
                    </c:extLst>
                    <c:numCache>
                      <c:formatCode>General</c:formatCode>
                      <c:ptCount val="6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numCache>
                  </c:numRef>
                </c:xVal>
                <c:yVal>
                  <c:numRef>
                    <c:extLst xmlns:c15="http://schemas.microsoft.com/office/drawing/2012/chart">
                      <c:ext xmlns:c15="http://schemas.microsoft.com/office/drawing/2012/chart" uri="{02D57815-91ED-43cb-92C2-25804820EDAC}">
                        <c15:formulaRef>
                          <c15:sqref>Worksheet!$V$7:$V$67</c15:sqref>
                        </c15:formulaRef>
                      </c:ext>
                    </c:extLst>
                    <c:numCache>
                      <c:formatCode>General</c:formatCode>
                      <c:ptCount val="61"/>
                      <c:pt idx="0">
                        <c:v>0</c:v>
                      </c:pt>
                      <c:pt idx="1">
                        <c:v>1.3767989807206342E-4</c:v>
                      </c:pt>
                      <c:pt idx="2">
                        <c:v>3.9218524926140321E-4</c:v>
                      </c:pt>
                      <c:pt idx="3">
                        <c:v>7.4582044211370915E-4</c:v>
                      </c:pt>
                      <c:pt idx="4">
                        <c:v>1.1835702285405854E-3</c:v>
                      </c:pt>
                      <c:pt idx="5">
                        <c:v>1.692693727802296E-3</c:v>
                      </c:pt>
                      <c:pt idx="6">
                        <c:v>2.2623799269160033E-3</c:v>
                      </c:pt>
                      <c:pt idx="7">
                        <c:v>2.8834553625943097E-3</c:v>
                      </c:pt>
                      <c:pt idx="8">
                        <c:v>3.5481360807508755E-3</c:v>
                      </c:pt>
                      <c:pt idx="9">
                        <c:v>4.2498171668272581E-3</c:v>
                      </c:pt>
                      <c:pt idx="10">
                        <c:v>4.982894156069376E-3</c:v>
                      </c:pt>
                      <c:pt idx="11">
                        <c:v>5.7426114948812123E-3</c:v>
                      </c:pt>
                      <c:pt idx="12">
                        <c:v>6.5249339558152066E-3</c:v>
                      </c:pt>
                      <c:pt idx="13">
                        <c:v>7.3264375294001555E-3</c:v>
                      </c:pt>
                      <c:pt idx="14">
                        <c:v>8.1442168426400577E-3</c:v>
                      </c:pt>
                      <c:pt idx="15">
                        <c:v>8.9758066008805322E-3</c:v>
                      </c:pt>
                      <c:pt idx="16">
                        <c:v>9.8191149289161318E-3</c:v>
                      </c:pt>
                      <c:pt idx="17">
                        <c:v>1.0672366808954404E-2</c:v>
                      </c:pt>
                      <c:pt idx="18">
                        <c:v>1.1534056086060613E-2</c:v>
                      </c:pt>
                      <c:pt idx="19">
                        <c:v>1.2402904743362439E-2</c:v>
                      </c:pt>
                      <c:pt idx="20">
                        <c:v>1.3277828345860367E-2</c:v>
                      </c:pt>
                      <c:pt idx="21">
                        <c:v>1.4157906718481855E-2</c:v>
                      </c:pt>
                      <c:pt idx="22">
                        <c:v>1.5042359065545751E-2</c:v>
                      </c:pt>
                      <c:pt idx="23">
                        <c:v>1.5930522858894201E-2</c:v>
                      </c:pt>
                      <c:pt idx="24">
                        <c:v>1.6821835923850094E-2</c:v>
                      </c:pt>
                      <c:pt idx="25">
                        <c:v>1.7715821238623721E-2</c:v>
                      </c:pt>
                      <c:pt idx="26">
                        <c:v>1.8612074036161139E-2</c:v>
                      </c:pt>
                      <c:pt idx="27">
                        <c:v>1.95102508596822E-2</c:v>
                      </c:pt>
                      <c:pt idx="28">
                        <c:v>2.0410060275981842E-2</c:v>
                      </c:pt>
                      <c:pt idx="29">
                        <c:v>2.131125499539243E-2</c:v>
                      </c:pt>
                      <c:pt idx="30">
                        <c:v>2.2213625185339442E-2</c:v>
                      </c:pt>
                      <c:pt idx="31">
                        <c:v>2.3116992796696299E-2</c:v>
                      </c:pt>
                      <c:pt idx="32">
                        <c:v>2.4021206749529195E-2</c:v>
                      </c:pt>
                      <c:pt idx="33">
                        <c:v>2.4926138848059571E-2</c:v>
                      </c:pt>
                      <c:pt idx="34">
                        <c:v>2.5831680314389361E-2</c:v>
                      </c:pt>
                      <c:pt idx="35">
                        <c:v>2.6737738847264665E-2</c:v>
                      </c:pt>
                      <c:pt idx="36">
                        <c:v>2.7644236126349954E-2</c:v>
                      </c:pt>
                      <c:pt idx="37">
                        <c:v>2.8551105694531204E-2</c:v>
                      </c:pt>
                      <c:pt idx="38">
                        <c:v>2.9458291160987624E-2</c:v>
                      </c:pt>
                      <c:pt idx="39">
                        <c:v>3.0365744676445046E-2</c:v>
                      </c:pt>
                      <c:pt idx="40">
                        <c:v>3.1273425639383449E-2</c:v>
                      </c:pt>
                      <c:pt idx="41">
                        <c:v>3.2181299598215946E-2</c:v>
                      </c:pt>
                      <c:pt idx="42">
                        <c:v>3.3089337319755219E-2</c:v>
                      </c:pt>
                      <c:pt idx="43">
                        <c:v>3.3997513998779864E-2</c:v>
                      </c:pt>
                      <c:pt idx="44">
                        <c:v>3.4905808587328127E-2</c:v>
                      </c:pt>
                      <c:pt idx="45">
                        <c:v>3.5814203225583839E-2</c:v>
                      </c:pt>
                      <c:pt idx="46">
                        <c:v>3.6722682758966362E-2</c:v>
                      </c:pt>
                      <c:pt idx="47">
                        <c:v>3.763123432836718E-2</c:v>
                      </c:pt>
                      <c:pt idx="48">
                        <c:v>3.8539847022453576E-2</c:v>
                      </c:pt>
                      <c:pt idx="49">
                        <c:v>3.9448511582637985E-2</c:v>
                      </c:pt>
                      <c:pt idx="50">
                        <c:v>4.0357220152735879E-2</c:v>
                      </c:pt>
                      <c:pt idx="51">
                        <c:v>4.1265966066543022E-2</c:v>
                      </c:pt>
                      <c:pt idx="52">
                        <c:v>4.2174743667588589E-2</c:v>
                      </c:pt>
                      <c:pt idx="53">
                        <c:v>4.3083548156190268E-2</c:v>
                      </c:pt>
                      <c:pt idx="54">
                        <c:v>4.3992375459676117E-2</c:v>
                      </c:pt>
                      <c:pt idx="55">
                        <c:v>4.4901222122263898E-2</c:v>
                      </c:pt>
                      <c:pt idx="56">
                        <c:v>4.5810085211620485E-2</c:v>
                      </c:pt>
                      <c:pt idx="57">
                        <c:v>4.6718962239574766E-2</c:v>
                      </c:pt>
                      <c:pt idx="58">
                        <c:v>4.7627851094840169E-2</c:v>
                      </c:pt>
                      <c:pt idx="59">
                        <c:v>4.8536749985927802E-2</c:v>
                      </c:pt>
                      <c:pt idx="60">
                        <c:v>4.9445657392706517E-2</c:v>
                      </c:pt>
                    </c:numCache>
                  </c:numRef>
                </c:yVal>
                <c:smooth val="1"/>
                <c:extLst xmlns:c15="http://schemas.microsoft.com/office/drawing/2012/chart">
                  <c:ext xmlns:c16="http://schemas.microsoft.com/office/drawing/2014/chart" uri="{C3380CC4-5D6E-409C-BE32-E72D297353CC}">
                    <c16:uniqueId val="{00000002-7A61-406E-A89A-A0DF9476CD3F}"/>
                  </c:ext>
                </c:extLst>
              </c15:ser>
            </c15:filteredScatterSeries>
          </c:ext>
        </c:extLst>
      </c:scatterChart>
      <c:valAx>
        <c:axId val="715720432"/>
        <c:scaling>
          <c:orientation val="minMax"/>
        </c:scaling>
        <c:delete val="0"/>
        <c:axPos val="b"/>
        <c:majorGridlines>
          <c:spPr>
            <a:ln w="9525" cap="flat" cmpd="sng" algn="ctr">
              <a:solidFill>
                <a:schemeClr val="dk1">
                  <a:lumMod val="65000"/>
                  <a:lumOff val="35000"/>
                  <a:alpha val="75000"/>
                </a:schemeClr>
              </a:solidFill>
              <a:round/>
            </a:ln>
            <a:effectLst/>
          </c:spPr>
        </c:majorGridlines>
        <c:title>
          <c:tx>
            <c:rich>
              <a:bodyPr rot="0" spcFirstLastPara="1" vertOverflow="ellipsis" vert="horz" wrap="square" anchor="ctr" anchorCtr="1"/>
              <a:lstStyle/>
              <a:p>
                <a:pPr>
                  <a:defRPr sz="1100" b="1" i="0" u="none" strike="noStrike" kern="1200" baseline="0">
                    <a:solidFill>
                      <a:schemeClr val="lt1">
                        <a:lumMod val="75000"/>
                      </a:schemeClr>
                    </a:solidFill>
                    <a:latin typeface="+mn-lt"/>
                    <a:ea typeface="+mn-ea"/>
                    <a:cs typeface="+mn-cs"/>
                  </a:defRPr>
                </a:pPr>
                <a:r>
                  <a:rPr lang="en-US" sz="1100"/>
                  <a:t>Time (minutes)</a:t>
                </a:r>
              </a:p>
            </c:rich>
          </c:tx>
          <c:overlay val="0"/>
          <c:spPr>
            <a:noFill/>
            <a:ln>
              <a:noFill/>
            </a:ln>
            <a:effectLst/>
          </c:spPr>
          <c:txPr>
            <a:bodyPr rot="0" spcFirstLastPara="1" vertOverflow="ellipsis" vert="horz" wrap="square" anchor="ctr" anchorCtr="1"/>
            <a:lstStyle/>
            <a:p>
              <a:pPr>
                <a:defRPr sz="11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15724040"/>
        <c:crosses val="autoZero"/>
        <c:crossBetween val="midCat"/>
      </c:valAx>
      <c:valAx>
        <c:axId val="715724040"/>
        <c:scaling>
          <c:orientation val="minMax"/>
        </c:scaling>
        <c:delete val="0"/>
        <c:axPos val="l"/>
        <c:majorGridlines>
          <c:spPr>
            <a:ln w="9525" cap="flat" cmpd="sng" algn="ctr">
              <a:solidFill>
                <a:schemeClr val="dk1">
                  <a:lumMod val="65000"/>
                  <a:lumOff val="35000"/>
                  <a:alpha val="75000"/>
                </a:schemeClr>
              </a:solidFill>
              <a:round/>
            </a:ln>
            <a:effectLst/>
          </c:spPr>
        </c:majorGridlines>
        <c:title>
          <c:tx>
            <c:rich>
              <a:bodyPr rot="-5400000" spcFirstLastPara="1" vertOverflow="ellipsis" vert="horz" wrap="square" anchor="ctr" anchorCtr="1"/>
              <a:lstStyle/>
              <a:p>
                <a:pPr>
                  <a:defRPr sz="1100" b="1" i="0" u="none" strike="noStrike" kern="1200" baseline="0">
                    <a:solidFill>
                      <a:schemeClr val="lt1">
                        <a:lumMod val="75000"/>
                      </a:schemeClr>
                    </a:solidFill>
                    <a:latin typeface="+mn-lt"/>
                    <a:ea typeface="+mn-ea"/>
                    <a:cs typeface="+mn-cs"/>
                  </a:defRPr>
                </a:pPr>
                <a:r>
                  <a:rPr lang="en-US" sz="1100"/>
                  <a:t>Concentration #/m^3</a:t>
                </a:r>
              </a:p>
            </c:rich>
          </c:tx>
          <c:overlay val="0"/>
          <c:spPr>
            <a:noFill/>
            <a:ln>
              <a:noFill/>
            </a:ln>
            <a:effectLst/>
          </c:spPr>
          <c:txPr>
            <a:bodyPr rot="-5400000" spcFirstLastPara="1" vertOverflow="ellipsis" vert="horz" wrap="square" anchor="ctr" anchorCtr="1"/>
            <a:lstStyle/>
            <a:p>
              <a:pPr>
                <a:defRPr sz="11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1572043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none" baseline="0">
                <a:solidFill>
                  <a:schemeClr val="lt1">
                    <a:lumMod val="85000"/>
                  </a:schemeClr>
                </a:solidFill>
                <a:latin typeface="+mn-lt"/>
                <a:ea typeface="+mn-ea"/>
                <a:cs typeface="+mn-cs"/>
              </a:defRPr>
            </a:pPr>
            <a:r>
              <a:rPr lang="en-US" sz="1800"/>
              <a:t>Infectious Dose</a:t>
            </a:r>
          </a:p>
        </c:rich>
      </c:tx>
      <c:overlay val="0"/>
      <c:spPr>
        <a:noFill/>
        <a:ln>
          <a:noFill/>
        </a:ln>
        <a:effectLst/>
      </c:spPr>
      <c:txPr>
        <a:bodyPr rot="0" spcFirstLastPara="1" vertOverflow="ellipsis" vert="horz" wrap="square" anchor="ctr" anchorCtr="1"/>
        <a:lstStyle/>
        <a:p>
          <a:pPr>
            <a:defRPr sz="1800" b="1" i="0" u="none" strike="noStrike" kern="1200" cap="none" baseline="0">
              <a:solidFill>
                <a:schemeClr val="lt1">
                  <a:lumMod val="85000"/>
                </a:schemeClr>
              </a:solidFill>
              <a:latin typeface="+mn-lt"/>
              <a:ea typeface="+mn-ea"/>
              <a:cs typeface="+mn-cs"/>
            </a:defRPr>
          </a:pPr>
          <a:endParaRPr lang="en-US"/>
        </a:p>
      </c:txPr>
    </c:title>
    <c:autoTitleDeleted val="0"/>
    <c:plotArea>
      <c:layout/>
      <c:scatterChart>
        <c:scatterStyle val="smoothMarker"/>
        <c:varyColors val="0"/>
        <c:ser>
          <c:idx val="1"/>
          <c:order val="1"/>
          <c:tx>
            <c:strRef>
              <c:f>Worksheet!$U$6</c:f>
              <c:strCache>
                <c:ptCount val="1"/>
                <c:pt idx="0">
                  <c:v>Dose</c:v>
                </c:pt>
              </c:strCache>
            </c:strRef>
          </c:tx>
          <c:spPr>
            <a:ln w="22225" cap="rnd">
              <a:solidFill>
                <a:schemeClr val="accent2"/>
              </a:solidFill>
            </a:ln>
            <a:effectLst>
              <a:glow rad="139700">
                <a:schemeClr val="accent2">
                  <a:satMod val="175000"/>
                  <a:alpha val="14000"/>
                </a:schemeClr>
              </a:glow>
            </a:effectLst>
          </c:spPr>
          <c:marker>
            <c:symbol val="none"/>
          </c:marker>
          <c:xVal>
            <c:numRef>
              <c:f>Worksheet!$S$7:$S$67</c:f>
              <c:numCache>
                <c:formatCode>General</c:formatCode>
                <c:ptCount val="6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numCache>
            </c:numRef>
          </c:xVal>
          <c:yVal>
            <c:numRef>
              <c:f>Worksheet!$U$7:$U$67</c:f>
              <c:numCache>
                <c:formatCode>General</c:formatCode>
                <c:ptCount val="61"/>
                <c:pt idx="0">
                  <c:v>0</c:v>
                </c:pt>
                <c:pt idx="1">
                  <c:v>1.4589567519598494</c:v>
                </c:pt>
                <c:pt idx="2">
                  <c:v>4.1558813264772594</c:v>
                </c:pt>
                <c:pt idx="3">
                  <c:v>7.9032581009171015</c:v>
                </c:pt>
                <c:pt idx="4">
                  <c:v>12.541974540423698</c:v>
                </c:pt>
                <c:pt idx="5">
                  <c:v>17.93701896761025</c:v>
                </c:pt>
                <c:pt idx="6">
                  <c:v>23.97382999328557</c:v>
                </c:pt>
                <c:pt idx="7">
                  <c:v>30.555198900785737</c:v>
                </c:pt>
                <c:pt idx="8">
                  <c:v>37.598641227743798</c:v>
                </c:pt>
                <c:pt idx="9">
                  <c:v>45.034166475720305</c:v>
                </c:pt>
                <c:pt idx="10">
                  <c:v>52.802385643062955</c:v>
                </c:pt>
                <c:pt idx="11">
                  <c:v>60.852905410737023</c:v>
                </c:pt>
                <c:pt idx="12">
                  <c:v>69.142965561653796</c:v>
                </c:pt>
                <c:pt idx="13">
                  <c:v>77.636282790793899</c:v>
                </c:pt>
                <c:pt idx="14">
                  <c:v>86.302069644005812</c:v>
                </c:pt>
                <c:pt idx="15">
                  <c:v>95.114202058648999</c:v>
                </c:pt>
                <c:pt idx="16">
                  <c:v>104.05051299728385</c:v>
                </c:pt>
                <c:pt idx="17">
                  <c:v>113.09219307502981</c:v>
                </c:pt>
                <c:pt idx="18">
                  <c:v>122.22328197420583</c:v>
                </c:pt>
                <c:pt idx="19">
                  <c:v>131.43023689465664</c:v>
                </c:pt>
                <c:pt idx="20">
                  <c:v>140.70156637113013</c:v>
                </c:pt>
                <c:pt idx="21">
                  <c:v>150.02751955652468</c:v>
                </c:pt>
                <c:pt idx="22">
                  <c:v>159.39982256956299</c:v>
                </c:pt>
                <c:pt idx="23">
                  <c:v>168.81145477801917</c:v>
                </c:pt>
                <c:pt idx="24">
                  <c:v>178.25645896844054</c:v>
                </c:pt>
                <c:pt idx="25">
                  <c:v>187.72978026955926</c:v>
                </c:pt>
                <c:pt idx="26">
                  <c:v>197.22712947405759</c:v>
                </c:pt>
                <c:pt idx="27">
                  <c:v>206.74486706305566</c:v>
                </c:pt>
                <c:pt idx="28">
                  <c:v>216.27990479746978</c:v>
                </c:pt>
                <c:pt idx="29">
                  <c:v>225.82962221537821</c:v>
                </c:pt>
                <c:pt idx="30">
                  <c:v>235.39179577757389</c:v>
                </c:pt>
                <c:pt idx="31">
                  <c:v>244.96453874547677</c:v>
                </c:pt>
                <c:pt idx="32">
                  <c:v>254.54625016576972</c:v>
                </c:pt>
                <c:pt idx="33">
                  <c:v>264.13557158235767</c:v>
                </c:pt>
                <c:pt idx="34">
                  <c:v>273.73135030518887</c:v>
                </c:pt>
                <c:pt idx="35">
                  <c:v>283.33260824276636</c:v>
                </c:pt>
                <c:pt idx="36">
                  <c:v>292.93851545561512</c:v>
                </c:pt>
                <c:pt idx="37">
                  <c:v>302.54836771561918</c:v>
                </c:pt>
                <c:pt idx="38">
                  <c:v>312.16156746445745</c:v>
                </c:pt>
                <c:pt idx="39">
                  <c:v>321.77760765627499</c:v>
                </c:pt>
                <c:pt idx="40">
                  <c:v>331.39605804771315</c:v>
                </c:pt>
                <c:pt idx="41">
                  <c:v>341.01655356459611</c:v>
                </c:pt>
                <c:pt idx="42">
                  <c:v>350.63878443072116</c:v>
                </c:pt>
                <c:pt idx="43">
                  <c:v>360.2624877918463</c:v>
                </c:pt>
                <c:pt idx="44">
                  <c:v>369.88744060839673</c:v>
                </c:pt>
                <c:pt idx="45">
                  <c:v>379.5134536247167</c:v>
                </c:pt>
                <c:pt idx="46">
                  <c:v>389.14036625180199</c:v>
                </c:pt>
                <c:pt idx="47">
                  <c:v>398.76804222514738</c:v>
                </c:pt>
                <c:pt idx="48">
                  <c:v>408.3963659203024</c:v>
                </c:pt>
                <c:pt idx="49">
                  <c:v>418.02523922651142</c:v>
                </c:pt>
                <c:pt idx="50">
                  <c:v>427.65457889390552</c:v>
                </c:pt>
                <c:pt idx="51">
                  <c:v>437.28431428251622</c:v>
                </c:pt>
                <c:pt idx="52">
                  <c:v>446.91438545224736</c:v>
                </c:pt>
                <c:pt idx="53">
                  <c:v>456.54474154215995</c:v>
                </c:pt>
                <c:pt idx="54">
                  <c:v>466.17533939524759</c:v>
                </c:pt>
                <c:pt idx="55">
                  <c:v>475.80614239151788</c:v>
                </c:pt>
                <c:pt idx="56">
                  <c:v>485.43711945782746</c:v>
                </c:pt>
                <c:pt idx="57">
                  <c:v>495.06824422769796</c:v>
                </c:pt>
                <c:pt idx="58">
                  <c:v>504.69949432839502</c:v>
                </c:pt>
                <c:pt idx="59">
                  <c:v>514.33085077599389</c:v>
                </c:pt>
                <c:pt idx="60">
                  <c:v>523.96229746207473</c:v>
                </c:pt>
              </c:numCache>
            </c:numRef>
          </c:yVal>
          <c:smooth val="1"/>
          <c:extLst>
            <c:ext xmlns:c16="http://schemas.microsoft.com/office/drawing/2014/chart" uri="{C3380CC4-5D6E-409C-BE32-E72D297353CC}">
              <c16:uniqueId val="{00000001-B504-42DE-A7BE-11E69C713BC3}"/>
            </c:ext>
          </c:extLst>
        </c:ser>
        <c:dLbls>
          <c:showLegendKey val="0"/>
          <c:showVal val="0"/>
          <c:showCatName val="0"/>
          <c:showSerName val="0"/>
          <c:showPercent val="0"/>
          <c:showBubbleSize val="0"/>
        </c:dLbls>
        <c:axId val="569026808"/>
        <c:axId val="569027792"/>
        <c:extLst>
          <c:ext xmlns:c15="http://schemas.microsoft.com/office/drawing/2012/chart" uri="{02D57815-91ED-43cb-92C2-25804820EDAC}">
            <c15:filteredScatterSeries>
              <c15:ser>
                <c:idx val="0"/>
                <c:order val="0"/>
                <c:tx>
                  <c:strRef>
                    <c:extLst>
                      <c:ext uri="{02D57815-91ED-43cb-92C2-25804820EDAC}">
                        <c15:formulaRef>
                          <c15:sqref>Worksheet!$T$6</c15:sqref>
                        </c15:formulaRef>
                      </c:ext>
                    </c:extLst>
                    <c:strCache>
                      <c:ptCount val="1"/>
                      <c:pt idx="0">
                        <c:v>Concentration</c:v>
                      </c:pt>
                    </c:strCache>
                  </c:strRef>
                </c:tx>
                <c:spPr>
                  <a:ln w="22225" cap="rnd">
                    <a:solidFill>
                      <a:schemeClr val="accent1"/>
                    </a:solidFill>
                  </a:ln>
                  <a:effectLst>
                    <a:glow rad="139700">
                      <a:schemeClr val="accent1">
                        <a:satMod val="175000"/>
                        <a:alpha val="14000"/>
                      </a:schemeClr>
                    </a:glow>
                  </a:effectLst>
                </c:spPr>
                <c:marker>
                  <c:symbol val="none"/>
                </c:marker>
                <c:xVal>
                  <c:numRef>
                    <c:extLst>
                      <c:ext uri="{02D57815-91ED-43cb-92C2-25804820EDAC}">
                        <c15:formulaRef>
                          <c15:sqref>Worksheet!$S$7:$S$67</c15:sqref>
                        </c15:formulaRef>
                      </c:ext>
                    </c:extLst>
                    <c:numCache>
                      <c:formatCode>General</c:formatCode>
                      <c:ptCount val="6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numCache>
                  </c:numRef>
                </c:xVal>
                <c:yVal>
                  <c:numRef>
                    <c:extLst>
                      <c:ext uri="{02D57815-91ED-43cb-92C2-25804820EDAC}">
                        <c15:formulaRef>
                          <c15:sqref>Worksheet!$T$7:$T$67</c15:sqref>
                        </c15:formulaRef>
                      </c:ext>
                    </c:extLst>
                    <c:numCache>
                      <c:formatCode>General</c:formatCode>
                      <c:ptCount val="61"/>
                      <c:pt idx="0">
                        <c:v>0</c:v>
                      </c:pt>
                      <c:pt idx="1">
                        <c:v>1.4589567519598494</c:v>
                      </c:pt>
                      <c:pt idx="2">
                        <c:v>2.6969245745174102</c:v>
                      </c:pt>
                      <c:pt idx="3">
                        <c:v>3.7473767744398421</c:v>
                      </c:pt>
                      <c:pt idx="4">
                        <c:v>4.6387164395065961</c:v>
                      </c:pt>
                      <c:pt idx="5">
                        <c:v>5.3950444271865514</c:v>
                      </c:pt>
                      <c:pt idx="6">
                        <c:v>6.0368110256753198</c:v>
                      </c:pt>
                      <c:pt idx="7">
                        <c:v>6.5813689075001678</c:v>
                      </c:pt>
                      <c:pt idx="8">
                        <c:v>7.0434423269580577</c:v>
                      </c:pt>
                      <c:pt idx="9">
                        <c:v>7.4355252479765079</c:v>
                      </c:pt>
                      <c:pt idx="10">
                        <c:v>7.7682191673426519</c:v>
                      </c:pt>
                      <c:pt idx="11">
                        <c:v>8.0505197676740714</c:v>
                      </c:pt>
                      <c:pt idx="12">
                        <c:v>8.2900601509167693</c:v>
                      </c:pt>
                      <c:pt idx="13">
                        <c:v>8.4933172291401018</c:v>
                      </c:pt>
                      <c:pt idx="14">
                        <c:v>8.6657868532119178</c:v>
                      </c:pt>
                      <c:pt idx="15">
                        <c:v>8.8121324146431874</c:v>
                      </c:pt>
                      <c:pt idx="16">
                        <c:v>8.9363109386348434</c:v>
                      </c:pt>
                      <c:pt idx="17">
                        <c:v>9.0416800777459603</c:v>
                      </c:pt>
                      <c:pt idx="18">
                        <c:v>9.1310888991760173</c:v>
                      </c:pt>
                      <c:pt idx="19">
                        <c:v>9.2069549204508228</c:v>
                      </c:pt>
                      <c:pt idx="20">
                        <c:v>9.2713294764734808</c:v>
                      </c:pt>
                      <c:pt idx="21">
                        <c:v>9.3259531853945479</c:v>
                      </c:pt>
                      <c:pt idx="22">
                        <c:v>9.3723030130383034</c:v>
                      </c:pt>
                      <c:pt idx="23">
                        <c:v>9.4116322084561777</c:v>
                      </c:pt>
                      <c:pt idx="24">
                        <c:v>9.4450041904213755</c:v>
                      </c:pt>
                      <c:pt idx="25">
                        <c:v>9.4733213011187232</c:v>
                      </c:pt>
                      <c:pt idx="26">
                        <c:v>9.4973492044983274</c:v>
                      </c:pt>
                      <c:pt idx="27">
                        <c:v>9.5177375889980826</c:v>
                      </c:pt>
                      <c:pt idx="28">
                        <c:v>9.5350377344141322</c:v>
                      </c:pt>
                      <c:pt idx="29">
                        <c:v>9.5497174179084254</c:v>
                      </c:pt>
                      <c:pt idx="30">
                        <c:v>9.5621735621956727</c:v>
                      </c:pt>
                      <c:pt idx="31">
                        <c:v>9.5727429679028884</c:v>
                      </c:pt>
                      <c:pt idx="32">
                        <c:v>9.581711420292935</c:v>
                      </c:pt>
                      <c:pt idx="33">
                        <c:v>9.5893214165879623</c:v>
                      </c:pt>
                      <c:pt idx="34">
                        <c:v>9.5957787228311862</c:v>
                      </c:pt>
                      <c:pt idx="35">
                        <c:v>9.6012579375774596</c:v>
                      </c:pt>
                      <c:pt idx="36">
                        <c:v>9.6059072128487486</c:v>
                      </c:pt>
                      <c:pt idx="37">
                        <c:v>9.6098522600040788</c:v>
                      </c:pt>
                      <c:pt idx="38">
                        <c:v>9.6131997488382819</c:v>
                      </c:pt>
                      <c:pt idx="39">
                        <c:v>9.6160401918175182</c:v>
                      </c:pt>
                      <c:pt idx="40">
                        <c:v>9.6184503914381594</c:v>
                      </c:pt>
                      <c:pt idx="41">
                        <c:v>9.6204955168829578</c:v>
                      </c:pt>
                      <c:pt idx="42">
                        <c:v>9.6222308661250473</c:v>
                      </c:pt>
                      <c:pt idx="43">
                        <c:v>9.6237033611251359</c:v>
                      </c:pt>
                      <c:pt idx="44">
                        <c:v>9.624952816550417</c:v>
                      </c:pt>
                      <c:pt idx="45">
                        <c:v>9.6260130163199698</c:v>
                      </c:pt>
                      <c:pt idx="46">
                        <c:v>9.6269126270852841</c:v>
                      </c:pt>
                      <c:pt idx="47">
                        <c:v>9.6276759733454043</c:v>
                      </c:pt>
                      <c:pt idx="48">
                        <c:v>9.6283236951549984</c:v>
                      </c:pt>
                      <c:pt idx="49">
                        <c:v>9.628873306209039</c:v>
                      </c:pt>
                      <c:pt idx="50">
                        <c:v>9.6293396673941203</c:v>
                      </c:pt>
                      <c:pt idx="51">
                        <c:v>9.6297353886106976</c:v>
                      </c:pt>
                      <c:pt idx="52">
                        <c:v>9.6300711697311243</c:v>
                      </c:pt>
                      <c:pt idx="53">
                        <c:v>9.6303560899125831</c:v>
                      </c:pt>
                      <c:pt idx="54">
                        <c:v>9.6305978530876537</c:v>
                      </c:pt>
                      <c:pt idx="55">
                        <c:v>9.6308029962702832</c:v>
                      </c:pt>
                      <c:pt idx="56">
                        <c:v>9.6309770663095566</c:v>
                      </c:pt>
                      <c:pt idx="57">
                        <c:v>9.6311247698704765</c:v>
                      </c:pt>
                      <c:pt idx="58">
                        <c:v>9.631250100697077</c:v>
                      </c:pt>
                      <c:pt idx="59">
                        <c:v>9.6313564475989271</c:v>
                      </c:pt>
                      <c:pt idx="60">
                        <c:v>9.6314466860808725</c:v>
                      </c:pt>
                    </c:numCache>
                  </c:numRef>
                </c:yVal>
                <c:smooth val="1"/>
                <c:extLst>
                  <c:ext xmlns:c16="http://schemas.microsoft.com/office/drawing/2014/chart" uri="{C3380CC4-5D6E-409C-BE32-E72D297353CC}">
                    <c16:uniqueId val="{00000000-B504-42DE-A7BE-11E69C713BC3}"/>
                  </c:ext>
                </c:extLst>
              </c15:ser>
            </c15:filteredScatterSeries>
            <c15:filteredScatterSeries>
              <c15:ser>
                <c:idx val="2"/>
                <c:order val="2"/>
                <c:tx>
                  <c:strRef>
                    <c:extLst xmlns:c15="http://schemas.microsoft.com/office/drawing/2012/chart">
                      <c:ext xmlns:c15="http://schemas.microsoft.com/office/drawing/2012/chart" uri="{02D57815-91ED-43cb-92C2-25804820EDAC}">
                        <c15:formulaRef>
                          <c15:sqref>Worksheet!$V$6</c15:sqref>
                        </c15:formulaRef>
                      </c:ext>
                    </c:extLst>
                    <c:strCache>
                      <c:ptCount val="1"/>
                      <c:pt idx="0">
                        <c:v>Rel Risk</c:v>
                      </c:pt>
                    </c:strCache>
                  </c:strRef>
                </c:tx>
                <c:spPr>
                  <a:ln w="22225" cap="rnd">
                    <a:solidFill>
                      <a:schemeClr val="accent3"/>
                    </a:solidFill>
                  </a:ln>
                  <a:effectLst>
                    <a:glow rad="139700">
                      <a:schemeClr val="accent3">
                        <a:satMod val="175000"/>
                        <a:alpha val="14000"/>
                      </a:schemeClr>
                    </a:glow>
                  </a:effectLst>
                </c:spPr>
                <c:marker>
                  <c:symbol val="none"/>
                </c:marker>
                <c:xVal>
                  <c:numRef>
                    <c:extLst xmlns:c15="http://schemas.microsoft.com/office/drawing/2012/chart">
                      <c:ext xmlns:c15="http://schemas.microsoft.com/office/drawing/2012/chart" uri="{02D57815-91ED-43cb-92C2-25804820EDAC}">
                        <c15:formulaRef>
                          <c15:sqref>Worksheet!$S$7:$S$67</c15:sqref>
                        </c15:formulaRef>
                      </c:ext>
                    </c:extLst>
                    <c:numCache>
                      <c:formatCode>General</c:formatCode>
                      <c:ptCount val="6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numCache>
                  </c:numRef>
                </c:xVal>
                <c:yVal>
                  <c:numRef>
                    <c:extLst xmlns:c15="http://schemas.microsoft.com/office/drawing/2012/chart">
                      <c:ext xmlns:c15="http://schemas.microsoft.com/office/drawing/2012/chart" uri="{02D57815-91ED-43cb-92C2-25804820EDAC}">
                        <c15:formulaRef>
                          <c15:sqref>Worksheet!$V$7:$V$67</c15:sqref>
                        </c15:formulaRef>
                      </c:ext>
                    </c:extLst>
                    <c:numCache>
                      <c:formatCode>General</c:formatCode>
                      <c:ptCount val="61"/>
                      <c:pt idx="0">
                        <c:v>0</c:v>
                      </c:pt>
                      <c:pt idx="1">
                        <c:v>1.3767989807206342E-4</c:v>
                      </c:pt>
                      <c:pt idx="2">
                        <c:v>3.9218524926140321E-4</c:v>
                      </c:pt>
                      <c:pt idx="3">
                        <c:v>7.4582044211370915E-4</c:v>
                      </c:pt>
                      <c:pt idx="4">
                        <c:v>1.1835702285405854E-3</c:v>
                      </c:pt>
                      <c:pt idx="5">
                        <c:v>1.692693727802296E-3</c:v>
                      </c:pt>
                      <c:pt idx="6">
                        <c:v>2.2623799269160033E-3</c:v>
                      </c:pt>
                      <c:pt idx="7">
                        <c:v>2.8834553625943097E-3</c:v>
                      </c:pt>
                      <c:pt idx="8">
                        <c:v>3.5481360807508755E-3</c:v>
                      </c:pt>
                      <c:pt idx="9">
                        <c:v>4.2498171668272581E-3</c:v>
                      </c:pt>
                      <c:pt idx="10">
                        <c:v>4.982894156069376E-3</c:v>
                      </c:pt>
                      <c:pt idx="11">
                        <c:v>5.7426114948812123E-3</c:v>
                      </c:pt>
                      <c:pt idx="12">
                        <c:v>6.5249339558152066E-3</c:v>
                      </c:pt>
                      <c:pt idx="13">
                        <c:v>7.3264375294001555E-3</c:v>
                      </c:pt>
                      <c:pt idx="14">
                        <c:v>8.1442168426400577E-3</c:v>
                      </c:pt>
                      <c:pt idx="15">
                        <c:v>8.9758066008805322E-3</c:v>
                      </c:pt>
                      <c:pt idx="16">
                        <c:v>9.8191149289161318E-3</c:v>
                      </c:pt>
                      <c:pt idx="17">
                        <c:v>1.0672366808954404E-2</c:v>
                      </c:pt>
                      <c:pt idx="18">
                        <c:v>1.1534056086060613E-2</c:v>
                      </c:pt>
                      <c:pt idx="19">
                        <c:v>1.2402904743362439E-2</c:v>
                      </c:pt>
                      <c:pt idx="20">
                        <c:v>1.3277828345860367E-2</c:v>
                      </c:pt>
                      <c:pt idx="21">
                        <c:v>1.4157906718481855E-2</c:v>
                      </c:pt>
                      <c:pt idx="22">
                        <c:v>1.5042359065545751E-2</c:v>
                      </c:pt>
                      <c:pt idx="23">
                        <c:v>1.5930522858894201E-2</c:v>
                      </c:pt>
                      <c:pt idx="24">
                        <c:v>1.6821835923850094E-2</c:v>
                      </c:pt>
                      <c:pt idx="25">
                        <c:v>1.7715821238623721E-2</c:v>
                      </c:pt>
                      <c:pt idx="26">
                        <c:v>1.8612074036161139E-2</c:v>
                      </c:pt>
                      <c:pt idx="27">
                        <c:v>1.95102508596822E-2</c:v>
                      </c:pt>
                      <c:pt idx="28">
                        <c:v>2.0410060275981842E-2</c:v>
                      </c:pt>
                      <c:pt idx="29">
                        <c:v>2.131125499539243E-2</c:v>
                      </c:pt>
                      <c:pt idx="30">
                        <c:v>2.2213625185339442E-2</c:v>
                      </c:pt>
                      <c:pt idx="31">
                        <c:v>2.3116992796696299E-2</c:v>
                      </c:pt>
                      <c:pt idx="32">
                        <c:v>2.4021206749529195E-2</c:v>
                      </c:pt>
                      <c:pt idx="33">
                        <c:v>2.4926138848059571E-2</c:v>
                      </c:pt>
                      <c:pt idx="34">
                        <c:v>2.5831680314389361E-2</c:v>
                      </c:pt>
                      <c:pt idx="35">
                        <c:v>2.6737738847264665E-2</c:v>
                      </c:pt>
                      <c:pt idx="36">
                        <c:v>2.7644236126349954E-2</c:v>
                      </c:pt>
                      <c:pt idx="37">
                        <c:v>2.8551105694531204E-2</c:v>
                      </c:pt>
                      <c:pt idx="38">
                        <c:v>2.9458291160987624E-2</c:v>
                      </c:pt>
                      <c:pt idx="39">
                        <c:v>3.0365744676445046E-2</c:v>
                      </c:pt>
                      <c:pt idx="40">
                        <c:v>3.1273425639383449E-2</c:v>
                      </c:pt>
                      <c:pt idx="41">
                        <c:v>3.2181299598215946E-2</c:v>
                      </c:pt>
                      <c:pt idx="42">
                        <c:v>3.3089337319755219E-2</c:v>
                      </c:pt>
                      <c:pt idx="43">
                        <c:v>3.3997513998779864E-2</c:v>
                      </c:pt>
                      <c:pt idx="44">
                        <c:v>3.4905808587328127E-2</c:v>
                      </c:pt>
                      <c:pt idx="45">
                        <c:v>3.5814203225583839E-2</c:v>
                      </c:pt>
                      <c:pt idx="46">
                        <c:v>3.6722682758966362E-2</c:v>
                      </c:pt>
                      <c:pt idx="47">
                        <c:v>3.763123432836718E-2</c:v>
                      </c:pt>
                      <c:pt idx="48">
                        <c:v>3.8539847022453576E-2</c:v>
                      </c:pt>
                      <c:pt idx="49">
                        <c:v>3.9448511582637985E-2</c:v>
                      </c:pt>
                      <c:pt idx="50">
                        <c:v>4.0357220152735879E-2</c:v>
                      </c:pt>
                      <c:pt idx="51">
                        <c:v>4.1265966066543022E-2</c:v>
                      </c:pt>
                      <c:pt idx="52">
                        <c:v>4.2174743667588589E-2</c:v>
                      </c:pt>
                      <c:pt idx="53">
                        <c:v>4.3083548156190268E-2</c:v>
                      </c:pt>
                      <c:pt idx="54">
                        <c:v>4.3992375459676117E-2</c:v>
                      </c:pt>
                      <c:pt idx="55">
                        <c:v>4.4901222122263898E-2</c:v>
                      </c:pt>
                      <c:pt idx="56">
                        <c:v>4.5810085211620485E-2</c:v>
                      </c:pt>
                      <c:pt idx="57">
                        <c:v>4.6718962239574766E-2</c:v>
                      </c:pt>
                      <c:pt idx="58">
                        <c:v>4.7627851094840169E-2</c:v>
                      </c:pt>
                      <c:pt idx="59">
                        <c:v>4.8536749985927802E-2</c:v>
                      </c:pt>
                      <c:pt idx="60">
                        <c:v>4.9445657392706517E-2</c:v>
                      </c:pt>
                    </c:numCache>
                  </c:numRef>
                </c:yVal>
                <c:smooth val="1"/>
                <c:extLst xmlns:c15="http://schemas.microsoft.com/office/drawing/2012/chart">
                  <c:ext xmlns:c16="http://schemas.microsoft.com/office/drawing/2014/chart" uri="{C3380CC4-5D6E-409C-BE32-E72D297353CC}">
                    <c16:uniqueId val="{00000002-B504-42DE-A7BE-11E69C713BC3}"/>
                  </c:ext>
                </c:extLst>
              </c15:ser>
            </c15:filteredScatterSeries>
          </c:ext>
        </c:extLst>
      </c:scatterChart>
      <c:valAx>
        <c:axId val="569026808"/>
        <c:scaling>
          <c:orientation val="minMax"/>
        </c:scaling>
        <c:delete val="0"/>
        <c:axPos val="b"/>
        <c:majorGridlines>
          <c:spPr>
            <a:ln w="9525" cap="flat" cmpd="sng" algn="ctr">
              <a:solidFill>
                <a:schemeClr val="dk1">
                  <a:lumMod val="65000"/>
                  <a:lumOff val="35000"/>
                  <a:alpha val="75000"/>
                </a:schemeClr>
              </a:solidFill>
              <a:round/>
            </a:ln>
            <a:effectLst/>
          </c:spPr>
        </c:majorGridlines>
        <c:title>
          <c:tx>
            <c:rich>
              <a:bodyPr rot="0" spcFirstLastPara="1" vertOverflow="ellipsis" vert="horz" wrap="square" anchor="ctr" anchorCtr="1"/>
              <a:lstStyle/>
              <a:p>
                <a:pPr>
                  <a:defRPr sz="1100" b="1" i="0" u="none" strike="noStrike" kern="1200" baseline="0">
                    <a:solidFill>
                      <a:schemeClr val="lt1">
                        <a:lumMod val="75000"/>
                      </a:schemeClr>
                    </a:solidFill>
                    <a:latin typeface="+mn-lt"/>
                    <a:ea typeface="+mn-ea"/>
                    <a:cs typeface="+mn-cs"/>
                  </a:defRPr>
                </a:pPr>
                <a:r>
                  <a:rPr lang="en-US" sz="1100"/>
                  <a:t>Time (minutes)</a:t>
                </a:r>
              </a:p>
            </c:rich>
          </c:tx>
          <c:overlay val="0"/>
          <c:spPr>
            <a:noFill/>
            <a:ln>
              <a:noFill/>
            </a:ln>
            <a:effectLst/>
          </c:spPr>
          <c:txPr>
            <a:bodyPr rot="0" spcFirstLastPara="1" vertOverflow="ellipsis" vert="horz" wrap="square" anchor="ctr" anchorCtr="1"/>
            <a:lstStyle/>
            <a:p>
              <a:pPr>
                <a:defRPr sz="11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69027792"/>
        <c:crosses val="autoZero"/>
        <c:crossBetween val="midCat"/>
      </c:valAx>
      <c:valAx>
        <c:axId val="569027792"/>
        <c:scaling>
          <c:orientation val="minMax"/>
        </c:scaling>
        <c:delete val="0"/>
        <c:axPos val="l"/>
        <c:majorGridlines>
          <c:spPr>
            <a:ln w="9525" cap="flat" cmpd="sng" algn="ctr">
              <a:solidFill>
                <a:schemeClr val="dk1">
                  <a:lumMod val="65000"/>
                  <a:lumOff val="35000"/>
                  <a:alpha val="75000"/>
                </a:schemeClr>
              </a:solidFill>
              <a:round/>
            </a:ln>
            <a:effectLst/>
          </c:spPr>
        </c:majorGridlines>
        <c:title>
          <c:tx>
            <c:rich>
              <a:bodyPr rot="-5400000" spcFirstLastPara="1" vertOverflow="ellipsis" vert="horz" wrap="square" anchor="ctr" anchorCtr="1"/>
              <a:lstStyle/>
              <a:p>
                <a:pPr>
                  <a:defRPr sz="1100" b="1" i="0" u="none" strike="noStrike" kern="1200" baseline="0">
                    <a:solidFill>
                      <a:schemeClr val="lt1">
                        <a:lumMod val="75000"/>
                      </a:schemeClr>
                    </a:solidFill>
                    <a:latin typeface="+mn-lt"/>
                    <a:ea typeface="+mn-ea"/>
                    <a:cs typeface="+mn-cs"/>
                  </a:defRPr>
                </a:pPr>
                <a:r>
                  <a:rPr lang="en-US" sz="1100"/>
                  <a:t>Dose, inhaled particles</a:t>
                </a:r>
              </a:p>
            </c:rich>
          </c:tx>
          <c:layout>
            <c:manualLayout>
              <c:xMode val="edge"/>
              <c:yMode val="edge"/>
              <c:x val="3.6111111111111108E-2"/>
              <c:y val="0.25614975211431906"/>
            </c:manualLayout>
          </c:layout>
          <c:overlay val="0"/>
          <c:spPr>
            <a:noFill/>
            <a:ln>
              <a:noFill/>
            </a:ln>
            <a:effectLst/>
          </c:spPr>
          <c:txPr>
            <a:bodyPr rot="-5400000" spcFirstLastPara="1" vertOverflow="ellipsis" vert="horz" wrap="square" anchor="ctr" anchorCtr="1"/>
            <a:lstStyle/>
            <a:p>
              <a:pPr>
                <a:defRPr sz="11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6902680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title>
      <c:tx>
        <c:rich>
          <a:bodyPr rot="0" spcFirstLastPara="1" vertOverflow="ellipsis" vert="horz" wrap="square" anchor="ctr" anchorCtr="1"/>
          <a:lstStyle/>
          <a:p>
            <a:pPr>
              <a:defRPr sz="1800" b="1" i="0" u="none" strike="noStrike" kern="1200" cap="none" baseline="0">
                <a:solidFill>
                  <a:schemeClr val="lt1">
                    <a:lumMod val="85000"/>
                  </a:schemeClr>
                </a:solidFill>
                <a:latin typeface="+mn-lt"/>
                <a:ea typeface="+mn-ea"/>
                <a:cs typeface="+mn-cs"/>
              </a:defRPr>
            </a:pPr>
            <a:r>
              <a:rPr lang="en-US" sz="1800"/>
              <a:t>Relative Risk</a:t>
            </a:r>
          </a:p>
        </c:rich>
      </c:tx>
      <c:overlay val="0"/>
      <c:spPr>
        <a:noFill/>
        <a:ln>
          <a:noFill/>
        </a:ln>
        <a:effectLst/>
      </c:spPr>
      <c:txPr>
        <a:bodyPr rot="0" spcFirstLastPara="1" vertOverflow="ellipsis" vert="horz" wrap="square" anchor="ctr" anchorCtr="1"/>
        <a:lstStyle/>
        <a:p>
          <a:pPr>
            <a:defRPr sz="1800" b="1" i="0" u="none" strike="noStrike" kern="1200" cap="none" baseline="0">
              <a:solidFill>
                <a:schemeClr val="lt1">
                  <a:lumMod val="85000"/>
                </a:schemeClr>
              </a:solidFill>
              <a:latin typeface="+mn-lt"/>
              <a:ea typeface="+mn-ea"/>
              <a:cs typeface="+mn-cs"/>
            </a:defRPr>
          </a:pPr>
          <a:endParaRPr lang="en-US"/>
        </a:p>
      </c:txPr>
    </c:title>
    <c:autoTitleDeleted val="0"/>
    <c:plotArea>
      <c:layout/>
      <c:scatterChart>
        <c:scatterStyle val="smoothMarker"/>
        <c:varyColors val="0"/>
        <c:ser>
          <c:idx val="2"/>
          <c:order val="2"/>
          <c:tx>
            <c:strRef>
              <c:f>Worksheet!$V$6</c:f>
              <c:strCache>
                <c:ptCount val="1"/>
                <c:pt idx="0">
                  <c:v>Rel Risk</c:v>
                </c:pt>
              </c:strCache>
            </c:strRef>
          </c:tx>
          <c:spPr>
            <a:ln w="22225" cap="rnd">
              <a:solidFill>
                <a:schemeClr val="accent2">
                  <a:shade val="65000"/>
                </a:schemeClr>
              </a:solidFill>
            </a:ln>
            <a:effectLst>
              <a:glow rad="139700">
                <a:schemeClr val="accent2">
                  <a:shade val="65000"/>
                  <a:satMod val="175000"/>
                  <a:alpha val="14000"/>
                </a:schemeClr>
              </a:glow>
            </a:effectLst>
          </c:spPr>
          <c:marker>
            <c:symbol val="none"/>
          </c:marker>
          <c:xVal>
            <c:numRef>
              <c:f>Worksheet!$S$7:$S$67</c:f>
              <c:numCache>
                <c:formatCode>General</c:formatCode>
                <c:ptCount val="6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numCache>
            </c:numRef>
          </c:xVal>
          <c:yVal>
            <c:numRef>
              <c:f>Worksheet!$V$7:$V$67</c:f>
              <c:numCache>
                <c:formatCode>General</c:formatCode>
                <c:ptCount val="61"/>
                <c:pt idx="0">
                  <c:v>0</c:v>
                </c:pt>
                <c:pt idx="1">
                  <c:v>1.3767989807206342E-4</c:v>
                </c:pt>
                <c:pt idx="2">
                  <c:v>3.9218524926140321E-4</c:v>
                </c:pt>
                <c:pt idx="3">
                  <c:v>7.4582044211370915E-4</c:v>
                </c:pt>
                <c:pt idx="4">
                  <c:v>1.1835702285405854E-3</c:v>
                </c:pt>
                <c:pt idx="5">
                  <c:v>1.692693727802296E-3</c:v>
                </c:pt>
                <c:pt idx="6">
                  <c:v>2.2623799269160033E-3</c:v>
                </c:pt>
                <c:pt idx="7">
                  <c:v>2.8834553625943097E-3</c:v>
                </c:pt>
                <c:pt idx="8">
                  <c:v>3.5481360807508755E-3</c:v>
                </c:pt>
                <c:pt idx="9">
                  <c:v>4.2498171668272581E-3</c:v>
                </c:pt>
                <c:pt idx="10">
                  <c:v>4.982894156069376E-3</c:v>
                </c:pt>
                <c:pt idx="11">
                  <c:v>5.7426114948812123E-3</c:v>
                </c:pt>
                <c:pt idx="12">
                  <c:v>6.5249339558152066E-3</c:v>
                </c:pt>
                <c:pt idx="13">
                  <c:v>7.3264375294001555E-3</c:v>
                </c:pt>
                <c:pt idx="14">
                  <c:v>8.1442168426400577E-3</c:v>
                </c:pt>
                <c:pt idx="15">
                  <c:v>8.9758066008805322E-3</c:v>
                </c:pt>
                <c:pt idx="16">
                  <c:v>9.8191149289161318E-3</c:v>
                </c:pt>
                <c:pt idx="17">
                  <c:v>1.0672366808954404E-2</c:v>
                </c:pt>
                <c:pt idx="18">
                  <c:v>1.1534056086060613E-2</c:v>
                </c:pt>
                <c:pt idx="19">
                  <c:v>1.2402904743362439E-2</c:v>
                </c:pt>
                <c:pt idx="20">
                  <c:v>1.3277828345860367E-2</c:v>
                </c:pt>
                <c:pt idx="21">
                  <c:v>1.4157906718481855E-2</c:v>
                </c:pt>
                <c:pt idx="22">
                  <c:v>1.5042359065545751E-2</c:v>
                </c:pt>
                <c:pt idx="23">
                  <c:v>1.5930522858894201E-2</c:v>
                </c:pt>
                <c:pt idx="24">
                  <c:v>1.6821835923850094E-2</c:v>
                </c:pt>
                <c:pt idx="25">
                  <c:v>1.7715821238623721E-2</c:v>
                </c:pt>
                <c:pt idx="26">
                  <c:v>1.8612074036161139E-2</c:v>
                </c:pt>
                <c:pt idx="27">
                  <c:v>1.95102508596822E-2</c:v>
                </c:pt>
                <c:pt idx="28">
                  <c:v>2.0410060275981842E-2</c:v>
                </c:pt>
                <c:pt idx="29">
                  <c:v>2.131125499539243E-2</c:v>
                </c:pt>
                <c:pt idx="30">
                  <c:v>2.2213625185339442E-2</c:v>
                </c:pt>
                <c:pt idx="31">
                  <c:v>2.3116992796696299E-2</c:v>
                </c:pt>
                <c:pt idx="32">
                  <c:v>2.4021206749529195E-2</c:v>
                </c:pt>
                <c:pt idx="33">
                  <c:v>2.4926138848059571E-2</c:v>
                </c:pt>
                <c:pt idx="34">
                  <c:v>2.5831680314389361E-2</c:v>
                </c:pt>
                <c:pt idx="35">
                  <c:v>2.6737738847264665E-2</c:v>
                </c:pt>
                <c:pt idx="36">
                  <c:v>2.7644236126349954E-2</c:v>
                </c:pt>
                <c:pt idx="37">
                  <c:v>2.8551105694531204E-2</c:v>
                </c:pt>
                <c:pt idx="38">
                  <c:v>2.9458291160987624E-2</c:v>
                </c:pt>
                <c:pt idx="39">
                  <c:v>3.0365744676445046E-2</c:v>
                </c:pt>
                <c:pt idx="40">
                  <c:v>3.1273425639383449E-2</c:v>
                </c:pt>
                <c:pt idx="41">
                  <c:v>3.2181299598215946E-2</c:v>
                </c:pt>
                <c:pt idx="42">
                  <c:v>3.3089337319755219E-2</c:v>
                </c:pt>
                <c:pt idx="43">
                  <c:v>3.3997513998779864E-2</c:v>
                </c:pt>
                <c:pt idx="44">
                  <c:v>3.4905808587328127E-2</c:v>
                </c:pt>
                <c:pt idx="45">
                  <c:v>3.5814203225583839E-2</c:v>
                </c:pt>
                <c:pt idx="46">
                  <c:v>3.6722682758966362E-2</c:v>
                </c:pt>
                <c:pt idx="47">
                  <c:v>3.763123432836718E-2</c:v>
                </c:pt>
                <c:pt idx="48">
                  <c:v>3.8539847022453576E-2</c:v>
                </c:pt>
                <c:pt idx="49">
                  <c:v>3.9448511582637985E-2</c:v>
                </c:pt>
                <c:pt idx="50">
                  <c:v>4.0357220152735879E-2</c:v>
                </c:pt>
                <c:pt idx="51">
                  <c:v>4.1265966066543022E-2</c:v>
                </c:pt>
                <c:pt idx="52">
                  <c:v>4.2174743667588589E-2</c:v>
                </c:pt>
                <c:pt idx="53">
                  <c:v>4.3083548156190268E-2</c:v>
                </c:pt>
                <c:pt idx="54">
                  <c:v>4.3992375459676117E-2</c:v>
                </c:pt>
                <c:pt idx="55">
                  <c:v>4.4901222122263898E-2</c:v>
                </c:pt>
                <c:pt idx="56">
                  <c:v>4.5810085211620485E-2</c:v>
                </c:pt>
                <c:pt idx="57">
                  <c:v>4.6718962239574766E-2</c:v>
                </c:pt>
                <c:pt idx="58">
                  <c:v>4.7627851094840169E-2</c:v>
                </c:pt>
                <c:pt idx="59">
                  <c:v>4.8536749985927802E-2</c:v>
                </c:pt>
                <c:pt idx="60">
                  <c:v>4.9445657392706517E-2</c:v>
                </c:pt>
              </c:numCache>
            </c:numRef>
          </c:yVal>
          <c:smooth val="1"/>
          <c:extLst>
            <c:ext xmlns:c16="http://schemas.microsoft.com/office/drawing/2014/chart" uri="{C3380CC4-5D6E-409C-BE32-E72D297353CC}">
              <c16:uniqueId val="{00000002-621D-497D-894D-7460EDE2D36F}"/>
            </c:ext>
          </c:extLst>
        </c:ser>
        <c:dLbls>
          <c:showLegendKey val="0"/>
          <c:showVal val="0"/>
          <c:showCatName val="0"/>
          <c:showSerName val="0"/>
          <c:showPercent val="0"/>
          <c:showBubbleSize val="0"/>
        </c:dLbls>
        <c:axId val="391117784"/>
        <c:axId val="391118112"/>
        <c:extLst>
          <c:ext xmlns:c15="http://schemas.microsoft.com/office/drawing/2012/chart" uri="{02D57815-91ED-43cb-92C2-25804820EDAC}">
            <c15:filteredScatterSeries>
              <c15:ser>
                <c:idx val="0"/>
                <c:order val="0"/>
                <c:tx>
                  <c:strRef>
                    <c:extLst>
                      <c:ext uri="{02D57815-91ED-43cb-92C2-25804820EDAC}">
                        <c15:formulaRef>
                          <c15:sqref>Worksheet!$T$6</c15:sqref>
                        </c15:formulaRef>
                      </c:ext>
                    </c:extLst>
                    <c:strCache>
                      <c:ptCount val="1"/>
                      <c:pt idx="0">
                        <c:v>Concentration</c:v>
                      </c:pt>
                    </c:strCache>
                  </c:strRef>
                </c:tx>
                <c:spPr>
                  <a:ln w="22225" cap="rnd">
                    <a:solidFill>
                      <a:schemeClr val="accent2">
                        <a:tint val="65000"/>
                      </a:schemeClr>
                    </a:solidFill>
                  </a:ln>
                  <a:effectLst>
                    <a:glow rad="139700">
                      <a:schemeClr val="accent2">
                        <a:tint val="65000"/>
                        <a:satMod val="175000"/>
                        <a:alpha val="14000"/>
                      </a:schemeClr>
                    </a:glow>
                  </a:effectLst>
                </c:spPr>
                <c:marker>
                  <c:symbol val="none"/>
                </c:marker>
                <c:xVal>
                  <c:numRef>
                    <c:extLst>
                      <c:ext uri="{02D57815-91ED-43cb-92C2-25804820EDAC}">
                        <c15:formulaRef>
                          <c15:sqref>Worksheet!$S$7:$S$67</c15:sqref>
                        </c15:formulaRef>
                      </c:ext>
                    </c:extLst>
                    <c:numCache>
                      <c:formatCode>General</c:formatCode>
                      <c:ptCount val="6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numCache>
                  </c:numRef>
                </c:xVal>
                <c:yVal>
                  <c:numRef>
                    <c:extLst>
                      <c:ext uri="{02D57815-91ED-43cb-92C2-25804820EDAC}">
                        <c15:formulaRef>
                          <c15:sqref>Worksheet!$T$7:$T$67</c15:sqref>
                        </c15:formulaRef>
                      </c:ext>
                    </c:extLst>
                    <c:numCache>
                      <c:formatCode>General</c:formatCode>
                      <c:ptCount val="61"/>
                      <c:pt idx="0">
                        <c:v>0</c:v>
                      </c:pt>
                      <c:pt idx="1">
                        <c:v>1.4589567519598494</c:v>
                      </c:pt>
                      <c:pt idx="2">
                        <c:v>2.6969245745174102</c:v>
                      </c:pt>
                      <c:pt idx="3">
                        <c:v>3.7473767744398421</c:v>
                      </c:pt>
                      <c:pt idx="4">
                        <c:v>4.6387164395065961</c:v>
                      </c:pt>
                      <c:pt idx="5">
                        <c:v>5.3950444271865514</c:v>
                      </c:pt>
                      <c:pt idx="6">
                        <c:v>6.0368110256753198</c:v>
                      </c:pt>
                      <c:pt idx="7">
                        <c:v>6.5813689075001678</c:v>
                      </c:pt>
                      <c:pt idx="8">
                        <c:v>7.0434423269580577</c:v>
                      </c:pt>
                      <c:pt idx="9">
                        <c:v>7.4355252479765079</c:v>
                      </c:pt>
                      <c:pt idx="10">
                        <c:v>7.7682191673426519</c:v>
                      </c:pt>
                      <c:pt idx="11">
                        <c:v>8.0505197676740714</c:v>
                      </c:pt>
                      <c:pt idx="12">
                        <c:v>8.2900601509167693</c:v>
                      </c:pt>
                      <c:pt idx="13">
                        <c:v>8.4933172291401018</c:v>
                      </c:pt>
                      <c:pt idx="14">
                        <c:v>8.6657868532119178</c:v>
                      </c:pt>
                      <c:pt idx="15">
                        <c:v>8.8121324146431874</c:v>
                      </c:pt>
                      <c:pt idx="16">
                        <c:v>8.9363109386348434</c:v>
                      </c:pt>
                      <c:pt idx="17">
                        <c:v>9.0416800777459603</c:v>
                      </c:pt>
                      <c:pt idx="18">
                        <c:v>9.1310888991760173</c:v>
                      </c:pt>
                      <c:pt idx="19">
                        <c:v>9.2069549204508228</c:v>
                      </c:pt>
                      <c:pt idx="20">
                        <c:v>9.2713294764734808</c:v>
                      </c:pt>
                      <c:pt idx="21">
                        <c:v>9.3259531853945479</c:v>
                      </c:pt>
                      <c:pt idx="22">
                        <c:v>9.3723030130383034</c:v>
                      </c:pt>
                      <c:pt idx="23">
                        <c:v>9.4116322084561777</c:v>
                      </c:pt>
                      <c:pt idx="24">
                        <c:v>9.4450041904213755</c:v>
                      </c:pt>
                      <c:pt idx="25">
                        <c:v>9.4733213011187232</c:v>
                      </c:pt>
                      <c:pt idx="26">
                        <c:v>9.4973492044983274</c:v>
                      </c:pt>
                      <c:pt idx="27">
                        <c:v>9.5177375889980826</c:v>
                      </c:pt>
                      <c:pt idx="28">
                        <c:v>9.5350377344141322</c:v>
                      </c:pt>
                      <c:pt idx="29">
                        <c:v>9.5497174179084254</c:v>
                      </c:pt>
                      <c:pt idx="30">
                        <c:v>9.5621735621956727</c:v>
                      </c:pt>
                      <c:pt idx="31">
                        <c:v>9.5727429679028884</c:v>
                      </c:pt>
                      <c:pt idx="32">
                        <c:v>9.581711420292935</c:v>
                      </c:pt>
                      <c:pt idx="33">
                        <c:v>9.5893214165879623</c:v>
                      </c:pt>
                      <c:pt idx="34">
                        <c:v>9.5957787228311862</c:v>
                      </c:pt>
                      <c:pt idx="35">
                        <c:v>9.6012579375774596</c:v>
                      </c:pt>
                      <c:pt idx="36">
                        <c:v>9.6059072128487486</c:v>
                      </c:pt>
                      <c:pt idx="37">
                        <c:v>9.6098522600040788</c:v>
                      </c:pt>
                      <c:pt idx="38">
                        <c:v>9.6131997488382819</c:v>
                      </c:pt>
                      <c:pt idx="39">
                        <c:v>9.6160401918175182</c:v>
                      </c:pt>
                      <c:pt idx="40">
                        <c:v>9.6184503914381594</c:v>
                      </c:pt>
                      <c:pt idx="41">
                        <c:v>9.6204955168829578</c:v>
                      </c:pt>
                      <c:pt idx="42">
                        <c:v>9.6222308661250473</c:v>
                      </c:pt>
                      <c:pt idx="43">
                        <c:v>9.6237033611251359</c:v>
                      </c:pt>
                      <c:pt idx="44">
                        <c:v>9.624952816550417</c:v>
                      </c:pt>
                      <c:pt idx="45">
                        <c:v>9.6260130163199698</c:v>
                      </c:pt>
                      <c:pt idx="46">
                        <c:v>9.6269126270852841</c:v>
                      </c:pt>
                      <c:pt idx="47">
                        <c:v>9.6276759733454043</c:v>
                      </c:pt>
                      <c:pt idx="48">
                        <c:v>9.6283236951549984</c:v>
                      </c:pt>
                      <c:pt idx="49">
                        <c:v>9.628873306209039</c:v>
                      </c:pt>
                      <c:pt idx="50">
                        <c:v>9.6293396673941203</c:v>
                      </c:pt>
                      <c:pt idx="51">
                        <c:v>9.6297353886106976</c:v>
                      </c:pt>
                      <c:pt idx="52">
                        <c:v>9.6300711697311243</c:v>
                      </c:pt>
                      <c:pt idx="53">
                        <c:v>9.6303560899125831</c:v>
                      </c:pt>
                      <c:pt idx="54">
                        <c:v>9.6305978530876537</c:v>
                      </c:pt>
                      <c:pt idx="55">
                        <c:v>9.6308029962702832</c:v>
                      </c:pt>
                      <c:pt idx="56">
                        <c:v>9.6309770663095566</c:v>
                      </c:pt>
                      <c:pt idx="57">
                        <c:v>9.6311247698704765</c:v>
                      </c:pt>
                      <c:pt idx="58">
                        <c:v>9.631250100697077</c:v>
                      </c:pt>
                      <c:pt idx="59">
                        <c:v>9.6313564475989271</c:v>
                      </c:pt>
                      <c:pt idx="60">
                        <c:v>9.6314466860808725</c:v>
                      </c:pt>
                    </c:numCache>
                  </c:numRef>
                </c:yVal>
                <c:smooth val="1"/>
                <c:extLst>
                  <c:ext xmlns:c16="http://schemas.microsoft.com/office/drawing/2014/chart" uri="{C3380CC4-5D6E-409C-BE32-E72D297353CC}">
                    <c16:uniqueId val="{00000000-621D-497D-894D-7460EDE2D36F}"/>
                  </c:ext>
                </c:extLst>
              </c15:ser>
            </c15:filteredScatterSeries>
            <c15:filteredScatterSeries>
              <c15:ser>
                <c:idx val="1"/>
                <c:order val="1"/>
                <c:tx>
                  <c:strRef>
                    <c:extLst xmlns:c15="http://schemas.microsoft.com/office/drawing/2012/chart">
                      <c:ext xmlns:c15="http://schemas.microsoft.com/office/drawing/2012/chart" uri="{02D57815-91ED-43cb-92C2-25804820EDAC}">
                        <c15:formulaRef>
                          <c15:sqref>Worksheet!$U$6</c15:sqref>
                        </c15:formulaRef>
                      </c:ext>
                    </c:extLst>
                    <c:strCache>
                      <c:ptCount val="1"/>
                      <c:pt idx="0">
                        <c:v>Dose</c:v>
                      </c:pt>
                    </c:strCache>
                  </c:strRef>
                </c:tx>
                <c:spPr>
                  <a:ln w="22225" cap="rnd">
                    <a:solidFill>
                      <a:schemeClr val="accent2"/>
                    </a:solidFill>
                  </a:ln>
                  <a:effectLst>
                    <a:glow rad="139700">
                      <a:schemeClr val="accent2">
                        <a:satMod val="175000"/>
                        <a:alpha val="14000"/>
                      </a:schemeClr>
                    </a:glow>
                  </a:effectLst>
                </c:spPr>
                <c:marker>
                  <c:symbol val="none"/>
                </c:marker>
                <c:xVal>
                  <c:numRef>
                    <c:extLst xmlns:c15="http://schemas.microsoft.com/office/drawing/2012/chart">
                      <c:ext xmlns:c15="http://schemas.microsoft.com/office/drawing/2012/chart" uri="{02D57815-91ED-43cb-92C2-25804820EDAC}">
                        <c15:formulaRef>
                          <c15:sqref>Worksheet!$S$7:$S$67</c15:sqref>
                        </c15:formulaRef>
                      </c:ext>
                    </c:extLst>
                    <c:numCache>
                      <c:formatCode>General</c:formatCode>
                      <c:ptCount val="6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numCache>
                  </c:numRef>
                </c:xVal>
                <c:yVal>
                  <c:numRef>
                    <c:extLst xmlns:c15="http://schemas.microsoft.com/office/drawing/2012/chart">
                      <c:ext xmlns:c15="http://schemas.microsoft.com/office/drawing/2012/chart" uri="{02D57815-91ED-43cb-92C2-25804820EDAC}">
                        <c15:formulaRef>
                          <c15:sqref>Worksheet!$U$7:$U$67</c15:sqref>
                        </c15:formulaRef>
                      </c:ext>
                    </c:extLst>
                    <c:numCache>
                      <c:formatCode>General</c:formatCode>
                      <c:ptCount val="61"/>
                      <c:pt idx="0">
                        <c:v>0</c:v>
                      </c:pt>
                      <c:pt idx="1">
                        <c:v>1.4589567519598494</c:v>
                      </c:pt>
                      <c:pt idx="2">
                        <c:v>4.1558813264772594</c:v>
                      </c:pt>
                      <c:pt idx="3">
                        <c:v>7.9032581009171015</c:v>
                      </c:pt>
                      <c:pt idx="4">
                        <c:v>12.541974540423698</c:v>
                      </c:pt>
                      <c:pt idx="5">
                        <c:v>17.93701896761025</c:v>
                      </c:pt>
                      <c:pt idx="6">
                        <c:v>23.97382999328557</c:v>
                      </c:pt>
                      <c:pt idx="7">
                        <c:v>30.555198900785737</c:v>
                      </c:pt>
                      <c:pt idx="8">
                        <c:v>37.598641227743798</c:v>
                      </c:pt>
                      <c:pt idx="9">
                        <c:v>45.034166475720305</c:v>
                      </c:pt>
                      <c:pt idx="10">
                        <c:v>52.802385643062955</c:v>
                      </c:pt>
                      <c:pt idx="11">
                        <c:v>60.852905410737023</c:v>
                      </c:pt>
                      <c:pt idx="12">
                        <c:v>69.142965561653796</c:v>
                      </c:pt>
                      <c:pt idx="13">
                        <c:v>77.636282790793899</c:v>
                      </c:pt>
                      <c:pt idx="14">
                        <c:v>86.302069644005812</c:v>
                      </c:pt>
                      <c:pt idx="15">
                        <c:v>95.114202058648999</c:v>
                      </c:pt>
                      <c:pt idx="16">
                        <c:v>104.05051299728385</c:v>
                      </c:pt>
                      <c:pt idx="17">
                        <c:v>113.09219307502981</c:v>
                      </c:pt>
                      <c:pt idx="18">
                        <c:v>122.22328197420583</c:v>
                      </c:pt>
                      <c:pt idx="19">
                        <c:v>131.43023689465664</c:v>
                      </c:pt>
                      <c:pt idx="20">
                        <c:v>140.70156637113013</c:v>
                      </c:pt>
                      <c:pt idx="21">
                        <c:v>150.02751955652468</c:v>
                      </c:pt>
                      <c:pt idx="22">
                        <c:v>159.39982256956299</c:v>
                      </c:pt>
                      <c:pt idx="23">
                        <c:v>168.81145477801917</c:v>
                      </c:pt>
                      <c:pt idx="24">
                        <c:v>178.25645896844054</c:v>
                      </c:pt>
                      <c:pt idx="25">
                        <c:v>187.72978026955926</c:v>
                      </c:pt>
                      <c:pt idx="26">
                        <c:v>197.22712947405759</c:v>
                      </c:pt>
                      <c:pt idx="27">
                        <c:v>206.74486706305566</c:v>
                      </c:pt>
                      <c:pt idx="28">
                        <c:v>216.27990479746978</c:v>
                      </c:pt>
                      <c:pt idx="29">
                        <c:v>225.82962221537821</c:v>
                      </c:pt>
                      <c:pt idx="30">
                        <c:v>235.39179577757389</c:v>
                      </c:pt>
                      <c:pt idx="31">
                        <c:v>244.96453874547677</c:v>
                      </c:pt>
                      <c:pt idx="32">
                        <c:v>254.54625016576972</c:v>
                      </c:pt>
                      <c:pt idx="33">
                        <c:v>264.13557158235767</c:v>
                      </c:pt>
                      <c:pt idx="34">
                        <c:v>273.73135030518887</c:v>
                      </c:pt>
                      <c:pt idx="35">
                        <c:v>283.33260824276636</c:v>
                      </c:pt>
                      <c:pt idx="36">
                        <c:v>292.93851545561512</c:v>
                      </c:pt>
                      <c:pt idx="37">
                        <c:v>302.54836771561918</c:v>
                      </c:pt>
                      <c:pt idx="38">
                        <c:v>312.16156746445745</c:v>
                      </c:pt>
                      <c:pt idx="39">
                        <c:v>321.77760765627499</c:v>
                      </c:pt>
                      <c:pt idx="40">
                        <c:v>331.39605804771315</c:v>
                      </c:pt>
                      <c:pt idx="41">
                        <c:v>341.01655356459611</c:v>
                      </c:pt>
                      <c:pt idx="42">
                        <c:v>350.63878443072116</c:v>
                      </c:pt>
                      <c:pt idx="43">
                        <c:v>360.2624877918463</c:v>
                      </c:pt>
                      <c:pt idx="44">
                        <c:v>369.88744060839673</c:v>
                      </c:pt>
                      <c:pt idx="45">
                        <c:v>379.5134536247167</c:v>
                      </c:pt>
                      <c:pt idx="46">
                        <c:v>389.14036625180199</c:v>
                      </c:pt>
                      <c:pt idx="47">
                        <c:v>398.76804222514738</c:v>
                      </c:pt>
                      <c:pt idx="48">
                        <c:v>408.3963659203024</c:v>
                      </c:pt>
                      <c:pt idx="49">
                        <c:v>418.02523922651142</c:v>
                      </c:pt>
                      <c:pt idx="50">
                        <c:v>427.65457889390552</c:v>
                      </c:pt>
                      <c:pt idx="51">
                        <c:v>437.28431428251622</c:v>
                      </c:pt>
                      <c:pt idx="52">
                        <c:v>446.91438545224736</c:v>
                      </c:pt>
                      <c:pt idx="53">
                        <c:v>456.54474154215995</c:v>
                      </c:pt>
                      <c:pt idx="54">
                        <c:v>466.17533939524759</c:v>
                      </c:pt>
                      <c:pt idx="55">
                        <c:v>475.80614239151788</c:v>
                      </c:pt>
                      <c:pt idx="56">
                        <c:v>485.43711945782746</c:v>
                      </c:pt>
                      <c:pt idx="57">
                        <c:v>495.06824422769796</c:v>
                      </c:pt>
                      <c:pt idx="58">
                        <c:v>504.69949432839502</c:v>
                      </c:pt>
                      <c:pt idx="59">
                        <c:v>514.33085077599389</c:v>
                      </c:pt>
                      <c:pt idx="60">
                        <c:v>523.96229746207473</c:v>
                      </c:pt>
                    </c:numCache>
                  </c:numRef>
                </c:yVal>
                <c:smooth val="1"/>
                <c:extLst xmlns:c15="http://schemas.microsoft.com/office/drawing/2012/chart">
                  <c:ext xmlns:c16="http://schemas.microsoft.com/office/drawing/2014/chart" uri="{C3380CC4-5D6E-409C-BE32-E72D297353CC}">
                    <c16:uniqueId val="{00000001-621D-497D-894D-7460EDE2D36F}"/>
                  </c:ext>
                </c:extLst>
              </c15:ser>
            </c15:filteredScatterSeries>
          </c:ext>
        </c:extLst>
      </c:scatterChart>
      <c:valAx>
        <c:axId val="391117784"/>
        <c:scaling>
          <c:orientation val="minMax"/>
        </c:scaling>
        <c:delete val="0"/>
        <c:axPos val="b"/>
        <c:majorGridlines>
          <c:spPr>
            <a:ln w="9525" cap="flat" cmpd="sng" algn="ctr">
              <a:solidFill>
                <a:schemeClr val="dk1">
                  <a:lumMod val="65000"/>
                  <a:lumOff val="35000"/>
                  <a:alpha val="75000"/>
                </a:schemeClr>
              </a:solidFill>
              <a:round/>
            </a:ln>
            <a:effectLst/>
          </c:spPr>
        </c:majorGridlines>
        <c:title>
          <c:tx>
            <c:rich>
              <a:bodyPr rot="0" spcFirstLastPara="1" vertOverflow="ellipsis" vert="horz" wrap="square" anchor="ctr" anchorCtr="1"/>
              <a:lstStyle/>
              <a:p>
                <a:pPr>
                  <a:defRPr sz="1100" b="1" i="0" u="none" strike="noStrike" kern="1200" baseline="0">
                    <a:solidFill>
                      <a:schemeClr val="lt1">
                        <a:lumMod val="75000"/>
                      </a:schemeClr>
                    </a:solidFill>
                    <a:latin typeface="+mn-lt"/>
                    <a:ea typeface="+mn-ea"/>
                    <a:cs typeface="+mn-cs"/>
                  </a:defRPr>
                </a:pPr>
                <a:r>
                  <a:rPr lang="en-US" sz="1100"/>
                  <a:t>Time (minutes)</a:t>
                </a:r>
              </a:p>
            </c:rich>
          </c:tx>
          <c:overlay val="0"/>
          <c:spPr>
            <a:noFill/>
            <a:ln>
              <a:noFill/>
            </a:ln>
            <a:effectLst/>
          </c:spPr>
          <c:txPr>
            <a:bodyPr rot="0" spcFirstLastPara="1" vertOverflow="ellipsis" vert="horz" wrap="square" anchor="ctr" anchorCtr="1"/>
            <a:lstStyle/>
            <a:p>
              <a:pPr>
                <a:defRPr sz="11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91118112"/>
        <c:crosses val="autoZero"/>
        <c:crossBetween val="midCat"/>
      </c:valAx>
      <c:valAx>
        <c:axId val="391118112"/>
        <c:scaling>
          <c:orientation val="minMax"/>
        </c:scaling>
        <c:delete val="0"/>
        <c:axPos val="l"/>
        <c:majorGridlines>
          <c:spPr>
            <a:ln w="9525" cap="flat" cmpd="sng" algn="ctr">
              <a:solidFill>
                <a:schemeClr val="dk1">
                  <a:lumMod val="65000"/>
                  <a:lumOff val="35000"/>
                  <a:alpha val="75000"/>
                </a:schemeClr>
              </a:solidFill>
              <a:round/>
            </a:ln>
            <a:effectLst/>
          </c:spPr>
        </c:majorGridlines>
        <c:title>
          <c:tx>
            <c:rich>
              <a:bodyPr rot="-5400000" spcFirstLastPara="1" vertOverflow="ellipsis" vert="horz" wrap="square" anchor="ctr" anchorCtr="1"/>
              <a:lstStyle/>
              <a:p>
                <a:pPr>
                  <a:defRPr sz="1100" b="1" i="0" u="none" strike="noStrike" kern="1200" baseline="0">
                    <a:solidFill>
                      <a:schemeClr val="lt1">
                        <a:lumMod val="75000"/>
                      </a:schemeClr>
                    </a:solidFill>
                    <a:latin typeface="+mn-lt"/>
                    <a:ea typeface="+mn-ea"/>
                    <a:cs typeface="+mn-cs"/>
                  </a:defRPr>
                </a:pPr>
                <a:r>
                  <a:rPr lang="en-US" sz="1100"/>
                  <a:t>Risk</a:t>
                </a:r>
              </a:p>
            </c:rich>
          </c:tx>
          <c:overlay val="0"/>
          <c:spPr>
            <a:noFill/>
            <a:ln>
              <a:noFill/>
            </a:ln>
            <a:effectLst/>
          </c:spPr>
          <c:txPr>
            <a:bodyPr rot="-5400000" spcFirstLastPara="1" vertOverflow="ellipsis" vert="horz" wrap="square" anchor="ctr" anchorCtr="1"/>
            <a:lstStyle/>
            <a:p>
              <a:pPr>
                <a:defRPr sz="11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9111778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Reversed" id="22">
  <a:schemeClr val="accent2"/>
</cs:colorStyle>
</file>

<file path=xl/charts/style1.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24</xdr:row>
      <xdr:rowOff>138112</xdr:rowOff>
    </xdr:from>
    <xdr:to>
      <xdr:col>5</xdr:col>
      <xdr:colOff>714375</xdr:colOff>
      <xdr:row>41</xdr:row>
      <xdr:rowOff>128587</xdr:rowOff>
    </xdr:to>
    <xdr:graphicFrame macro="">
      <xdr:nvGraphicFramePr>
        <xdr:cNvPr id="6" name="Chart 5">
          <a:extLst>
            <a:ext uri="{FF2B5EF4-FFF2-40B4-BE49-F238E27FC236}">
              <a16:creationId xmlns:a16="http://schemas.microsoft.com/office/drawing/2014/main" id="{365DC667-8D0B-5DFF-50E1-0B0C2B05E17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757237</xdr:colOff>
      <xdr:row>24</xdr:row>
      <xdr:rowOff>138112</xdr:rowOff>
    </xdr:from>
    <xdr:to>
      <xdr:col>11</xdr:col>
      <xdr:colOff>700087</xdr:colOff>
      <xdr:row>41</xdr:row>
      <xdr:rowOff>128587</xdr:rowOff>
    </xdr:to>
    <xdr:graphicFrame macro="">
      <xdr:nvGraphicFramePr>
        <xdr:cNvPr id="7" name="Chart 6">
          <a:extLst>
            <a:ext uri="{FF2B5EF4-FFF2-40B4-BE49-F238E27FC236}">
              <a16:creationId xmlns:a16="http://schemas.microsoft.com/office/drawing/2014/main" id="{287184F5-F170-3529-E2D9-24050A5FFB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766762</xdr:colOff>
      <xdr:row>24</xdr:row>
      <xdr:rowOff>138112</xdr:rowOff>
    </xdr:from>
    <xdr:to>
      <xdr:col>17</xdr:col>
      <xdr:colOff>709612</xdr:colOff>
      <xdr:row>41</xdr:row>
      <xdr:rowOff>128587</xdr:rowOff>
    </xdr:to>
    <xdr:graphicFrame macro="">
      <xdr:nvGraphicFramePr>
        <xdr:cNvPr id="8" name="Chart 7">
          <a:extLst>
            <a:ext uri="{FF2B5EF4-FFF2-40B4-BE49-F238E27FC236}">
              <a16:creationId xmlns:a16="http://schemas.microsoft.com/office/drawing/2014/main" id="{BA3B64E4-9A8D-BDB3-5EB2-51CF76FDE2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333376</xdr:colOff>
      <xdr:row>0</xdr:row>
      <xdr:rowOff>28575</xdr:rowOff>
    </xdr:from>
    <xdr:to>
      <xdr:col>12</xdr:col>
      <xdr:colOff>342901</xdr:colOff>
      <xdr:row>4</xdr:row>
      <xdr:rowOff>0</xdr:rowOff>
    </xdr:to>
    <xdr:sp macro="" textlink="">
      <xdr:nvSpPr>
        <xdr:cNvPr id="9" name="TextBox 8">
          <a:extLst>
            <a:ext uri="{FF2B5EF4-FFF2-40B4-BE49-F238E27FC236}">
              <a16:creationId xmlns:a16="http://schemas.microsoft.com/office/drawing/2014/main" id="{A95DBC78-B10A-E297-D44D-F571E4C43C71}"/>
            </a:ext>
          </a:extLst>
        </xdr:cNvPr>
        <xdr:cNvSpPr txBox="1"/>
      </xdr:nvSpPr>
      <xdr:spPr>
        <a:xfrm>
          <a:off x="4191001" y="28575"/>
          <a:ext cx="5410200" cy="6191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2000" b="1"/>
            <a:t>Respiratory Virus Transmission Risk Assessment</a:t>
          </a:r>
        </a:p>
        <a:p>
          <a:pPr marL="0" marR="0" lvl="0" indent="0" algn="ctr" defTabSz="914400" eaLnBrk="1" fontAlgn="auto" latinLnBrk="0" hangingPunct="1">
            <a:lnSpc>
              <a:spcPct val="100000"/>
            </a:lnSpc>
            <a:spcBef>
              <a:spcPts val="0"/>
            </a:spcBef>
            <a:spcAft>
              <a:spcPts val="0"/>
            </a:spcAft>
            <a:buClrTx/>
            <a:buSzTx/>
            <a:buFontTx/>
            <a:buNone/>
            <a:tabLst/>
            <a:defRPr/>
          </a:pPr>
          <a:r>
            <a:rPr lang="en-US" sz="1200" b="1"/>
            <a:t>John Peach, Laura P.</a:t>
          </a:r>
          <a:r>
            <a:rPr lang="en-US" sz="1200" b="1" baseline="0"/>
            <a:t> Hale</a:t>
          </a:r>
          <a:endParaRPr lang="en-US" sz="1200" b="1"/>
        </a:p>
        <a:p>
          <a:pPr algn="ctr"/>
          <a:endParaRPr lang="en-US" sz="20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cdc.gov/nchs/pressroom/sosmap/flu_pneumonia_mortality/flu_pneumonia.htm" TargetMode="External"/><Relationship Id="rId2" Type="http://schemas.openxmlformats.org/officeDocument/2006/relationships/hyperlink" Target="https://www.cdc.gov/flu/weekly/usmap.htm" TargetMode="External"/><Relationship Id="rId1" Type="http://schemas.openxmlformats.org/officeDocument/2006/relationships/hyperlink" Target="https://covidactnow.org/?s=42432987" TargetMode="External"/><Relationship Id="rId6" Type="http://schemas.openxmlformats.org/officeDocument/2006/relationships/drawing" Target="../drawings/drawing1.xml"/><Relationship Id="rId5" Type="http://schemas.openxmlformats.org/officeDocument/2006/relationships/printerSettings" Target="../printerSettings/printerSettings1.bin"/><Relationship Id="rId4" Type="http://schemas.openxmlformats.org/officeDocument/2006/relationships/hyperlink" Target="https://worldpopulationreview.com/states"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nature.com/articles/s41598-022-15530-x"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5:V67"/>
  <sheetViews>
    <sheetView tabSelected="1" zoomScaleNormal="100" workbookViewId="0">
      <selection activeCell="R16" sqref="R16"/>
    </sheetView>
  </sheetViews>
  <sheetFormatPr defaultColWidth="11.5703125" defaultRowHeight="12.75"/>
  <cols>
    <col min="6" max="6" width="17.28515625" bestFit="1" customWidth="1"/>
    <col min="19" max="19" width="12.42578125" bestFit="1" customWidth="1"/>
  </cols>
  <sheetData>
    <row r="5" spans="1:22" ht="13.5" thickBot="1"/>
    <row r="6" spans="1:22" ht="16.5" thickBot="1">
      <c r="A6" s="1" t="s">
        <v>0</v>
      </c>
      <c r="F6" s="11" t="s">
        <v>102</v>
      </c>
      <c r="H6" s="1" t="s">
        <v>1</v>
      </c>
      <c r="L6" s="11" t="s">
        <v>102</v>
      </c>
      <c r="S6" s="9" t="s">
        <v>22</v>
      </c>
      <c r="T6" s="9" t="s">
        <v>23</v>
      </c>
      <c r="U6" s="9" t="s">
        <v>24</v>
      </c>
      <c r="V6" s="9" t="s">
        <v>25</v>
      </c>
    </row>
    <row r="7" spans="1:22" ht="13.5" thickBot="1">
      <c r="A7" t="s">
        <v>2</v>
      </c>
      <c r="E7">
        <v>28</v>
      </c>
      <c r="F7" s="11" t="s">
        <v>103</v>
      </c>
      <c r="H7" t="s">
        <v>26</v>
      </c>
      <c r="K7">
        <v>0.30480000000000002</v>
      </c>
      <c r="L7" s="11" t="s">
        <v>107</v>
      </c>
      <c r="S7">
        <v>0</v>
      </c>
      <c r="T7">
        <f t="shared" ref="T7:T38" si="0">eps/lambda*(1-EXP(-lambda*S7/60))*nbrInfect</f>
        <v>0</v>
      </c>
      <c r="U7">
        <f>T7</f>
        <v>0</v>
      </c>
      <c r="V7">
        <f t="shared" ref="V7:V38" si="1">U7/(V*lambda)</f>
        <v>0</v>
      </c>
    </row>
    <row r="8" spans="1:22" ht="26.25" thickBot="1">
      <c r="A8" t="s">
        <v>4</v>
      </c>
      <c r="E8">
        <v>203.7</v>
      </c>
      <c r="F8" s="12" t="s">
        <v>104</v>
      </c>
      <c r="H8" t="s">
        <v>3</v>
      </c>
      <c r="K8">
        <f>Length*Width*Height*f2m^3</f>
        <v>1075.2614572147202</v>
      </c>
      <c r="L8" s="11" t="s">
        <v>108</v>
      </c>
      <c r="S8">
        <f t="shared" ref="S8:S39" si="2">S7+1</f>
        <v>1</v>
      </c>
      <c r="T8">
        <f t="shared" si="0"/>
        <v>1.4589567519598494</v>
      </c>
      <c r="U8">
        <f>T8+U7</f>
        <v>1.4589567519598494</v>
      </c>
      <c r="V8">
        <f t="shared" si="1"/>
        <v>1.3767989807206342E-4</v>
      </c>
    </row>
    <row r="9" spans="1:22" ht="13.5" thickBot="1">
      <c r="A9" t="s">
        <v>53</v>
      </c>
      <c r="E9">
        <v>7674</v>
      </c>
      <c r="F9" s="11" t="s">
        <v>105</v>
      </c>
      <c r="H9" t="s">
        <v>28</v>
      </c>
      <c r="K9">
        <f>(60-highRateMinutes)*lowEmissRate*nbrInfect</f>
        <v>19188</v>
      </c>
      <c r="L9" s="11" t="s">
        <v>109</v>
      </c>
      <c r="P9" s="12" t="s">
        <v>126</v>
      </c>
      <c r="Q9" s="11"/>
      <c r="S9">
        <f t="shared" si="2"/>
        <v>2</v>
      </c>
      <c r="T9">
        <f t="shared" si="0"/>
        <v>2.6969245745174102</v>
      </c>
      <c r="U9">
        <f t="shared" ref="U9:U67" si="3">T9+U8</f>
        <v>4.1558813264772594</v>
      </c>
      <c r="V9">
        <f t="shared" si="1"/>
        <v>3.9218524926140321E-4</v>
      </c>
    </row>
    <row r="10" spans="1:22" ht="13.5" thickBot="1">
      <c r="A10" t="s">
        <v>6</v>
      </c>
      <c r="E10">
        <v>10.8</v>
      </c>
      <c r="F10" s="12" t="s">
        <v>106</v>
      </c>
      <c r="H10" t="s">
        <v>29</v>
      </c>
      <c r="K10">
        <f>maxParticleRate*highRateMinutes*nbrInfect</f>
        <v>82879.200000000012</v>
      </c>
      <c r="L10" s="11" t="s">
        <v>109</v>
      </c>
      <c r="P10" s="12" t="s">
        <v>127</v>
      </c>
      <c r="Q10" s="11"/>
      <c r="S10">
        <f t="shared" si="2"/>
        <v>3</v>
      </c>
      <c r="T10">
        <f t="shared" si="0"/>
        <v>3.7473767744398421</v>
      </c>
      <c r="U10">
        <f t="shared" si="3"/>
        <v>7.9032581009171015</v>
      </c>
      <c r="V10">
        <f t="shared" si="1"/>
        <v>7.4582044211370915E-4</v>
      </c>
    </row>
    <row r="11" spans="1:22" ht="13.5" thickBot="1">
      <c r="A11" t="s">
        <v>52</v>
      </c>
      <c r="E11">
        <v>390</v>
      </c>
      <c r="F11" s="11" t="s">
        <v>105</v>
      </c>
      <c r="H11" t="s">
        <v>27</v>
      </c>
      <c r="K11">
        <f>lowRate+highRate</f>
        <v>102067.20000000001</v>
      </c>
      <c r="L11" s="11" t="s">
        <v>109</v>
      </c>
      <c r="P11" s="11" t="s">
        <v>128</v>
      </c>
      <c r="Q11" s="11" t="s">
        <v>129</v>
      </c>
      <c r="S11">
        <f t="shared" si="2"/>
        <v>4</v>
      </c>
      <c r="T11">
        <f t="shared" si="0"/>
        <v>4.6387164395065961</v>
      </c>
      <c r="U11">
        <f t="shared" si="3"/>
        <v>12.541974540423698</v>
      </c>
      <c r="V11">
        <f t="shared" si="1"/>
        <v>1.1835702285405854E-3</v>
      </c>
    </row>
    <row r="12" spans="1:22" ht="13.5" thickBot="1">
      <c r="A12" t="s">
        <v>54</v>
      </c>
      <c r="E12">
        <v>1</v>
      </c>
      <c r="F12" s="11" t="s">
        <v>103</v>
      </c>
      <c r="H12" t="s">
        <v>101</v>
      </c>
      <c r="K12">
        <f>Ep/V</f>
        <v>94.923145729028121</v>
      </c>
      <c r="L12" s="12" t="s">
        <v>110</v>
      </c>
      <c r="P12" s="13">
        <v>7.11</v>
      </c>
      <c r="Q12" s="13">
        <v>4499.74125</v>
      </c>
      <c r="S12">
        <f t="shared" si="2"/>
        <v>5</v>
      </c>
      <c r="T12">
        <f t="shared" si="0"/>
        <v>5.3950444271865514</v>
      </c>
      <c r="U12">
        <f t="shared" si="3"/>
        <v>17.93701896761025</v>
      </c>
      <c r="V12">
        <f t="shared" si="1"/>
        <v>1.692693727802296E-3</v>
      </c>
    </row>
    <row r="13" spans="1:22" ht="13.5" thickBot="1">
      <c r="H13" t="s">
        <v>5</v>
      </c>
      <c r="K13">
        <f>((freshIntake_Pct/100 * hvac_cfm + F0) * 60 * f2m^3) / V</f>
        <v>9.8550266640331827</v>
      </c>
      <c r="L13" s="12" t="s">
        <v>111</v>
      </c>
      <c r="S13">
        <f t="shared" si="2"/>
        <v>6</v>
      </c>
      <c r="T13">
        <f t="shared" si="0"/>
        <v>6.0368110256753198</v>
      </c>
      <c r="U13">
        <f t="shared" si="3"/>
        <v>23.97382999328557</v>
      </c>
      <c r="V13">
        <f t="shared" si="1"/>
        <v>2.2623799269160033E-3</v>
      </c>
    </row>
    <row r="14" spans="1:22" ht="16.5" thickBot="1">
      <c r="A14" s="1" t="s">
        <v>9</v>
      </c>
      <c r="H14" t="s">
        <v>7</v>
      </c>
      <c r="K14">
        <f>Ep/(V*lambda)</f>
        <v>9.6319521970913371</v>
      </c>
      <c r="L14" s="12" t="s">
        <v>110</v>
      </c>
      <c r="S14">
        <f t="shared" si="2"/>
        <v>7</v>
      </c>
      <c r="T14">
        <f t="shared" si="0"/>
        <v>6.5813689075001678</v>
      </c>
      <c r="U14">
        <f t="shared" si="3"/>
        <v>30.555198900785737</v>
      </c>
      <c r="V14">
        <f t="shared" si="1"/>
        <v>2.8834553625943097E-3</v>
      </c>
    </row>
    <row r="15" spans="1:22" ht="13.5" thickBot="1">
      <c r="A15" t="s">
        <v>10</v>
      </c>
      <c r="E15">
        <v>83</v>
      </c>
      <c r="F15" s="11" t="s">
        <v>119</v>
      </c>
      <c r="H15" t="s">
        <v>8</v>
      </c>
      <c r="K15">
        <f>1-(1-N_I/100000)^n</f>
        <v>5.5494879033630706E-2</v>
      </c>
      <c r="L15" s="12" t="s">
        <v>112</v>
      </c>
      <c r="S15">
        <f t="shared" si="2"/>
        <v>8</v>
      </c>
      <c r="T15">
        <f t="shared" si="0"/>
        <v>7.0434423269580577</v>
      </c>
      <c r="U15">
        <f t="shared" si="3"/>
        <v>37.598641227743798</v>
      </c>
      <c r="V15">
        <f t="shared" si="1"/>
        <v>3.5481360807508755E-3</v>
      </c>
    </row>
    <row r="16" spans="1:22" ht="13.5" thickBot="1">
      <c r="A16" t="s">
        <v>12</v>
      </c>
      <c r="E16">
        <v>30</v>
      </c>
      <c r="F16" s="11" t="s">
        <v>119</v>
      </c>
      <c r="H16" t="s">
        <v>122</v>
      </c>
      <c r="K16">
        <f>V67</f>
        <v>4.9445657392706517E-2</v>
      </c>
      <c r="L16" s="12" t="s">
        <v>124</v>
      </c>
      <c r="S16">
        <f t="shared" si="2"/>
        <v>9</v>
      </c>
      <c r="T16">
        <f t="shared" si="0"/>
        <v>7.4355252479765079</v>
      </c>
      <c r="U16">
        <f t="shared" si="3"/>
        <v>45.034166475720305</v>
      </c>
      <c r="V16">
        <f t="shared" si="1"/>
        <v>4.2498171668272581E-3</v>
      </c>
    </row>
    <row r="17" spans="1:22" ht="13.5" thickBot="1">
      <c r="A17" t="s">
        <v>14</v>
      </c>
      <c r="E17">
        <v>15.25</v>
      </c>
      <c r="F17" s="11" t="s">
        <v>119</v>
      </c>
      <c r="H17" t="s">
        <v>123</v>
      </c>
      <c r="K17">
        <v>7.4087480950000006E-2</v>
      </c>
      <c r="L17" s="12" t="s">
        <v>125</v>
      </c>
      <c r="S17">
        <f t="shared" si="2"/>
        <v>10</v>
      </c>
      <c r="T17">
        <f t="shared" si="0"/>
        <v>7.7682191673426519</v>
      </c>
      <c r="U17">
        <f t="shared" si="3"/>
        <v>52.802385643062955</v>
      </c>
      <c r="V17">
        <f t="shared" si="1"/>
        <v>4.982894156069376E-3</v>
      </c>
    </row>
    <row r="18" spans="1:22" ht="13.5" thickBot="1">
      <c r="F18" s="11"/>
      <c r="S18">
        <f t="shared" si="2"/>
        <v>11</v>
      </c>
      <c r="T18">
        <f t="shared" si="0"/>
        <v>8.0505197676740714</v>
      </c>
      <c r="U18">
        <f t="shared" si="3"/>
        <v>60.852905410737023</v>
      </c>
      <c r="V18">
        <f t="shared" si="1"/>
        <v>5.7426114948812123E-3</v>
      </c>
    </row>
    <row r="19" spans="1:22" ht="16.5" thickBot="1">
      <c r="A19" s="1" t="s">
        <v>17</v>
      </c>
      <c r="F19" s="11"/>
      <c r="S19">
        <f t="shared" si="2"/>
        <v>12</v>
      </c>
      <c r="T19">
        <f t="shared" si="0"/>
        <v>8.2900601509167693</v>
      </c>
      <c r="U19">
        <f t="shared" si="3"/>
        <v>69.142965561653796</v>
      </c>
      <c r="V19">
        <f t="shared" si="1"/>
        <v>6.5249339558152066E-3</v>
      </c>
    </row>
    <row r="20" spans="1:22" ht="16.5" thickBot="1">
      <c r="A20" t="s">
        <v>18</v>
      </c>
      <c r="E20">
        <v>4500</v>
      </c>
      <c r="F20" s="12" t="s">
        <v>120</v>
      </c>
      <c r="H20" s="1" t="s">
        <v>11</v>
      </c>
      <c r="S20">
        <f t="shared" si="2"/>
        <v>13</v>
      </c>
      <c r="T20">
        <f t="shared" si="0"/>
        <v>8.4933172291401018</v>
      </c>
      <c r="U20">
        <f t="shared" si="3"/>
        <v>77.636282790793899</v>
      </c>
      <c r="V20">
        <f t="shared" si="1"/>
        <v>7.3264375294001555E-3</v>
      </c>
    </row>
    <row r="21" spans="1:22" ht="13.5" thickBot="1">
      <c r="A21" t="s">
        <v>20</v>
      </c>
      <c r="E21">
        <v>1737</v>
      </c>
      <c r="F21" s="12" t="s">
        <v>120</v>
      </c>
      <c r="H21" s="2" t="s">
        <v>13</v>
      </c>
      <c r="L21" s="14" t="s">
        <v>113</v>
      </c>
      <c r="M21" s="13">
        <v>10701022</v>
      </c>
      <c r="N21" s="12" t="s">
        <v>114</v>
      </c>
      <c r="S21">
        <f t="shared" si="2"/>
        <v>14</v>
      </c>
      <c r="T21">
        <f t="shared" si="0"/>
        <v>8.6657868532119178</v>
      </c>
      <c r="U21">
        <f t="shared" si="3"/>
        <v>86.302069644005812</v>
      </c>
      <c r="V21">
        <f t="shared" si="1"/>
        <v>8.1442168426400577E-3</v>
      </c>
    </row>
    <row r="22" spans="1:22" ht="13.5" thickBot="1">
      <c r="A22" t="s">
        <v>19</v>
      </c>
      <c r="E22">
        <v>100</v>
      </c>
      <c r="F22" s="11" t="s">
        <v>121</v>
      </c>
      <c r="H22" s="2" t="s">
        <v>15</v>
      </c>
      <c r="L22" s="11" t="s">
        <v>115</v>
      </c>
      <c r="M22" s="11"/>
      <c r="N22" s="12" t="s">
        <v>116</v>
      </c>
      <c r="S22">
        <f t="shared" si="2"/>
        <v>15</v>
      </c>
      <c r="T22">
        <f t="shared" si="0"/>
        <v>8.8121324146431874</v>
      </c>
      <c r="U22">
        <f t="shared" si="3"/>
        <v>95.114202058648999</v>
      </c>
      <c r="V22">
        <f t="shared" si="1"/>
        <v>8.9758066008805322E-3</v>
      </c>
    </row>
    <row r="23" spans="1:22" ht="13.5" thickBot="1">
      <c r="H23" s="2" t="s">
        <v>16</v>
      </c>
      <c r="L23" s="11" t="s">
        <v>117</v>
      </c>
      <c r="M23" s="13">
        <v>0</v>
      </c>
      <c r="N23" s="12" t="s">
        <v>118</v>
      </c>
      <c r="S23">
        <f t="shared" si="2"/>
        <v>16</v>
      </c>
      <c r="T23">
        <f t="shared" si="0"/>
        <v>8.9363109386348434</v>
      </c>
      <c r="U23">
        <f t="shared" si="3"/>
        <v>104.05051299728385</v>
      </c>
      <c r="V23">
        <f t="shared" si="1"/>
        <v>9.8191149289161318E-3</v>
      </c>
    </row>
    <row r="24" spans="1:22" ht="15.75">
      <c r="A24" s="1" t="s">
        <v>21</v>
      </c>
      <c r="S24">
        <f t="shared" si="2"/>
        <v>17</v>
      </c>
      <c r="T24">
        <f t="shared" si="0"/>
        <v>9.0416800777459603</v>
      </c>
      <c r="U24">
        <f t="shared" si="3"/>
        <v>113.09219307502981</v>
      </c>
      <c r="V24">
        <f t="shared" si="1"/>
        <v>1.0672366808954404E-2</v>
      </c>
    </row>
    <row r="25" spans="1:22">
      <c r="S25">
        <f t="shared" si="2"/>
        <v>18</v>
      </c>
      <c r="T25">
        <f t="shared" si="0"/>
        <v>9.1310888991760173</v>
      </c>
      <c r="U25">
        <f t="shared" si="3"/>
        <v>122.22328197420583</v>
      </c>
      <c r="V25">
        <f t="shared" si="1"/>
        <v>1.1534056086060613E-2</v>
      </c>
    </row>
    <row r="26" spans="1:22">
      <c r="S26">
        <f t="shared" si="2"/>
        <v>19</v>
      </c>
      <c r="T26">
        <f t="shared" si="0"/>
        <v>9.2069549204508228</v>
      </c>
      <c r="U26">
        <f t="shared" si="3"/>
        <v>131.43023689465664</v>
      </c>
      <c r="V26">
        <f t="shared" si="1"/>
        <v>1.2402904743362439E-2</v>
      </c>
    </row>
    <row r="27" spans="1:22">
      <c r="S27">
        <f t="shared" si="2"/>
        <v>20</v>
      </c>
      <c r="T27">
        <f t="shared" si="0"/>
        <v>9.2713294764734808</v>
      </c>
      <c r="U27">
        <f t="shared" si="3"/>
        <v>140.70156637113013</v>
      </c>
      <c r="V27">
        <f t="shared" si="1"/>
        <v>1.3277828345860367E-2</v>
      </c>
    </row>
    <row r="28" spans="1:22">
      <c r="S28">
        <f t="shared" si="2"/>
        <v>21</v>
      </c>
      <c r="T28">
        <f t="shared" si="0"/>
        <v>9.3259531853945479</v>
      </c>
      <c r="U28">
        <f t="shared" si="3"/>
        <v>150.02751955652468</v>
      </c>
      <c r="V28">
        <f t="shared" si="1"/>
        <v>1.4157906718481855E-2</v>
      </c>
    </row>
    <row r="29" spans="1:22">
      <c r="S29">
        <f t="shared" si="2"/>
        <v>22</v>
      </c>
      <c r="T29">
        <f t="shared" si="0"/>
        <v>9.3723030130383034</v>
      </c>
      <c r="U29">
        <f t="shared" si="3"/>
        <v>159.39982256956299</v>
      </c>
      <c r="V29">
        <f t="shared" si="1"/>
        <v>1.5042359065545751E-2</v>
      </c>
    </row>
    <row r="30" spans="1:22">
      <c r="S30">
        <f t="shared" si="2"/>
        <v>23</v>
      </c>
      <c r="T30">
        <f t="shared" si="0"/>
        <v>9.4116322084561777</v>
      </c>
      <c r="U30">
        <f t="shared" si="3"/>
        <v>168.81145477801917</v>
      </c>
      <c r="V30">
        <f t="shared" si="1"/>
        <v>1.5930522858894201E-2</v>
      </c>
    </row>
    <row r="31" spans="1:22">
      <c r="S31">
        <f t="shared" si="2"/>
        <v>24</v>
      </c>
      <c r="T31">
        <f t="shared" si="0"/>
        <v>9.4450041904213755</v>
      </c>
      <c r="U31">
        <f t="shared" si="3"/>
        <v>178.25645896844054</v>
      </c>
      <c r="V31">
        <f t="shared" si="1"/>
        <v>1.6821835923850094E-2</v>
      </c>
    </row>
    <row r="32" spans="1:22">
      <c r="S32">
        <f t="shared" si="2"/>
        <v>25</v>
      </c>
      <c r="T32">
        <f t="shared" si="0"/>
        <v>9.4733213011187232</v>
      </c>
      <c r="U32">
        <f t="shared" si="3"/>
        <v>187.72978026955926</v>
      </c>
      <c r="V32">
        <f t="shared" si="1"/>
        <v>1.7715821238623721E-2</v>
      </c>
    </row>
    <row r="33" spans="19:22">
      <c r="S33">
        <f t="shared" si="2"/>
        <v>26</v>
      </c>
      <c r="T33">
        <f t="shared" si="0"/>
        <v>9.4973492044983274</v>
      </c>
      <c r="U33">
        <f t="shared" si="3"/>
        <v>197.22712947405759</v>
      </c>
      <c r="V33">
        <f t="shared" si="1"/>
        <v>1.8612074036161139E-2</v>
      </c>
    </row>
    <row r="34" spans="19:22">
      <c r="S34">
        <f t="shared" si="2"/>
        <v>27</v>
      </c>
      <c r="T34">
        <f t="shared" si="0"/>
        <v>9.5177375889980826</v>
      </c>
      <c r="U34">
        <f t="shared" si="3"/>
        <v>206.74486706305566</v>
      </c>
      <c r="V34">
        <f t="shared" si="1"/>
        <v>1.95102508596822E-2</v>
      </c>
    </row>
    <row r="35" spans="19:22">
      <c r="S35">
        <f t="shared" si="2"/>
        <v>28</v>
      </c>
      <c r="T35">
        <f t="shared" si="0"/>
        <v>9.5350377344141322</v>
      </c>
      <c r="U35">
        <f t="shared" si="3"/>
        <v>216.27990479746978</v>
      </c>
      <c r="V35">
        <f t="shared" si="1"/>
        <v>2.0410060275981842E-2</v>
      </c>
    </row>
    <row r="36" spans="19:22">
      <c r="S36">
        <f t="shared" si="2"/>
        <v>29</v>
      </c>
      <c r="T36">
        <f t="shared" si="0"/>
        <v>9.5497174179084254</v>
      </c>
      <c r="U36">
        <f t="shared" si="3"/>
        <v>225.82962221537821</v>
      </c>
      <c r="V36">
        <f t="shared" si="1"/>
        <v>2.131125499539243E-2</v>
      </c>
    </row>
    <row r="37" spans="19:22">
      <c r="S37">
        <f t="shared" si="2"/>
        <v>30</v>
      </c>
      <c r="T37">
        <f t="shared" si="0"/>
        <v>9.5621735621956727</v>
      </c>
      <c r="U37">
        <f t="shared" si="3"/>
        <v>235.39179577757389</v>
      </c>
      <c r="V37">
        <f t="shared" si="1"/>
        <v>2.2213625185339442E-2</v>
      </c>
    </row>
    <row r="38" spans="19:22">
      <c r="S38">
        <f t="shared" si="2"/>
        <v>31</v>
      </c>
      <c r="T38">
        <f t="shared" si="0"/>
        <v>9.5727429679028884</v>
      </c>
      <c r="U38">
        <f t="shared" si="3"/>
        <v>244.96453874547677</v>
      </c>
      <c r="V38">
        <f t="shared" si="1"/>
        <v>2.3116992796696299E-2</v>
      </c>
    </row>
    <row r="39" spans="19:22">
      <c r="S39">
        <f t="shared" si="2"/>
        <v>32</v>
      </c>
      <c r="T39">
        <f t="shared" ref="T39:T67" si="4">eps/lambda*(1-EXP(-lambda*S39/60))*nbrInfect</f>
        <v>9.581711420292935</v>
      </c>
      <c r="U39">
        <f t="shared" si="3"/>
        <v>254.54625016576972</v>
      </c>
      <c r="V39">
        <f t="shared" ref="V39:V67" si="5">U39/(V*lambda)</f>
        <v>2.4021206749529195E-2</v>
      </c>
    </row>
    <row r="40" spans="19:22">
      <c r="S40">
        <f t="shared" ref="S40:S67" si="6">S39+1</f>
        <v>33</v>
      </c>
      <c r="T40">
        <f t="shared" si="4"/>
        <v>9.5893214165879623</v>
      </c>
      <c r="U40">
        <f t="shared" si="3"/>
        <v>264.13557158235767</v>
      </c>
      <c r="V40">
        <f t="shared" si="5"/>
        <v>2.4926138848059571E-2</v>
      </c>
    </row>
    <row r="41" spans="19:22">
      <c r="S41">
        <f t="shared" si="6"/>
        <v>34</v>
      </c>
      <c r="T41">
        <f t="shared" si="4"/>
        <v>9.5957787228311862</v>
      </c>
      <c r="U41">
        <f t="shared" si="3"/>
        <v>273.73135030518887</v>
      </c>
      <c r="V41">
        <f t="shared" si="5"/>
        <v>2.5831680314389361E-2</v>
      </c>
    </row>
    <row r="42" spans="19:22">
      <c r="S42">
        <f t="shared" si="6"/>
        <v>35</v>
      </c>
      <c r="T42">
        <f t="shared" si="4"/>
        <v>9.6012579375774596</v>
      </c>
      <c r="U42">
        <f t="shared" si="3"/>
        <v>283.33260824276636</v>
      </c>
      <c r="V42">
        <f t="shared" si="5"/>
        <v>2.6737738847264665E-2</v>
      </c>
    </row>
    <row r="43" spans="19:22">
      <c r="S43">
        <f t="shared" si="6"/>
        <v>36</v>
      </c>
      <c r="T43">
        <f t="shared" si="4"/>
        <v>9.6059072128487486</v>
      </c>
      <c r="U43">
        <f t="shared" si="3"/>
        <v>292.93851545561512</v>
      </c>
      <c r="V43">
        <f t="shared" si="5"/>
        <v>2.7644236126349954E-2</v>
      </c>
    </row>
    <row r="44" spans="19:22">
      <c r="S44">
        <f t="shared" si="6"/>
        <v>37</v>
      </c>
      <c r="T44">
        <f t="shared" si="4"/>
        <v>9.6098522600040788</v>
      </c>
      <c r="U44">
        <f t="shared" si="3"/>
        <v>302.54836771561918</v>
      </c>
      <c r="V44">
        <f t="shared" si="5"/>
        <v>2.8551105694531204E-2</v>
      </c>
    </row>
    <row r="45" spans="19:22">
      <c r="S45">
        <f t="shared" si="6"/>
        <v>38</v>
      </c>
      <c r="T45">
        <f t="shared" si="4"/>
        <v>9.6131997488382819</v>
      </c>
      <c r="U45">
        <f t="shared" si="3"/>
        <v>312.16156746445745</v>
      </c>
      <c r="V45">
        <f t="shared" si="5"/>
        <v>2.9458291160987624E-2</v>
      </c>
    </row>
    <row r="46" spans="19:22">
      <c r="S46">
        <f t="shared" si="6"/>
        <v>39</v>
      </c>
      <c r="T46">
        <f t="shared" si="4"/>
        <v>9.6160401918175182</v>
      </c>
      <c r="U46">
        <f t="shared" si="3"/>
        <v>321.77760765627499</v>
      </c>
      <c r="V46">
        <f t="shared" si="5"/>
        <v>3.0365744676445046E-2</v>
      </c>
    </row>
    <row r="47" spans="19:22">
      <c r="S47">
        <f t="shared" si="6"/>
        <v>40</v>
      </c>
      <c r="T47">
        <f t="shared" si="4"/>
        <v>9.6184503914381594</v>
      </c>
      <c r="U47">
        <f t="shared" si="3"/>
        <v>331.39605804771315</v>
      </c>
      <c r="V47">
        <f t="shared" si="5"/>
        <v>3.1273425639383449E-2</v>
      </c>
    </row>
    <row r="48" spans="19:22">
      <c r="S48">
        <f t="shared" si="6"/>
        <v>41</v>
      </c>
      <c r="T48">
        <f t="shared" si="4"/>
        <v>9.6204955168829578</v>
      </c>
      <c r="U48">
        <f t="shared" si="3"/>
        <v>341.01655356459611</v>
      </c>
      <c r="V48">
        <f t="shared" si="5"/>
        <v>3.2181299598215946E-2</v>
      </c>
    </row>
    <row r="49" spans="19:22">
      <c r="S49">
        <f t="shared" si="6"/>
        <v>42</v>
      </c>
      <c r="T49">
        <f t="shared" si="4"/>
        <v>9.6222308661250473</v>
      </c>
      <c r="U49">
        <f t="shared" si="3"/>
        <v>350.63878443072116</v>
      </c>
      <c r="V49">
        <f t="shared" si="5"/>
        <v>3.3089337319755219E-2</v>
      </c>
    </row>
    <row r="50" spans="19:22">
      <c r="S50">
        <f t="shared" si="6"/>
        <v>43</v>
      </c>
      <c r="T50">
        <f t="shared" si="4"/>
        <v>9.6237033611251359</v>
      </c>
      <c r="U50">
        <f t="shared" si="3"/>
        <v>360.2624877918463</v>
      </c>
      <c r="V50">
        <f t="shared" si="5"/>
        <v>3.3997513998779864E-2</v>
      </c>
    </row>
    <row r="51" spans="19:22">
      <c r="S51">
        <f t="shared" si="6"/>
        <v>44</v>
      </c>
      <c r="T51">
        <f t="shared" si="4"/>
        <v>9.624952816550417</v>
      </c>
      <c r="U51">
        <f t="shared" si="3"/>
        <v>369.88744060839673</v>
      </c>
      <c r="V51">
        <f t="shared" si="5"/>
        <v>3.4905808587328127E-2</v>
      </c>
    </row>
    <row r="52" spans="19:22">
      <c r="S52">
        <f t="shared" si="6"/>
        <v>45</v>
      </c>
      <c r="T52">
        <f t="shared" si="4"/>
        <v>9.6260130163199698</v>
      </c>
      <c r="U52">
        <f t="shared" si="3"/>
        <v>379.5134536247167</v>
      </c>
      <c r="V52">
        <f t="shared" si="5"/>
        <v>3.5814203225583839E-2</v>
      </c>
    </row>
    <row r="53" spans="19:22">
      <c r="S53">
        <f t="shared" si="6"/>
        <v>46</v>
      </c>
      <c r="T53">
        <f t="shared" si="4"/>
        <v>9.6269126270852841</v>
      </c>
      <c r="U53">
        <f t="shared" si="3"/>
        <v>389.14036625180199</v>
      </c>
      <c r="V53">
        <f t="shared" si="5"/>
        <v>3.6722682758966362E-2</v>
      </c>
    </row>
    <row r="54" spans="19:22">
      <c r="S54">
        <f t="shared" si="6"/>
        <v>47</v>
      </c>
      <c r="T54">
        <f t="shared" si="4"/>
        <v>9.6276759733454043</v>
      </c>
      <c r="U54">
        <f t="shared" si="3"/>
        <v>398.76804222514738</v>
      </c>
      <c r="V54">
        <f t="shared" si="5"/>
        <v>3.763123432836718E-2</v>
      </c>
    </row>
    <row r="55" spans="19:22">
      <c r="S55">
        <f t="shared" si="6"/>
        <v>48</v>
      </c>
      <c r="T55">
        <f t="shared" si="4"/>
        <v>9.6283236951549984</v>
      </c>
      <c r="U55">
        <f t="shared" si="3"/>
        <v>408.3963659203024</v>
      </c>
      <c r="V55">
        <f t="shared" si="5"/>
        <v>3.8539847022453576E-2</v>
      </c>
    </row>
    <row r="56" spans="19:22">
      <c r="S56">
        <f t="shared" si="6"/>
        <v>49</v>
      </c>
      <c r="T56">
        <f t="shared" si="4"/>
        <v>9.628873306209039</v>
      </c>
      <c r="U56">
        <f t="shared" si="3"/>
        <v>418.02523922651142</v>
      </c>
      <c r="V56">
        <f t="shared" si="5"/>
        <v>3.9448511582637985E-2</v>
      </c>
    </row>
    <row r="57" spans="19:22">
      <c r="S57">
        <f t="shared" si="6"/>
        <v>50</v>
      </c>
      <c r="T57">
        <f t="shared" si="4"/>
        <v>9.6293396673941203</v>
      </c>
      <c r="U57">
        <f t="shared" si="3"/>
        <v>427.65457889390552</v>
      </c>
      <c r="V57">
        <f t="shared" si="5"/>
        <v>4.0357220152735879E-2</v>
      </c>
    </row>
    <row r="58" spans="19:22">
      <c r="S58">
        <f t="shared" si="6"/>
        <v>51</v>
      </c>
      <c r="T58">
        <f t="shared" si="4"/>
        <v>9.6297353886106976</v>
      </c>
      <c r="U58">
        <f t="shared" si="3"/>
        <v>437.28431428251622</v>
      </c>
      <c r="V58">
        <f t="shared" si="5"/>
        <v>4.1265966066543022E-2</v>
      </c>
    </row>
    <row r="59" spans="19:22">
      <c r="S59">
        <f t="shared" si="6"/>
        <v>52</v>
      </c>
      <c r="T59">
        <f t="shared" si="4"/>
        <v>9.6300711697311243</v>
      </c>
      <c r="U59">
        <f t="shared" si="3"/>
        <v>446.91438545224736</v>
      </c>
      <c r="V59">
        <f t="shared" si="5"/>
        <v>4.2174743667588589E-2</v>
      </c>
    </row>
    <row r="60" spans="19:22">
      <c r="S60">
        <f t="shared" si="6"/>
        <v>53</v>
      </c>
      <c r="T60">
        <f t="shared" si="4"/>
        <v>9.6303560899125831</v>
      </c>
      <c r="U60">
        <f t="shared" si="3"/>
        <v>456.54474154215995</v>
      </c>
      <c r="V60">
        <f t="shared" si="5"/>
        <v>4.3083548156190268E-2</v>
      </c>
    </row>
    <row r="61" spans="19:22">
      <c r="S61">
        <f t="shared" si="6"/>
        <v>54</v>
      </c>
      <c r="T61">
        <f t="shared" si="4"/>
        <v>9.6305978530876537</v>
      </c>
      <c r="U61">
        <f t="shared" si="3"/>
        <v>466.17533939524759</v>
      </c>
      <c r="V61">
        <f t="shared" si="5"/>
        <v>4.3992375459676117E-2</v>
      </c>
    </row>
    <row r="62" spans="19:22">
      <c r="S62">
        <f t="shared" si="6"/>
        <v>55</v>
      </c>
      <c r="T62">
        <f t="shared" si="4"/>
        <v>9.6308029962702832</v>
      </c>
      <c r="U62">
        <f t="shared" si="3"/>
        <v>475.80614239151788</v>
      </c>
      <c r="V62">
        <f t="shared" si="5"/>
        <v>4.4901222122263898E-2</v>
      </c>
    </row>
    <row r="63" spans="19:22">
      <c r="S63">
        <f t="shared" si="6"/>
        <v>56</v>
      </c>
      <c r="T63">
        <f t="shared" si="4"/>
        <v>9.6309770663095566</v>
      </c>
      <c r="U63">
        <f t="shared" si="3"/>
        <v>485.43711945782746</v>
      </c>
      <c r="V63">
        <f t="shared" si="5"/>
        <v>4.5810085211620485E-2</v>
      </c>
    </row>
    <row r="64" spans="19:22">
      <c r="S64">
        <f t="shared" si="6"/>
        <v>57</v>
      </c>
      <c r="T64">
        <f t="shared" si="4"/>
        <v>9.6311247698704765</v>
      </c>
      <c r="U64">
        <f t="shared" si="3"/>
        <v>495.06824422769796</v>
      </c>
      <c r="V64">
        <f t="shared" si="5"/>
        <v>4.6718962239574766E-2</v>
      </c>
    </row>
    <row r="65" spans="19:22">
      <c r="S65">
        <f t="shared" si="6"/>
        <v>58</v>
      </c>
      <c r="T65">
        <f t="shared" si="4"/>
        <v>9.631250100697077</v>
      </c>
      <c r="U65">
        <f t="shared" si="3"/>
        <v>504.69949432839502</v>
      </c>
      <c r="V65">
        <f t="shared" si="5"/>
        <v>4.7627851094840169E-2</v>
      </c>
    </row>
    <row r="66" spans="19:22">
      <c r="S66">
        <f t="shared" si="6"/>
        <v>59</v>
      </c>
      <c r="T66">
        <f t="shared" si="4"/>
        <v>9.6313564475989271</v>
      </c>
      <c r="U66">
        <f t="shared" si="3"/>
        <v>514.33085077599389</v>
      </c>
      <c r="V66">
        <f t="shared" si="5"/>
        <v>4.8536749985927802E-2</v>
      </c>
    </row>
    <row r="67" spans="19:22">
      <c r="S67">
        <f t="shared" si="6"/>
        <v>60</v>
      </c>
      <c r="T67">
        <f t="shared" si="4"/>
        <v>9.6314466860808725</v>
      </c>
      <c r="U67">
        <f t="shared" si="3"/>
        <v>523.96229746207473</v>
      </c>
      <c r="V67">
        <f t="shared" si="5"/>
        <v>4.9445657392706517E-2</v>
      </c>
    </row>
  </sheetData>
  <hyperlinks>
    <hyperlink ref="H21" r:id="rId1" xr:uid="{00000000-0004-0000-0000-000000000000}"/>
    <hyperlink ref="H22" r:id="rId2" xr:uid="{00000000-0004-0000-0000-000001000000}"/>
    <hyperlink ref="H23" r:id="rId3" xr:uid="{00000000-0004-0000-0000-000002000000}"/>
    <hyperlink ref="L21" r:id="rId4" display="https://worldpopulationreview.com/states" xr:uid="{A9127FA9-71CE-492E-8587-18A146233706}"/>
  </hyperlinks>
  <pageMargins left="0.78749999999999998" right="0.78749999999999998" top="1.05277777777778" bottom="1.05277777777778" header="0.78749999999999998" footer="0.78749999999999998"/>
  <pageSetup orientation="portrait" useFirstPageNumber="1" horizontalDpi="300" verticalDpi="300" r:id="rId5"/>
  <headerFooter>
    <oddHeader>&amp;C&amp;"Times New Roman,Regular"&amp;12Respiratory Virus Transmission Risk Assessment</oddHeader>
    <oddFooter>&amp;C&amp;"Times New Roman,Regular"&amp;12Page &amp;P</oddFooter>
  </headerFooter>
  <drawing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993C00-94ED-4DA4-A8F6-E086E1A73A22}">
  <dimension ref="A1:I14"/>
  <sheetViews>
    <sheetView workbookViewId="0">
      <selection activeCell="F29" sqref="F29:F30"/>
    </sheetView>
  </sheetViews>
  <sheetFormatPr defaultRowHeight="12.75"/>
  <cols>
    <col min="1" max="1" width="10.7109375" customWidth="1"/>
  </cols>
  <sheetData>
    <row r="1" spans="1:9" ht="60">
      <c r="A1" s="3" t="s">
        <v>30</v>
      </c>
      <c r="B1" s="3" t="s">
        <v>31</v>
      </c>
      <c r="C1" s="3" t="s">
        <v>32</v>
      </c>
      <c r="D1" s="3" t="s">
        <v>33</v>
      </c>
      <c r="E1" s="3" t="s">
        <v>34</v>
      </c>
      <c r="F1" s="3" t="s">
        <v>35</v>
      </c>
      <c r="G1" s="3" t="s">
        <v>36</v>
      </c>
      <c r="H1" s="3" t="s">
        <v>37</v>
      </c>
      <c r="I1" s="3" t="s">
        <v>38</v>
      </c>
    </row>
    <row r="2" spans="1:9">
      <c r="A2" t="s">
        <v>39</v>
      </c>
      <c r="B2">
        <f>8.9*60</f>
        <v>534</v>
      </c>
      <c r="C2">
        <f t="shared" ref="C2:C10" si="0">160*D2</f>
        <v>41.6</v>
      </c>
      <c r="D2">
        <v>0.26</v>
      </c>
      <c r="E2">
        <f>D2*60</f>
        <v>15.600000000000001</v>
      </c>
      <c r="F2">
        <f t="shared" ref="F2:F10" si="1">B2*D2*60</f>
        <v>8330.4</v>
      </c>
      <c r="G2">
        <f t="shared" ref="G2:G10" si="2">60*(1-D2)</f>
        <v>44.4</v>
      </c>
      <c r="H2">
        <f>G2*390</f>
        <v>17316</v>
      </c>
      <c r="I2">
        <f>F2+H2</f>
        <v>25646.400000000001</v>
      </c>
    </row>
    <row r="3" spans="1:9">
      <c r="A3" t="s">
        <v>40</v>
      </c>
      <c r="B3">
        <f>9.9*60</f>
        <v>594</v>
      </c>
      <c r="C3">
        <f t="shared" si="0"/>
        <v>54.400000000000006</v>
      </c>
      <c r="D3">
        <v>0.34</v>
      </c>
      <c r="E3">
        <f t="shared" ref="E3:E10" si="3">D3*60</f>
        <v>20.400000000000002</v>
      </c>
      <c r="F3">
        <f t="shared" si="1"/>
        <v>12117.6</v>
      </c>
      <c r="G3">
        <f t="shared" si="2"/>
        <v>39.599999999999994</v>
      </c>
      <c r="H3">
        <f t="shared" ref="H3:H10" si="4">G3*390</f>
        <v>15443.999999999998</v>
      </c>
      <c r="I3">
        <f t="shared" ref="I3:I10" si="5">F3+H3</f>
        <v>27561.599999999999</v>
      </c>
    </row>
    <row r="4" spans="1:9">
      <c r="A4" t="s">
        <v>41</v>
      </c>
      <c r="B4">
        <f>13.1*60</f>
        <v>786</v>
      </c>
      <c r="C4">
        <f t="shared" si="0"/>
        <v>64</v>
      </c>
      <c r="D4">
        <v>0.4</v>
      </c>
      <c r="E4">
        <f t="shared" si="3"/>
        <v>24</v>
      </c>
      <c r="F4">
        <f t="shared" si="1"/>
        <v>18864.000000000004</v>
      </c>
      <c r="G4">
        <f t="shared" si="2"/>
        <v>36</v>
      </c>
      <c r="H4">
        <f t="shared" si="4"/>
        <v>14040</v>
      </c>
      <c r="I4">
        <f t="shared" si="5"/>
        <v>32904</v>
      </c>
    </row>
    <row r="5" spans="1:9">
      <c r="A5" t="s">
        <v>42</v>
      </c>
      <c r="B5">
        <f>14.3*60</f>
        <v>858</v>
      </c>
      <c r="C5">
        <f t="shared" si="0"/>
        <v>38.4</v>
      </c>
      <c r="D5">
        <v>0.24</v>
      </c>
      <c r="E5">
        <f t="shared" si="3"/>
        <v>14.399999999999999</v>
      </c>
      <c r="F5">
        <f t="shared" si="1"/>
        <v>12355.199999999999</v>
      </c>
      <c r="G5">
        <f t="shared" si="2"/>
        <v>45.6</v>
      </c>
      <c r="H5">
        <f t="shared" si="4"/>
        <v>17784</v>
      </c>
      <c r="I5">
        <f t="shared" si="5"/>
        <v>30139.199999999997</v>
      </c>
    </row>
    <row r="6" spans="1:9">
      <c r="A6" t="s">
        <v>43</v>
      </c>
      <c r="B6">
        <f>16.5*60</f>
        <v>990</v>
      </c>
      <c r="C6">
        <f t="shared" si="0"/>
        <v>3.2</v>
      </c>
      <c r="D6">
        <v>0.02</v>
      </c>
      <c r="E6">
        <f t="shared" si="3"/>
        <v>1.2</v>
      </c>
      <c r="F6">
        <f t="shared" si="1"/>
        <v>1188</v>
      </c>
      <c r="G6">
        <f t="shared" si="2"/>
        <v>58.8</v>
      </c>
      <c r="H6">
        <f t="shared" si="4"/>
        <v>22932</v>
      </c>
      <c r="I6">
        <f t="shared" si="5"/>
        <v>24120</v>
      </c>
    </row>
    <row r="7" spans="1:9">
      <c r="A7" t="s">
        <v>44</v>
      </c>
      <c r="B7">
        <f>20*60</f>
        <v>1200</v>
      </c>
      <c r="C7">
        <f t="shared" si="0"/>
        <v>25.6</v>
      </c>
      <c r="D7">
        <v>0.16</v>
      </c>
      <c r="E7">
        <f t="shared" si="3"/>
        <v>9.6</v>
      </c>
      <c r="F7">
        <f t="shared" si="1"/>
        <v>11520</v>
      </c>
      <c r="G7">
        <f t="shared" si="2"/>
        <v>50.4</v>
      </c>
      <c r="H7">
        <f t="shared" si="4"/>
        <v>19656</v>
      </c>
      <c r="I7">
        <f t="shared" si="5"/>
        <v>31176</v>
      </c>
    </row>
    <row r="8" spans="1:9">
      <c r="A8" t="s">
        <v>45</v>
      </c>
      <c r="B8">
        <f>61.5*60</f>
        <v>3690</v>
      </c>
      <c r="C8">
        <f t="shared" si="0"/>
        <v>25.6</v>
      </c>
      <c r="D8">
        <v>0.16</v>
      </c>
      <c r="E8">
        <f t="shared" si="3"/>
        <v>9.6</v>
      </c>
      <c r="F8">
        <f t="shared" si="1"/>
        <v>35424</v>
      </c>
      <c r="G8">
        <f t="shared" si="2"/>
        <v>50.4</v>
      </c>
      <c r="H8">
        <f t="shared" si="4"/>
        <v>19656</v>
      </c>
      <c r="I8">
        <f t="shared" si="5"/>
        <v>55080</v>
      </c>
    </row>
    <row r="9" spans="1:9">
      <c r="A9" t="s">
        <v>46</v>
      </c>
      <c r="B9">
        <f>125.8*60</f>
        <v>7548</v>
      </c>
      <c r="C9">
        <f t="shared" si="0"/>
        <v>22.400000000000002</v>
      </c>
      <c r="D9">
        <v>0.14000000000000001</v>
      </c>
      <c r="E9">
        <f t="shared" si="3"/>
        <v>8.4</v>
      </c>
      <c r="F9">
        <f t="shared" si="1"/>
        <v>63403.200000000004</v>
      </c>
      <c r="G9">
        <f t="shared" si="2"/>
        <v>51.6</v>
      </c>
      <c r="H9">
        <f t="shared" si="4"/>
        <v>20124</v>
      </c>
      <c r="I9">
        <f t="shared" si="5"/>
        <v>83527.200000000012</v>
      </c>
    </row>
    <row r="10" spans="1:9">
      <c r="A10" t="s">
        <v>47</v>
      </c>
      <c r="B10">
        <f>127.9*60</f>
        <v>7674</v>
      </c>
      <c r="C10">
        <f t="shared" si="0"/>
        <v>28.799999999999997</v>
      </c>
      <c r="D10">
        <v>0.18</v>
      </c>
      <c r="E10">
        <f t="shared" si="3"/>
        <v>10.799999999999999</v>
      </c>
      <c r="F10">
        <f t="shared" si="1"/>
        <v>82879.199999999997</v>
      </c>
      <c r="G10">
        <f t="shared" si="2"/>
        <v>49.2</v>
      </c>
      <c r="H10">
        <f t="shared" si="4"/>
        <v>19188</v>
      </c>
      <c r="I10">
        <f t="shared" si="5"/>
        <v>102067.2</v>
      </c>
    </row>
    <row r="12" spans="1:9">
      <c r="A12" t="s">
        <v>48</v>
      </c>
    </row>
    <row r="13" spans="1:9">
      <c r="A13" t="s">
        <v>49</v>
      </c>
    </row>
    <row r="14" spans="1:9">
      <c r="A14" t="s">
        <v>50</v>
      </c>
      <c r="B14" s="6" t="s">
        <v>51</v>
      </c>
    </row>
  </sheetData>
  <hyperlinks>
    <hyperlink ref="B14" r:id="rId1" location="Fig1" xr:uid="{F925BDEB-19BD-48BE-B789-DA5A422608F5}"/>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11CCA8-0ACB-4A9C-B07D-25CCE05B5816}">
  <dimension ref="A1:A37"/>
  <sheetViews>
    <sheetView workbookViewId="0">
      <selection activeCell="A30" sqref="A30:A32"/>
    </sheetView>
  </sheetViews>
  <sheetFormatPr defaultRowHeight="12.75"/>
  <sheetData>
    <row r="1" spans="1:1" ht="18">
      <c r="A1" s="7" t="s">
        <v>55</v>
      </c>
    </row>
    <row r="2" spans="1:1">
      <c r="A2" t="s">
        <v>83</v>
      </c>
    </row>
    <row r="4" spans="1:1">
      <c r="A4" s="8" t="s">
        <v>56</v>
      </c>
    </row>
    <row r="5" spans="1:1">
      <c r="A5" t="s">
        <v>57</v>
      </c>
    </row>
    <row r="6" spans="1:1">
      <c r="A6" t="s">
        <v>58</v>
      </c>
    </row>
    <row r="7" spans="1:1">
      <c r="A7" t="s">
        <v>59</v>
      </c>
    </row>
    <row r="8" spans="1:1">
      <c r="A8" t="s">
        <v>60</v>
      </c>
    </row>
    <row r="9" spans="1:1">
      <c r="A9" t="s">
        <v>61</v>
      </c>
    </row>
    <row r="10" spans="1:1">
      <c r="A10" t="s">
        <v>62</v>
      </c>
    </row>
    <row r="12" spans="1:1">
      <c r="A12" s="8" t="s">
        <v>63</v>
      </c>
    </row>
    <row r="13" spans="1:1">
      <c r="A13" t="s">
        <v>64</v>
      </c>
    </row>
    <row r="15" spans="1:1">
      <c r="A15" s="8" t="s">
        <v>65</v>
      </c>
    </row>
    <row r="16" spans="1:1">
      <c r="A16" t="s">
        <v>66</v>
      </c>
    </row>
    <row r="17" spans="1:1">
      <c r="A17" t="s">
        <v>67</v>
      </c>
    </row>
    <row r="18" spans="1:1">
      <c r="A18" t="s">
        <v>68</v>
      </c>
    </row>
    <row r="20" spans="1:1">
      <c r="A20" s="8" t="s">
        <v>69</v>
      </c>
    </row>
    <row r="21" spans="1:1">
      <c r="A21" t="s">
        <v>70</v>
      </c>
    </row>
    <row r="22" spans="1:1">
      <c r="A22" t="s">
        <v>71</v>
      </c>
    </row>
    <row r="23" spans="1:1">
      <c r="A23" t="s">
        <v>72</v>
      </c>
    </row>
    <row r="24" spans="1:1">
      <c r="A24" t="s">
        <v>73</v>
      </c>
    </row>
    <row r="25" spans="1:1">
      <c r="A25" t="s">
        <v>74</v>
      </c>
    </row>
    <row r="26" spans="1:1">
      <c r="A26" t="s">
        <v>75</v>
      </c>
    </row>
    <row r="27" spans="1:1">
      <c r="A27" t="s">
        <v>76</v>
      </c>
    </row>
    <row r="28" spans="1:1">
      <c r="A28" t="s">
        <v>77</v>
      </c>
    </row>
    <row r="29" spans="1:1" ht="13.5" thickBot="1">
      <c r="A29" t="s">
        <v>78</v>
      </c>
    </row>
    <row r="30" spans="1:1" ht="13.5" thickBot="1">
      <c r="A30" s="12" t="s">
        <v>130</v>
      </c>
    </row>
    <row r="31" spans="1:1" ht="13.5" thickBot="1">
      <c r="A31" s="12" t="s">
        <v>131</v>
      </c>
    </row>
    <row r="32" spans="1:1" ht="13.5" thickBot="1">
      <c r="A32" s="12" t="s">
        <v>132</v>
      </c>
    </row>
    <row r="34" spans="1:1">
      <c r="A34" s="8" t="s">
        <v>79</v>
      </c>
    </row>
    <row r="35" spans="1:1">
      <c r="A35" t="s">
        <v>80</v>
      </c>
    </row>
    <row r="36" spans="1:1">
      <c r="A36" t="s">
        <v>81</v>
      </c>
    </row>
    <row r="37" spans="1:1">
      <c r="A37" t="s">
        <v>82</v>
      </c>
    </row>
  </sheetData>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1683D4-E32C-4A51-BA0D-D1AAFC974597}">
  <dimension ref="A1:A21"/>
  <sheetViews>
    <sheetView workbookViewId="0">
      <selection activeCell="A24" sqref="A24"/>
    </sheetView>
  </sheetViews>
  <sheetFormatPr defaultRowHeight="12.75"/>
  <sheetData>
    <row r="1" spans="1:1" ht="30">
      <c r="A1" s="5" t="s">
        <v>84</v>
      </c>
    </row>
    <row r="3" spans="1:1">
      <c r="A3" s="10" t="s">
        <v>100</v>
      </c>
    </row>
    <row r="4" spans="1:1">
      <c r="A4" s="4"/>
    </row>
    <row r="5" spans="1:1">
      <c r="A5" s="10" t="s">
        <v>85</v>
      </c>
    </row>
    <row r="6" spans="1:1">
      <c r="A6" s="10" t="s">
        <v>86</v>
      </c>
    </row>
    <row r="7" spans="1:1">
      <c r="A7" s="10" t="s">
        <v>87</v>
      </c>
    </row>
    <row r="8" spans="1:1">
      <c r="A8" s="10" t="s">
        <v>88</v>
      </c>
    </row>
    <row r="9" spans="1:1">
      <c r="A9" s="10" t="s">
        <v>89</v>
      </c>
    </row>
    <row r="10" spans="1:1">
      <c r="A10" s="10" t="s">
        <v>90</v>
      </c>
    </row>
    <row r="11" spans="1:1">
      <c r="A11" s="4"/>
    </row>
    <row r="12" spans="1:1">
      <c r="A12" s="10" t="s">
        <v>91</v>
      </c>
    </row>
    <row r="13" spans="1:1">
      <c r="A13" s="10" t="s">
        <v>92</v>
      </c>
    </row>
    <row r="14" spans="1:1">
      <c r="A14" s="4"/>
    </row>
    <row r="15" spans="1:1">
      <c r="A15" s="10" t="s">
        <v>93</v>
      </c>
    </row>
    <row r="16" spans="1:1">
      <c r="A16" s="10" t="s">
        <v>94</v>
      </c>
    </row>
    <row r="17" spans="1:1">
      <c r="A17" s="10" t="s">
        <v>95</v>
      </c>
    </row>
    <row r="18" spans="1:1">
      <c r="A18" s="10" t="s">
        <v>96</v>
      </c>
    </row>
    <row r="19" spans="1:1">
      <c r="A19" s="10" t="s">
        <v>97</v>
      </c>
    </row>
    <row r="20" spans="1:1">
      <c r="A20" s="10" t="s">
        <v>98</v>
      </c>
    </row>
    <row r="21" spans="1:1">
      <c r="A21" s="10" t="s">
        <v>99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emplate/>
  <TotalTime>10</TotalTime>
  <Application>Microsoft Excel</Application>
  <DocSecurity>0</DocSecurity>
  <ScaleCrop>false</ScaleCrop>
  <HeadingPairs>
    <vt:vector size="4" baseType="variant">
      <vt:variant>
        <vt:lpstr>Worksheets</vt:lpstr>
      </vt:variant>
      <vt:variant>
        <vt:i4>4</vt:i4>
      </vt:variant>
      <vt:variant>
        <vt:lpstr>Named Ranges</vt:lpstr>
      </vt:variant>
      <vt:variant>
        <vt:i4>22</vt:i4>
      </vt:variant>
    </vt:vector>
  </HeadingPairs>
  <TitlesOfParts>
    <vt:vector size="26" baseType="lpstr">
      <vt:lpstr>Worksheet</vt:lpstr>
      <vt:lpstr>Measurements</vt:lpstr>
      <vt:lpstr>Instructions</vt:lpstr>
      <vt:lpstr>License</vt:lpstr>
      <vt:lpstr>c_inf</vt:lpstr>
      <vt:lpstr>Ep</vt:lpstr>
      <vt:lpstr>eps</vt:lpstr>
      <vt:lpstr>F0</vt:lpstr>
      <vt:lpstr>f2m</vt:lpstr>
      <vt:lpstr>freshIntake_Pct</vt:lpstr>
      <vt:lpstr>Height</vt:lpstr>
      <vt:lpstr>highRate</vt:lpstr>
      <vt:lpstr>highRateMinutes</vt:lpstr>
      <vt:lpstr>hvac_cfm</vt:lpstr>
      <vt:lpstr>lambda</vt:lpstr>
      <vt:lpstr>Length</vt:lpstr>
      <vt:lpstr>lowEmissRate</vt:lpstr>
      <vt:lpstr>lowRate</vt:lpstr>
      <vt:lpstr>maxParticleRate</vt:lpstr>
      <vt:lpstr>maxParticles</vt:lpstr>
      <vt:lpstr>n</vt:lpstr>
      <vt:lpstr>N_I</vt:lpstr>
      <vt:lpstr>nbrInfect</vt:lpstr>
      <vt:lpstr>roomvol</vt:lpstr>
      <vt:lpstr>V</vt:lpstr>
      <vt:lpstr>Width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John Peach</dc:creator>
  <dc:description/>
  <cp:lastModifiedBy>John Peach</cp:lastModifiedBy>
  <cp:revision>1</cp:revision>
  <dcterms:created xsi:type="dcterms:W3CDTF">2022-11-19T08:10:21Z</dcterms:created>
  <dcterms:modified xsi:type="dcterms:W3CDTF">2023-01-16T01:09:25Z</dcterms:modified>
  <dc:language>en-US</dc:language>
</cp:coreProperties>
</file>