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8"/>
  </bookViews>
  <sheets>
    <sheet name="MENÚ DE OPCIÓNS" sheetId="1" state="visible" r:id="rId3"/>
    <sheet name="Elaboración da idea de negocio" sheetId="2" state="visible" r:id="rId4"/>
    <sheet name="Valorización da idea de negocio" sheetId="3" state="visible" r:id="rId5"/>
    <sheet name="Habilidades directivas" sheetId="4" state="visible" r:id="rId6"/>
    <sheet name="Perfil do-a promotor-a" sheetId="5" state="visible" r:id="rId7"/>
    <sheet name="Valorización da contorna" sheetId="6" state="visible" r:id="rId8"/>
    <sheet name="Análise DAFO" sheetId="7" state="visible" r:id="rId9"/>
    <sheet name="Análise CAME" sheetId="8" state="visible" r:id="rId10"/>
    <sheet name="CANVAS" sheetId="9" state="visible" r:id="rId11"/>
    <sheet name="Cuantificación da idea" sheetId="10" state="visible" r:id="rId12"/>
  </sheets>
  <definedNames>
    <definedName function="false" hidden="false" localSheetId="8" name="_xlnm.Print_Area" vbProcedure="false">CANVAS!$B$2:$G$34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<sst xmlns="http://schemas.openxmlformats.org/spreadsheetml/2006/main" count="243" uniqueCount="210">
  <si>
    <t xml:space="preserve">ANÁLISE DA VIABILIDADE INICIAL</t>
  </si>
  <si>
    <t xml:space="preserve">* Elaboración da idea de negocio</t>
  </si>
  <si>
    <t xml:space="preserve">* Valorización da idea de negocio</t>
  </si>
  <si>
    <t xml:space="preserve">* Habilidades directivas</t>
  </si>
  <si>
    <t xml:space="preserve">* Perfil do/a promotor/a</t>
  </si>
  <si>
    <t xml:space="preserve">* Valorización da contorna</t>
  </si>
  <si>
    <t xml:space="preserve">* Análise DAFO</t>
  </si>
  <si>
    <t xml:space="preserve">* Análise CAME</t>
  </si>
  <si>
    <t xml:space="preserve">* CANVAS</t>
  </si>
  <si>
    <t xml:space="preserve">* Cuantificación da idea</t>
  </si>
  <si>
    <t xml:space="preserve">ELABORACIÓN DA IDEA DE NEGOCIO</t>
  </si>
  <si>
    <t xml:space="preserve">IDEA ESCOLLIDA</t>
  </si>
  <si>
    <t xml:space="preserve">Empresa de desenvolvementod de software para entidades publicas como principal cliente</t>
  </si>
  <si>
    <t xml:space="preserve">TÉCNICA EMPREGADA</t>
  </si>
  <si>
    <t xml:space="preserve">VALORIZACIÓN DA IDEA DE NEGOCIO</t>
  </si>
  <si>
    <t xml:space="preserve">VARIÁBEL</t>
  </si>
  <si>
    <t xml:space="preserve">VALORIZACIÓN (1 a 10)</t>
  </si>
  <si>
    <t xml:space="preserve">Grao de experiencia dos/as promotores/as</t>
  </si>
  <si>
    <t xml:space="preserve">Canto maior experiencia, maior valorización</t>
  </si>
  <si>
    <t xml:space="preserve">Nivel de risco</t>
  </si>
  <si>
    <t xml:space="preserve">Canto menor risco, maior valorización</t>
  </si>
  <si>
    <t xml:space="preserve">Necesidade do mercado</t>
  </si>
  <si>
    <t xml:space="preserve">Canto maior necesidade, maior valorización</t>
  </si>
  <si>
    <t xml:space="preserve">Vantaxe competitiva</t>
  </si>
  <si>
    <t xml:space="preserve">Canto maior vantaxe competitiva, maior valorización</t>
  </si>
  <si>
    <t xml:space="preserve">Posibilidade de obter lucros</t>
  </si>
  <si>
    <t xml:space="preserve">Canto maior posibilidade de obter lucros, maior valorización</t>
  </si>
  <si>
    <t xml:space="preserve">Tempo necesario para desenvolver a idea</t>
  </si>
  <si>
    <t xml:space="preserve">Canto menor tempo necesario, maior valorización</t>
  </si>
  <si>
    <t xml:space="preserve">Custo do investimento</t>
  </si>
  <si>
    <t xml:space="preserve">Canto menor custo de investimento, maior valorización</t>
  </si>
  <si>
    <t xml:space="preserve">Posibilidade de cubrir o investimento</t>
  </si>
  <si>
    <t xml:space="preserve">Canto maior posibilidade de cubrir o investimento, maior valorización</t>
  </si>
  <si>
    <r>
      <rPr>
        <sz val="10"/>
        <rFont val="Arial"/>
        <family val="2"/>
        <charset val="1"/>
      </rPr>
      <t xml:space="preserve">O persoal dedicarase </t>
    </r>
    <r>
      <rPr>
        <i val="true"/>
        <sz val="10"/>
        <rFont val="Arial"/>
        <family val="2"/>
        <charset val="1"/>
      </rPr>
      <t xml:space="preserve">full time</t>
    </r>
    <r>
      <rPr>
        <sz val="10"/>
        <rFont val="Arial"/>
        <family val="2"/>
        <charset val="1"/>
      </rPr>
      <t xml:space="preserve"> ao negocio</t>
    </r>
  </si>
  <si>
    <r>
      <rPr>
        <sz val="10"/>
        <rFont val="Arial"/>
        <family val="2"/>
        <charset val="1"/>
      </rPr>
      <t xml:space="preserve">Canto maior posibilidade de dedicación </t>
    </r>
    <r>
      <rPr>
        <i val="true"/>
        <sz val="10"/>
        <rFont val="Arial"/>
        <family val="2"/>
        <charset val="1"/>
      </rPr>
      <t xml:space="preserve">full time</t>
    </r>
    <r>
      <rPr>
        <sz val="10"/>
        <rFont val="Arial"/>
        <family val="2"/>
        <charset val="1"/>
      </rPr>
      <t xml:space="preserve">, maior valorización</t>
    </r>
  </si>
  <si>
    <t xml:space="preserve">Existe unha idea definida</t>
  </si>
  <si>
    <t xml:space="preserve">Canto máis definida estea a idea, maior valorización</t>
  </si>
  <si>
    <t xml:space="preserve">Existen produtos ou servizos similares no mercado</t>
  </si>
  <si>
    <t xml:space="preserve">Canto menos produtovs ou servizos similares no mercado, maior valorización</t>
  </si>
  <si>
    <t xml:space="preserve">Os promotores coñecen o mercado</t>
  </si>
  <si>
    <t xml:space="preserve">Canto máis coñecemento, maior valorización</t>
  </si>
  <si>
    <t xml:space="preserve">O proceso de produción (ou prestación do servizo) é coñecido</t>
  </si>
  <si>
    <t xml:space="preserve">A tecnoloxía é accesíbel</t>
  </si>
  <si>
    <t xml:space="preserve">Canto maior acceso, maior valorización</t>
  </si>
  <si>
    <t xml:space="preserve">SUMA</t>
  </si>
  <si>
    <t xml:space="preserve">VALORACIÓN MÁXIMA</t>
  </si>
  <si>
    <t xml:space="preserve">Valorización máxima posíbel</t>
  </si>
  <si>
    <t xml:space="preserve">Participación porcentual da idea</t>
  </si>
  <si>
    <t xml:space="preserve">Viabilidade da idea de negocio</t>
  </si>
  <si>
    <t xml:space="preserve">HABILIDADES DIRECTIVAS</t>
  </si>
  <si>
    <t xml:space="preserve">(Valorizar de 1 a 10 cada unha das variábeis do cadro)</t>
  </si>
  <si>
    <t xml:space="preserve">VARIÁBEIS</t>
  </si>
  <si>
    <t xml:space="preserve">VALOR</t>
  </si>
  <si>
    <t xml:space="preserve">DIAGNOSE</t>
  </si>
  <si>
    <t xml:space="preserve">ERROS</t>
  </si>
  <si>
    <t xml:space="preserve">1.  Iniciativa</t>
  </si>
  <si>
    <t xml:space="preserve">2.  Dispoñibilidade</t>
  </si>
  <si>
    <t xml:space="preserve">3.  Supera o desánimo</t>
  </si>
  <si>
    <t xml:space="preserve">4.  Afán polo traballo ben feito</t>
  </si>
  <si>
    <t xml:space="preserve">5.  Gusto pola competencia</t>
  </si>
  <si>
    <t xml:space="preserve">6.  Asume riscos controlados</t>
  </si>
  <si>
    <t xml:space="preserve">7.  Toma de decisións meditada</t>
  </si>
  <si>
    <t xml:space="preserve">8.  Soporta a incerteza e a tensión</t>
  </si>
  <si>
    <t xml:space="preserve">9.  Finaliza os traballos que emprende</t>
  </si>
  <si>
    <t xml:space="preserve">10. Mentalidade aberta</t>
  </si>
  <si>
    <t xml:space="preserve">11. Sabe planificar</t>
  </si>
  <si>
    <t xml:space="preserve">12. Sabe organizarse</t>
  </si>
  <si>
    <t xml:space="preserve">13. Ten capacidade de adaptación</t>
  </si>
  <si>
    <t xml:space="preserve">14. É tolerante</t>
  </si>
  <si>
    <t xml:space="preserve">15. Sabe vender as súas ideas</t>
  </si>
  <si>
    <t xml:space="preserve">16. Sabe negociar</t>
  </si>
  <si>
    <t xml:space="preserve">17. É perseverante</t>
  </si>
  <si>
    <t xml:space="preserve">18. É optimista</t>
  </si>
  <si>
    <t xml:space="preserve">19. Ten confianza e coñecemento de si propio</t>
  </si>
  <si>
    <t xml:space="preserve">20. Facilidade de contacto</t>
  </si>
  <si>
    <t xml:space="preserve">21. Espírito independente</t>
  </si>
  <si>
    <t xml:space="preserve">22. Gusto polo triunfo</t>
  </si>
  <si>
    <t xml:space="preserve">23. Soluciona conflitos</t>
  </si>
  <si>
    <t xml:space="preserve">VALORIZACIÓN TOTAL E MEDIA</t>
  </si>
  <si>
    <t xml:space="preserve">CONCLUSIÓN AO PERFIL EMPRENDEDOR (HABILIDADES DIRECTIVAS)</t>
  </si>
  <si>
    <t xml:space="preserve">PERFIL DO/A EMPRENDEDOR/A</t>
  </si>
  <si>
    <t xml:space="preserve">Menos de 4</t>
  </si>
  <si>
    <t xml:space="preserve">Entre 4 e 6</t>
  </si>
  <si>
    <t xml:space="preserve">Máis de 6</t>
  </si>
  <si>
    <t xml:space="preserve">VALORIZACIÓN DA CONTORNA (Atracción do mercado)</t>
  </si>
  <si>
    <t xml:space="preserve">(Valorar de 1 a 4 cada unha das variábeis do cadro)</t>
  </si>
  <si>
    <t xml:space="preserve">1 = NADA   2 = POUCO   3 = MEDIO    4 = ALTO</t>
  </si>
  <si>
    <t xml:space="preserve">1. Rivalidade entre os competidores</t>
  </si>
  <si>
    <t xml:space="preserve">Explicación da valorización</t>
  </si>
  <si>
    <t xml:space="preserve">Crecemento do mercado</t>
  </si>
  <si>
    <t xml:space="preserve">1 Se a concorrencia ten grandes perspetivas de crecemento e 4 se polo contrario é a nosa empresa quen ten esas grandes perspectivas.</t>
  </si>
  <si>
    <t xml:space="preserve">Número de competidores</t>
  </si>
  <si>
    <t xml:space="preserve">1 Se hai moitos competidores e 4 se hai poucos.</t>
  </si>
  <si>
    <t xml:space="preserve">Activos caros e especializados</t>
  </si>
  <si>
    <t xml:space="preserve">1 Se os activos son moi caros e especializados e 4 se son moi baratos e non especializados.</t>
  </si>
  <si>
    <t xml:space="preserve">Exceso de capacidade de produción</t>
  </si>
  <si>
    <t xml:space="preserve">1 Se existe un exceso de capacidade de produción no sector e 4 se non existe exceso de capacidade de produción.</t>
  </si>
  <si>
    <t xml:space="preserve">Rendibilidade media do sector</t>
  </si>
  <si>
    <t xml:space="preserve">1 Se a rendibilidade media do sector é moi grande, atraendo novos competidores e 4 se é moi reducida.</t>
  </si>
  <si>
    <t xml:space="preserve">Diferenciación do produto</t>
  </si>
  <si>
    <t xml:space="preserve">1 Se a diferención do produto é moi reducida e 4 se o produto pode diferenciarse amplamente.</t>
  </si>
  <si>
    <t xml:space="preserve">Barreiras de saída</t>
  </si>
  <si>
    <t xml:space="preserve">1 Se non existen barreiras de saída do sector, xa que incentivaron a entrada de competidores no sector e 4 se existen grandes barreiras de saída.</t>
  </si>
  <si>
    <t xml:space="preserve">2. Barreiras de entrada</t>
  </si>
  <si>
    <t xml:space="preserve">Economías de escala</t>
  </si>
  <si>
    <t xml:space="preserve">1 Se non se aprecian grandes economías de escala no sector e 4 se existen grandes economías de escala.</t>
  </si>
  <si>
    <t xml:space="preserve">Acceso a canles de distribución</t>
  </si>
  <si>
    <t xml:space="preserve">1 Se o acceso ás canles de distribución é moi fácil e 4 se existen problemas para acceder ás canles de distribución.</t>
  </si>
  <si>
    <t xml:space="preserve">Necesidade de capital</t>
  </si>
  <si>
    <t xml:space="preserve">1 Se a necesidade de capital é reducida e 4 se a necesidade de capital é grande.</t>
  </si>
  <si>
    <t xml:space="preserve">Acceso á tecnoloxía</t>
  </si>
  <si>
    <t xml:space="preserve">1 Se o acceso á tecnolocía é fácil e 4 se existen grandes problemas para acceder á tecnoloxía.</t>
  </si>
  <si>
    <t xml:space="preserve">Regulamentos ou leis limitativas</t>
  </si>
  <si>
    <t xml:space="preserve">1 Se non existe unha regulamentación moi restritiva e 4 se existe unha regulamentación restritiva.</t>
  </si>
  <si>
    <t xml:space="preserve">Trámites burocráticos</t>
  </si>
  <si>
    <t xml:space="preserve">1 Se non existen trámites burocráticos que dificultan grandemente a posta en funcionamento e 4 se existen.</t>
  </si>
  <si>
    <t xml:space="preserve">Reacción agardada actuais competidores</t>
  </si>
  <si>
    <t xml:space="preserve">1 Se é agardada unha grande hostilidade por parte dos competidores actuais e 4 se non é agardada hostilidade.</t>
  </si>
  <si>
    <t xml:space="preserve">3. Poder de negociación dos fornecedores</t>
  </si>
  <si>
    <t xml:space="preserve">Número de fornecedores</t>
  </si>
  <si>
    <t xml:space="preserve">1 Se existe un número de fornecedores moi reducido e 4 se o número de fornecedores é grande.</t>
  </si>
  <si>
    <t xml:space="preserve">Custo de mudanza de fornecedor</t>
  </si>
  <si>
    <t xml:space="preserve">1 Se o custo de mudanza de fornecedor é grande e 4 se é moi reducido.</t>
  </si>
  <si>
    <t xml:space="preserve">Posibilidade de integración "augas abaixo"</t>
  </si>
  <si>
    <t xml:space="preserve">1 Se a posibilidade de integración vertical para adiante é moi grande (é fácil que os fornecedores asuman as actividades da empresa) e 4 se esta posibilidade é reducida.</t>
  </si>
  <si>
    <t xml:space="preserve">Importancia do sector para os fornecedores</t>
  </si>
  <si>
    <t xml:space="preserve">1 Se a importancia do sector para os fornecedores é moi pequena e 4 se é moi grande (dependen moito del).</t>
  </si>
  <si>
    <t xml:space="preserve">4. Poder de negociación dos clientes</t>
  </si>
  <si>
    <t xml:space="preserve">Número de clientes</t>
  </si>
  <si>
    <t xml:space="preserve">1 Se o número de clientes é moi reducido e 4 se existe un grande número de clientes potenciais.</t>
  </si>
  <si>
    <t xml:space="preserve">Posibilidade de integración "augas arriba"</t>
  </si>
  <si>
    <t xml:space="preserve">1 Se a posibilidade de integración vertical para atrás é grande (os clientes poden asumir as funcións da nosa empresa) e 4 se esta posibilidade é pequena.</t>
  </si>
  <si>
    <t xml:space="preserve">Rendibilidade dos clientes</t>
  </si>
  <si>
    <t xml:space="preserve">1 Se a rendibilidade obtida dos clientes é moi reducida e 4 se é moi grande.</t>
  </si>
  <si>
    <t xml:space="preserve">Custo de mudanza de fornecedor para o cliente</t>
  </si>
  <si>
    <t xml:space="preserve">1 Se o custo de mudanza de fornecedor é grande para o cliente, sendo máis difícil que os clientes da concorrencia muden para a empresa e 4 se é moi reducido.</t>
  </si>
  <si>
    <t xml:space="preserve">Peso de subministración sobre as vendas do cliente</t>
  </si>
  <si>
    <t xml:space="preserve">1 Se o peso da subministración sobre as vendas do cliente é grande e 4 se é moi reducido.</t>
  </si>
  <si>
    <t xml:space="preserve">5. Produtos substitutivos</t>
  </si>
  <si>
    <t xml:space="preserve">Dispoñibilidade de produtos substitutivos</t>
  </si>
  <si>
    <t xml:space="preserve">1 Se existen moitos produtos substitutivos e 4 se non existen case produtos substitutivos.</t>
  </si>
  <si>
    <t xml:space="preserve">Rendibilidade e agresividade do subministrador</t>
  </si>
  <si>
    <t xml:space="preserve">1 Se os subministradores destes produtos obteñen unha reducida rendibilidade e/ou mostran unha grande agresividade e 4 en caso contrario.</t>
  </si>
  <si>
    <r>
      <rPr>
        <sz val="10"/>
        <color rgb="FF0000FF"/>
        <rFont val="Arial"/>
        <family val="2"/>
        <charset val="1"/>
      </rPr>
      <t xml:space="preserve">Número de veces que se anotou o valor </t>
    </r>
    <r>
      <rPr>
        <b val="true"/>
        <sz val="10"/>
        <color rgb="FF0000FF"/>
        <rFont val="Arial"/>
        <family val="2"/>
        <charset val="1"/>
      </rPr>
      <t xml:space="preserve">1</t>
    </r>
  </si>
  <si>
    <r>
      <rPr>
        <sz val="10"/>
        <color rgb="FF0000FF"/>
        <rFont val="Arial"/>
        <family val="2"/>
        <charset val="1"/>
      </rPr>
      <t xml:space="preserve">Número de veces que se anotou o valor </t>
    </r>
    <r>
      <rPr>
        <b val="true"/>
        <sz val="10"/>
        <color rgb="FF0000FF"/>
        <rFont val="Arial"/>
        <family val="2"/>
        <charset val="1"/>
      </rPr>
      <t xml:space="preserve">2</t>
    </r>
  </si>
  <si>
    <r>
      <rPr>
        <sz val="10"/>
        <color rgb="FF0000FF"/>
        <rFont val="Arial"/>
        <family val="2"/>
        <charset val="1"/>
      </rPr>
      <t xml:space="preserve">Número de veces que se anotou o valor </t>
    </r>
    <r>
      <rPr>
        <b val="true"/>
        <sz val="10"/>
        <color rgb="FF0000FF"/>
        <rFont val="Arial"/>
        <family val="2"/>
        <charset val="1"/>
      </rPr>
      <t xml:space="preserve">3</t>
    </r>
  </si>
  <si>
    <r>
      <rPr>
        <sz val="10"/>
        <color rgb="FF0000FF"/>
        <rFont val="Arial"/>
        <family val="2"/>
        <charset val="1"/>
      </rPr>
      <t xml:space="preserve">Número de veces que se anotou o valor </t>
    </r>
    <r>
      <rPr>
        <b val="true"/>
        <sz val="10"/>
        <color rgb="FF0000FF"/>
        <rFont val="Arial"/>
        <family val="2"/>
        <charset val="1"/>
      </rPr>
      <t xml:space="preserve">4</t>
    </r>
  </si>
  <si>
    <t xml:space="preserve">TOTAL:</t>
  </si>
  <si>
    <t xml:space="preserve">MEDIA:</t>
  </si>
  <si>
    <t xml:space="preserve">ANÁLISE DAFO</t>
  </si>
  <si>
    <t xml:space="preserve">DEBILIDADES</t>
  </si>
  <si>
    <t xml:space="preserve">FORTALEZAS</t>
  </si>
  <si>
    <t xml:space="preserve">AMEAZAS</t>
  </si>
  <si>
    <t xml:space="preserve">OPORTUNIDADES</t>
  </si>
  <si>
    <t xml:space="preserve">ANÁLISE CAME</t>
  </si>
  <si>
    <t xml:space="preserve">CORRIXIR AS DEBILIDADES</t>
  </si>
  <si>
    <t xml:space="preserve">MANTER AS FORTALEZAS</t>
  </si>
  <si>
    <t xml:space="preserve">ATENUAR AS AMEAZAS</t>
  </si>
  <si>
    <t xml:space="preserve">EXPLOTAR AS OPORTUNIDADES</t>
  </si>
  <si>
    <t xml:space="preserve">8. ALIANZAS CLAVE</t>
  </si>
  <si>
    <t xml:space="preserve">7. ACTIVIDADES CLAVE</t>
  </si>
  <si>
    <t xml:space="preserve">2. PROPOSTA DE VALOR</t>
  </si>
  <si>
    <t xml:space="preserve">4. RELACIÓN COA CLIENTELA</t>
  </si>
  <si>
    <t xml:space="preserve">1. SEGMENTO DE CLIENTELA</t>
  </si>
  <si>
    <t xml:space="preserve">A relación coa clientela será moi personalizada, buscando unha boa comunicación para poder ofrecer unha solución o máis axustada posible ás necesidades do cliente. Pretendemos crear un bo ambiente co cliente para entender da mellor maneira posible o que necesita, facendo que o resultado final se axuste ao 100% ao que quere. Ademais, queremos manter un contacto constante con el, levando a cabo reunións para que poida seguir os avances connosco.</t>
  </si>
  <si>
    <t xml:space="preserve">O segmento de clientela estará composto por centros educativos que impartan formación profesional e que estean interesados en ofrecer oportunidades laborais aos seus exalumnos unha vez rematen os seus estudos. Tamén nos diriximos a universidades que busquen conexións con empresas para facilitar a inserción laboral do seu alumnado ou a realización de prácticas. Ademais, podemos ofrecer outras solucións de software adaptadas ás necesidades de entidades públicas, aínda que o noso principal enfoque está no sector laboral.</t>
  </si>
  <si>
    <t xml:space="preserve">PC componentes
IES de Teis
Universidade de Vigo
Xunta de Galicia </t>
  </si>
  <si>
    <r>
      <rPr>
        <sz val="10"/>
        <color rgb="FF1A56BA"/>
        <rFont val="Calibri"/>
        <family val="2"/>
        <charset val="1"/>
      </rPr>
      <t xml:space="preserve">Desenvolvemento de software </t>
    </r>
    <r>
      <rPr>
        <sz val="10"/>
        <color rgb="FF1A56BA"/>
        <rFont val="Calibri"/>
        <family val="2"/>
      </rPr>
      <t xml:space="preserve">Servicio de mantemento de sofware Venta a puerta fria</t>
    </r>
  </si>
  <si>
    <t xml:space="preserve">A nosa proposta de valor baséase en tres piares fundamentais:</t>
  </si>
  <si>
    <t xml:space="preserve">    1. Mellor usabilidade: Deseñamos interfaces accesibles e fáciles de usar tanto para funcionarios como para estudantes, garantindo unha experiencia óptima en todos os dispositivos.</t>
  </si>
  <si>
    <t xml:space="preserve">    2. Personalización: Adaptamos a plataforma ás necesidades de cada centro, permitindo configuracións específicas e funcionalidades á medida.</t>
  </si>
  <si>
    <t xml:space="preserve">    3. Intelixencia Artificial: Implementamos algoritmos de IA para analizar tendencias do mercado laboral e facilitar a toma de decisións na orientación profesional.</t>
  </si>
  <si>
    <t xml:space="preserve">6. RECURSOS CLAVE</t>
  </si>
  <si>
    <t xml:space="preserve">3. CANLES</t>
  </si>
  <si>
    <t xml:space="preserve">Buena promoción e marketing</t>
  </si>
  <si>
    <t xml:space="preserve">RRSS</t>
  </si>
  <si>
    <t xml:space="preserve">Equipos informáticos</t>
  </si>
  <si>
    <t xml:space="preserve">A puerta fria</t>
  </si>
  <si>
    <t xml:space="preserve">Sitio web</t>
  </si>
  <si>
    <t xml:space="preserve">Marketing de  boca a boca</t>
  </si>
  <si>
    <t xml:space="preserve">9. ESTRUTURA DE CUSTOS</t>
  </si>
  <si>
    <t xml:space="preserve">5. FONTES DE INGRESOS</t>
  </si>
  <si>
    <t xml:space="preserve">Venta de software ámbito laboral </t>
  </si>
  <si>
    <t xml:space="preserve">Electricidade </t>
  </si>
  <si>
    <t xml:space="preserve">Venta de software especializado </t>
  </si>
  <si>
    <t xml:space="preserve">Persoal: salario</t>
  </si>
  <si>
    <t xml:space="preserve">Mantemento de software propio</t>
  </si>
  <si>
    <t xml:space="preserve">Custos administrativos e legais</t>
  </si>
  <si>
    <t xml:space="preserve">Publicidade</t>
  </si>
  <si>
    <t xml:space="preserve">Mantemento oficina </t>
  </si>
  <si>
    <t xml:space="preserve">Material de traballo, equipos informáticos</t>
  </si>
  <si>
    <t xml:space="preserve">CUANTIFICACIÓN DA IDEA DE NEGOCIO</t>
  </si>
  <si>
    <t xml:space="preserve">(Valorar, en euros, cada unha das magnitudes)</t>
  </si>
  <si>
    <t xml:space="preserve">       ORIXE DE FONDOS</t>
  </si>
  <si>
    <t xml:space="preserve">EUROS</t>
  </si>
  <si>
    <t xml:space="preserve">Contribución propia de capital</t>
  </si>
  <si>
    <t xml:space="preserve">Financiamento alleo</t>
  </si>
  <si>
    <t xml:space="preserve">    APLICACIÓN DE FONDOS</t>
  </si>
  <si>
    <t xml:space="preserve">Capital fixo</t>
  </si>
  <si>
    <t xml:space="preserve">Capital circulante</t>
  </si>
  <si>
    <t xml:space="preserve"> LIMIAR DE RENDIBILIDADE</t>
  </si>
  <si>
    <t xml:space="preserve">Ingresos (Cobranzas)</t>
  </si>
  <si>
    <t xml:space="preserve">Gastos (Pagamentos)</t>
  </si>
  <si>
    <t xml:space="preserve">Diferenza</t>
  </si>
  <si>
    <t xml:space="preserve">Investimento inicial</t>
  </si>
  <si>
    <t xml:space="preserve">Os gastos son cubertos en:</t>
  </si>
  <si>
    <t xml:space="preserve">anos</t>
  </si>
  <si>
    <t xml:space="preserve">Prezo do produto ou servizo</t>
  </si>
  <si>
    <t xml:space="preserve">Custo variábel por unidade física </t>
  </si>
  <si>
    <t xml:space="preserve">Volume de vendas (unidades físicas)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</si>
</sst>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General"/>
    <numFmt numFmtId="166" formatCode="0.00%"/>
    <numFmt numFmtId="167" formatCode="#,##0.00"/>
    <numFmt numFmtId="168" formatCode="0"/>
    <numFmt numFmtId="169" formatCode="0.00"/>
    <numFmt numFmtId="170" formatCode="#,##0.00;[RED]#,##0.00"/>
  </numFmts>
  <fonts count="2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theme="1"/>
      <name val="Calibri"/>
      <family val="2"/>
      <charset val="1"/>
    </font>
    <font>
      <b val="true"/>
      <u val="single"/>
      <sz val="12"/>
      <color rgb="FFFF0000"/>
      <name val="Arial"/>
      <family val="2"/>
      <charset val="1"/>
    </font>
    <font>
      <b val="true"/>
      <sz val="20"/>
      <color rgb="FF0000FF"/>
      <name val="Arial"/>
      <family val="2"/>
      <charset val="1"/>
    </font>
    <font>
      <b val="true"/>
      <sz val="20"/>
      <color rgb="FF0000FF"/>
      <name val="Georgia"/>
      <family val="1"/>
      <charset val="1"/>
    </font>
    <font>
      <b val="true"/>
      <sz val="20"/>
      <name val="Georgia"/>
      <family val="1"/>
      <charset val="1"/>
    </font>
    <font>
      <b val="true"/>
      <u val="single"/>
      <sz val="12"/>
      <color theme="10"/>
      <name val="Arial"/>
      <family val="2"/>
      <charset val="1"/>
    </font>
    <font>
      <u val="single"/>
      <sz val="10"/>
      <color theme="10"/>
      <name val="Arial"/>
      <family val="2"/>
      <charset val="1"/>
    </font>
    <font>
      <b val="true"/>
      <sz val="14"/>
      <color rgb="FF0000FF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0"/>
      <color rgb="FF0000FF"/>
      <name val="Arial"/>
      <family val="2"/>
      <charset val="1"/>
    </font>
    <font>
      <i val="true"/>
      <sz val="10"/>
      <name val="Arial"/>
      <family val="2"/>
      <charset val="1"/>
    </font>
    <font>
      <b val="true"/>
      <sz val="11"/>
      <color rgb="FF0000FF"/>
      <name val="Arial"/>
      <family val="2"/>
      <charset val="1"/>
    </font>
    <font>
      <sz val="10"/>
      <color rgb="FFFF0000"/>
      <name val="Arial"/>
      <family val="2"/>
      <charset val="1"/>
    </font>
    <font>
      <b val="true"/>
      <sz val="10"/>
      <color rgb="FFFF0000"/>
      <name val="Arial"/>
      <family val="2"/>
      <charset val="1"/>
    </font>
    <font>
      <sz val="10"/>
      <color rgb="FF0000FF"/>
      <name val="Arial"/>
      <family val="2"/>
      <charset val="1"/>
    </font>
    <font>
      <sz val="11"/>
      <color rgb="FF1A56BA"/>
      <name val="Calibri"/>
      <family val="2"/>
      <charset val="1"/>
    </font>
    <font>
      <b val="true"/>
      <sz val="12"/>
      <color rgb="FF1A56BA"/>
      <name val="Calibri"/>
      <family val="2"/>
      <charset val="1"/>
    </font>
    <font>
      <sz val="10"/>
      <color rgb="FF1A56BA"/>
      <name val="Calibri"/>
      <family val="2"/>
      <charset val="1"/>
    </font>
    <font>
      <sz val="10"/>
      <color rgb="FF1A56BA"/>
      <name val="Times New Roman"/>
      <family val="1"/>
    </font>
    <font>
      <sz val="10"/>
      <color rgb="FF1A56BA"/>
      <name val="Calibri"/>
      <family val="2"/>
    </font>
    <font>
      <b val="true"/>
      <sz val="12"/>
      <color rgb="FF0000FF"/>
      <name val="Arial"/>
      <family val="2"/>
      <charset val="1"/>
    </font>
    <font>
      <b val="true"/>
      <sz val="10"/>
      <color rgb="FF008000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C0C0C0"/>
        <bgColor rgb="FFC3D69B"/>
      </patternFill>
    </fill>
    <fill>
      <patternFill patternType="solid">
        <fgColor rgb="FFFFFF99"/>
        <bgColor rgb="FFFFFFCC"/>
      </patternFill>
    </fill>
    <fill>
      <patternFill patternType="solid">
        <fgColor rgb="FFCCFFFF"/>
        <bgColor rgb="FFCCFFFF"/>
      </patternFill>
    </fill>
    <fill>
      <patternFill patternType="solid">
        <fgColor rgb="FFFFCC99"/>
        <bgColor rgb="FFFCD5B5"/>
      </patternFill>
    </fill>
    <fill>
      <patternFill patternType="solid">
        <fgColor rgb="FFFFFFCC"/>
        <bgColor rgb="FFFFFF99"/>
      </patternFill>
    </fill>
    <fill>
      <patternFill patternType="solid">
        <fgColor rgb="FFCCCC00"/>
        <bgColor rgb="FFFFC000"/>
      </patternFill>
    </fill>
    <fill>
      <patternFill patternType="solid">
        <fgColor rgb="FFCCFFCC"/>
        <bgColor rgb="FFCCFFFF"/>
      </patternFill>
    </fill>
  </fills>
  <borders count="50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/>
      <top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medium"/>
      <top style="thin"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/>
      <bottom style="medium"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 style="medium">
        <color rgb="FF1A56BA"/>
      </left>
      <right style="medium">
        <color rgb="FF1A56BA"/>
      </right>
      <top style="medium">
        <color rgb="FF1A56BA"/>
      </top>
      <bottom/>
      <diagonal/>
    </border>
    <border diagonalUp="false" diagonalDown="false">
      <left style="medium">
        <color rgb="FF1A56BA"/>
      </left>
      <right/>
      <top style="medium">
        <color rgb="FF1A56BA"/>
      </top>
      <bottom/>
      <diagonal/>
    </border>
    <border diagonalUp="false" diagonalDown="false">
      <left style="medium">
        <color rgb="FF1A56BA"/>
      </left>
      <right style="medium">
        <color rgb="FF1A56BA"/>
      </right>
      <top/>
      <bottom/>
      <diagonal/>
    </border>
    <border diagonalUp="false" diagonalDown="false">
      <left style="medium">
        <color rgb="FF1A56BA"/>
      </left>
      <right/>
      <top/>
      <bottom/>
      <diagonal/>
    </border>
    <border diagonalUp="false" diagonalDown="false">
      <left style="medium">
        <color rgb="FF1A56BA"/>
      </left>
      <right/>
      <top/>
      <bottom style="medium">
        <color rgb="FF1A56BA"/>
      </bottom>
      <diagonal/>
    </border>
    <border diagonalUp="false" diagonalDown="false">
      <left/>
      <right/>
      <top/>
      <bottom style="medium">
        <color rgb="FF1A56BA"/>
      </bottom>
      <diagonal/>
    </border>
    <border diagonalUp="false" diagonalDown="false">
      <left/>
      <right style="medium">
        <color rgb="FF1A56BA"/>
      </right>
      <top/>
      <bottom style="medium">
        <color rgb="FF1A56BA"/>
      </bottom>
      <diagonal/>
    </border>
    <border diagonalUp="false" diagonalDown="false">
      <left/>
      <right/>
      <top style="medium"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 style="medium"/>
      <right/>
      <top/>
      <bottom style="medium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6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3" borderId="2" xfId="0" applyFont="true" applyBorder="true" applyAlignment="true" applyProtection="true">
      <alignment horizontal="general" vertical="top" textRotation="0" wrapText="false" indent="0" shrinkToFit="false"/>
      <protection locked="false" hidden="false"/>
    </xf>
    <xf numFmtId="164" fontId="12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4" borderId="2" xfId="0" applyFont="true" applyBorder="true" applyAlignment="true" applyProtection="true">
      <alignment horizontal="left" vertical="top" textRotation="0" wrapText="false" indent="0" shrinkToFit="false"/>
      <protection locked="false" hidden="false"/>
    </xf>
    <xf numFmtId="164" fontId="11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2" fillId="2" borderId="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2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5" borderId="0" xfId="0" applyFont="fals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12" fillId="0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5" fontId="12" fillId="4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6" fontId="12" fillId="6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2" fillId="7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5" fontId="15" fillId="7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2" fillId="2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3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false" hidden="false"/>
    </xf>
    <xf numFmtId="165" fontId="18" fillId="5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7" fillId="4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4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8" fillId="5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7" fillId="4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3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3" fillId="3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13" fillId="3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2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2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2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2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2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13" fillId="5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3" fillId="5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3" fillId="5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3" fillId="5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3" fillId="5" borderId="1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3" fillId="5" borderId="2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3" fillId="5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3" fillId="5" borderId="2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3" fillId="5" borderId="2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2" fillId="2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2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2" borderId="2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3" borderId="2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8" fillId="3" borderId="2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8" fillId="3" borderId="2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3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2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8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8" fillId="5" borderId="2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7" fillId="8" borderId="2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3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9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8" fillId="5" borderId="1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7" fillId="8" borderId="3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3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3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3" fillId="3" borderId="3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8" fillId="3" borderId="3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8" fillId="3" borderId="3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8" borderId="3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8" fillId="5" borderId="3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2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2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8" fillId="5" borderId="2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7" fillId="8" borderId="3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4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2" fillId="0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4" borderId="38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8" fillId="4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2" fillId="0" borderId="1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4" borderId="3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8" fillId="4" borderId="2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2" fillId="0" borderId="2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4" borderId="37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13" fillId="5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13" fillId="5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7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true"/>
    </xf>
    <xf numFmtId="164" fontId="11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true"/>
    </xf>
    <xf numFmtId="164" fontId="12" fillId="2" borderId="6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12" fillId="5" borderId="15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5" fontId="16" fillId="4" borderId="17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5" fontId="12" fillId="5" borderId="18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5" fontId="16" fillId="4" borderId="2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5" fontId="12" fillId="5" borderId="21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5" fontId="16" fillId="4" borderId="23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5" fontId="16" fillId="4" borderId="31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5" fontId="16" fillId="4" borderId="37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16" fillId="4" borderId="1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6" fillId="4" borderId="2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6" fillId="4" borderId="2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9" fillId="0" borderId="0" xfId="21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39" xfId="21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20" fillId="0" borderId="40" xfId="21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21" fillId="0" borderId="41" xfId="21" applyFont="true" applyBorder="true" applyAlignment="true" applyProtection="true">
      <alignment horizontal="general" vertical="top" textRotation="0" wrapText="false" indent="0" shrinkToFit="false"/>
      <protection locked="false" hidden="false"/>
    </xf>
    <xf numFmtId="164" fontId="21" fillId="0" borderId="42" xfId="21" applyFont="true" applyBorder="true" applyAlignment="true" applyProtection="true">
      <alignment horizontal="general" vertical="top" textRotation="0" wrapText="false" indent="0" shrinkToFit="false"/>
      <protection locked="false" hidden="false"/>
    </xf>
    <xf numFmtId="164" fontId="22" fillId="0" borderId="42" xfId="21" applyFont="true" applyBorder="true" applyAlignment="true" applyProtection="true">
      <alignment horizontal="general" vertical="top" textRotation="0" wrapText="true" indent="0" shrinkToFit="false"/>
      <protection locked="false" hidden="false"/>
    </xf>
    <xf numFmtId="164" fontId="22" fillId="0" borderId="41" xfId="21" applyFont="true" applyBorder="true" applyAlignment="true" applyProtection="true">
      <alignment horizontal="general" vertical="top" textRotation="0" wrapText="true" indent="0" shrinkToFit="false"/>
      <protection locked="false" hidden="false"/>
    </xf>
    <xf numFmtId="164" fontId="21" fillId="0" borderId="41" xfId="21" applyFont="true" applyBorder="true" applyAlignment="true" applyProtection="true">
      <alignment horizontal="general" vertical="top" textRotation="0" wrapText="true" indent="0" shrinkToFit="false"/>
      <protection locked="false" hidden="false"/>
    </xf>
    <xf numFmtId="164" fontId="21" fillId="0" borderId="42" xfId="21" applyFont="true" applyBorder="true" applyAlignment="true" applyProtection="true">
      <alignment horizontal="general" vertical="top" textRotation="0" wrapText="true" indent="0" shrinkToFit="false"/>
      <protection locked="false" hidden="false"/>
    </xf>
    <xf numFmtId="164" fontId="21" fillId="0" borderId="43" xfId="21" applyFont="true" applyBorder="true" applyAlignment="true" applyProtection="true">
      <alignment horizontal="general" vertical="top" textRotation="0" wrapText="false" indent="0" shrinkToFit="false"/>
      <protection locked="false" hidden="false"/>
    </xf>
    <xf numFmtId="164" fontId="20" fillId="0" borderId="0" xfId="21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20" fillId="0" borderId="39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21" fillId="0" borderId="44" xfId="21" applyFont="true" applyBorder="true" applyAlignment="true" applyProtection="true">
      <alignment horizontal="general" vertical="top" textRotation="0" wrapText="false" indent="0" shrinkToFit="false"/>
      <protection locked="false" hidden="false"/>
    </xf>
    <xf numFmtId="164" fontId="21" fillId="0" borderId="45" xfId="21" applyFont="true" applyBorder="true" applyAlignment="true" applyProtection="true">
      <alignment horizontal="general" vertical="top" textRotation="0" wrapText="false" indent="0" shrinkToFit="false"/>
      <protection locked="false" hidden="false"/>
    </xf>
    <xf numFmtId="164" fontId="24" fillId="3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4" fillId="3" borderId="4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4" fillId="3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0" fillId="4" borderId="1" xfId="0" applyFont="false" applyBorder="true" applyAlignment="true" applyProtection="true">
      <alignment horizontal="right" vertical="bottom" textRotation="0" wrapText="false" indent="0" shrinkToFit="false"/>
      <protection locked="false" hidden="false"/>
    </xf>
    <xf numFmtId="170" fontId="0" fillId="4" borderId="11" xfId="0" applyFont="false" applyBorder="true" applyAlignment="true" applyProtection="true">
      <alignment horizontal="right" vertical="bottom" textRotation="0" wrapText="false" indent="0" shrinkToFit="false"/>
      <protection locked="false" hidden="false"/>
    </xf>
    <xf numFmtId="164" fontId="0" fillId="3" borderId="4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7" fillId="3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4" fillId="3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4" borderId="36" xfId="0" applyFont="fals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2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8" borderId="3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2" fillId="8" borderId="2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7" fillId="5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5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2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4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4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1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0" fillId="4" borderId="36" xfId="0" applyFont="fals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2" fillId="2" borderId="2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0" fillId="4" borderId="28" xfId="0" applyFont="fals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16" fillId="5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4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23" xfId="0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1"/>
    <cellStyle name="*unknown*" xfId="20" builtinId="8"/>
  </cellStyles>
  <dxfs count="10">
    <dxf>
      <font>
        <b val="1"/>
        <i val="0"/>
        <strike val="0"/>
        <color rgb="FF0000FF"/>
      </font>
      <fill>
        <patternFill>
          <bgColor rgb="FF92D050"/>
        </patternFill>
      </fill>
    </dxf>
    <dxf>
      <font>
        <b val="1"/>
        <i val="0"/>
        <color rgb="FF4F6228"/>
      </font>
      <fill>
        <patternFill>
          <bgColor rgb="FFFFC000"/>
        </patternFill>
      </fill>
    </dxf>
    <dxf>
      <font>
        <b val="1"/>
        <i val="0"/>
        <strike val="0"/>
        <color rgb="FFFCD5B5"/>
      </font>
      <fill>
        <patternFill>
          <bgColor rgb="FFFF0000"/>
        </patternFill>
      </fill>
    </dxf>
    <dxf>
      <font>
        <b val="1"/>
        <i val="0"/>
        <color rgb="FF0000FF"/>
      </font>
      <fill>
        <patternFill>
          <bgColor rgb="FF92D050"/>
        </patternFill>
      </fill>
    </dxf>
    <dxf>
      <font>
        <b val="1"/>
        <i val="0"/>
        <color rgb="FF4F6228"/>
      </font>
      <fill>
        <patternFill>
          <bgColor rgb="FFFFC000"/>
        </patternFill>
      </fill>
    </dxf>
    <dxf>
      <font>
        <b val="1"/>
        <i val="0"/>
        <color rgb="FFFCD5B5"/>
      </font>
      <fill>
        <patternFill>
          <bgColor rgb="FFFF0000"/>
        </patternFill>
      </fill>
    </dxf>
    <dxf>
      <font>
        <b val="1"/>
        <i val="0"/>
        <color rgb="FFFCD5B5"/>
      </font>
      <fill>
        <patternFill>
          <bgColor rgb="FFFF0000"/>
        </patternFill>
      </fill>
    </dxf>
    <dxf>
      <font>
        <b val="1"/>
        <i val="0"/>
        <color rgb="FF4F6228"/>
      </font>
      <fill>
        <patternFill>
          <bgColor rgb="FFFFC000"/>
        </patternFill>
      </fill>
    </dxf>
    <dxf>
      <font>
        <b val="1"/>
        <i val="0"/>
        <color rgb="FF0000FF"/>
      </font>
      <fill>
        <patternFill>
          <bgColor theme="6" tint="0.3999"/>
        </patternFill>
      </fill>
    </dxf>
    <dxf>
      <font>
        <b val="1"/>
        <i val="0"/>
        <color rgb="FFFFFF00"/>
      </font>
      <fill>
        <patternFill>
          <bgColor rgb="FF00B050"/>
        </patternFill>
      </fill>
    </dxf>
  </dxfs>
  <colors>
    <indexedColors>
      <rgbColor rgb="FF000000"/>
      <rgbColor rgb="FFFCD5B5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4F6228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1A56BA"/>
      <rgbColor rgb="FFC3D69B"/>
      <rgbColor rgb="FF000080"/>
      <rgbColor rgb="FFFF00FF"/>
      <rgbColor rgb="FFCCCC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Tema de Offic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tint val="100000"/>
                <a:shade val="100000"/>
              </a:schemeClr>
            </a:gs>
            <a:gs pos="100000">
              <a:schemeClr val="phClr">
                <a:tint val="50000"/>
                <a:shade val="100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U19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ColWidth="10.88671875" defaultRowHeight="12.75" zeroHeight="false" outlineLevelRow="0" outlineLevelCol="0"/>
  <sheetData>
    <row r="1" customFormat="false" ht="24.75" hidden="false" customHeight="true" outlineLevel="0" collapsed="false">
      <c r="B1" s="1"/>
    </row>
    <row r="2" customFormat="false" ht="24.75" hidden="false" customHeight="true" outlineLevel="0" collapsed="false">
      <c r="B2" s="2" t="s">
        <v>0</v>
      </c>
    </row>
    <row r="3" customFormat="false" ht="24.75" hidden="false" customHeight="true" outlineLevel="0" collapsed="false">
      <c r="B3" s="3"/>
      <c r="O3" s="4"/>
      <c r="P3" s="4"/>
      <c r="Q3" s="4"/>
      <c r="R3" s="4"/>
      <c r="S3" s="4"/>
      <c r="T3" s="5"/>
      <c r="U3" s="5"/>
    </row>
    <row r="4" customFormat="false" ht="24.75" hidden="false" customHeight="true" outlineLevel="0" collapsed="false">
      <c r="B4" s="6" t="s">
        <v>1</v>
      </c>
    </row>
    <row r="5" customFormat="false" ht="24.75" hidden="false" customHeight="true" outlineLevel="0" collapsed="false">
      <c r="B5" s="6" t="s">
        <v>2</v>
      </c>
      <c r="O5" s="4"/>
      <c r="P5" s="4"/>
      <c r="Q5" s="4"/>
      <c r="R5" s="4"/>
      <c r="S5" s="4"/>
      <c r="T5" s="4"/>
      <c r="U5" s="4"/>
    </row>
    <row r="6" customFormat="false" ht="24.75" hidden="false" customHeight="true" outlineLevel="0" collapsed="false">
      <c r="B6" s="6" t="s">
        <v>3</v>
      </c>
    </row>
    <row r="7" customFormat="false" ht="24.75" hidden="false" customHeight="true" outlineLevel="0" collapsed="false">
      <c r="B7" s="6" t="s">
        <v>4</v>
      </c>
    </row>
    <row r="8" customFormat="false" ht="24.75" hidden="false" customHeight="true" outlineLevel="0" collapsed="false">
      <c r="B8" s="6" t="s">
        <v>5</v>
      </c>
    </row>
    <row r="9" customFormat="false" ht="24.75" hidden="false" customHeight="true" outlineLevel="0" collapsed="false">
      <c r="B9" s="6" t="s">
        <v>6</v>
      </c>
    </row>
    <row r="10" customFormat="false" ht="24.75" hidden="false" customHeight="true" outlineLevel="0" collapsed="false">
      <c r="B10" s="6" t="s">
        <v>7</v>
      </c>
    </row>
    <row r="11" customFormat="false" ht="24.75" hidden="false" customHeight="true" outlineLevel="0" collapsed="false">
      <c r="B11" s="6" t="s">
        <v>8</v>
      </c>
    </row>
    <row r="12" customFormat="false" ht="24.75" hidden="false" customHeight="true" outlineLevel="0" collapsed="false">
      <c r="B12" s="6" t="s">
        <v>9</v>
      </c>
    </row>
    <row r="13" customFormat="false" ht="24.75" hidden="false" customHeight="true" outlineLevel="0" collapsed="false">
      <c r="B13" s="1"/>
    </row>
    <row r="14" customFormat="false" ht="24.75" hidden="false" customHeight="true" outlineLevel="0" collapsed="false">
      <c r="B14" s="1"/>
    </row>
    <row r="15" customFormat="false" ht="24.75" hidden="false" customHeight="true" outlineLevel="0" collapsed="false">
      <c r="B15" s="1"/>
    </row>
    <row r="16" customFormat="false" ht="24.75" hidden="false" customHeight="true" outlineLevel="0" collapsed="false">
      <c r="B16" s="1"/>
    </row>
    <row r="17" customFormat="false" ht="24.75" hidden="false" customHeight="true" outlineLevel="0" collapsed="false">
      <c r="B17" s="1"/>
    </row>
    <row r="18" customFormat="false" ht="24.75" hidden="false" customHeight="true" outlineLevel="0" collapsed="false">
      <c r="B18" s="1"/>
    </row>
    <row r="19" customFormat="false" ht="24.75" hidden="false" customHeight="true" outlineLevel="0" collapsed="false">
      <c r="B19" s="1"/>
    </row>
  </sheetData>
  <sheetProtection algorithmName="SHA-512" hashValue="V0zuluTxQnLMh0XoJowYPyqOg7fc36YFSZryh2ihVkiAGOmBlCykLvWRq1t/48IAjGPQUqhH8Q5Ou3TMYqRejw==" saltValue="htcSpSDUexrnhLYu0DTVvg==" spinCount="100000" sheet="true" objects="true" scenarios="true"/>
  <hyperlinks>
    <hyperlink ref="B4" location="'Elaboración da idea de negocio'!A1" display="* Elaboración da idea de negocio"/>
    <hyperlink ref="B5" location="'Valorización da idea de negocio'!A1" display="* Valorización da idea de negocio"/>
    <hyperlink ref="B6" location="'Habilidades directivas'!A1" display="* Habilidades directivas"/>
    <hyperlink ref="B7" location="'Perfil do-a promotor-a'!A1" display="* Perfil do/a promotor/a"/>
    <hyperlink ref="B8" location="'Valorización da contorna'!A1" display="* Valorización da contorna"/>
    <hyperlink ref="B9" location="'Análise DAFO'!A1" display="* Análise DAFO"/>
    <hyperlink ref="B10" location="'Análise CAME'!A1" display="* Análise CAME"/>
    <hyperlink ref="B11" location="CANVAS!A1" display="* CANVAS"/>
    <hyperlink ref="B12" location="'Cuantificación da idea'!A1" display="* Cuantificación da idea"/>
  </hyperlink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25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5" activeCellId="0" sqref="E5"/>
    </sheetView>
  </sheetViews>
  <sheetFormatPr defaultColWidth="11.00390625" defaultRowHeight="12.75" zeroHeight="false" outlineLevelRow="0" outlineLevelCol="0"/>
  <cols>
    <col collapsed="false" customWidth="true" hidden="false" outlineLevel="0" max="4" min="4" style="7" width="20.33"/>
    <col collapsed="false" customWidth="true" hidden="false" outlineLevel="0" max="5" min="5" style="7" width="16.89"/>
    <col collapsed="false" customWidth="true" hidden="false" outlineLevel="0" max="6" min="6" style="64" width="13.11"/>
    <col collapsed="false" customWidth="true" hidden="false" outlineLevel="0" max="7" min="7" style="25" width="12.44"/>
  </cols>
  <sheetData>
    <row r="1" customFormat="false" ht="17.25" hidden="false" customHeight="false" outlineLevel="0" collapsed="false">
      <c r="A1" s="8" t="s">
        <v>191</v>
      </c>
    </row>
    <row r="2" customFormat="false" ht="12.75" hidden="false" customHeight="false" outlineLevel="0" collapsed="false">
      <c r="A2" s="27" t="s">
        <v>192</v>
      </c>
    </row>
    <row r="4" customFormat="false" ht="16.5" hidden="false" customHeight="true" outlineLevel="0" collapsed="false">
      <c r="A4" s="134" t="s">
        <v>193</v>
      </c>
      <c r="B4" s="135"/>
      <c r="C4" s="136"/>
      <c r="E4" s="137" t="s">
        <v>194</v>
      </c>
    </row>
    <row r="5" customFormat="false" ht="16.5" hidden="false" customHeight="true" outlineLevel="0" collapsed="false">
      <c r="C5" s="138" t="s">
        <v>195</v>
      </c>
      <c r="D5" s="138"/>
      <c r="E5" s="139"/>
    </row>
    <row r="6" customFormat="false" ht="16.5" hidden="false" customHeight="true" outlineLevel="0" collapsed="false">
      <c r="C6" s="138" t="s">
        <v>196</v>
      </c>
      <c r="D6" s="138"/>
      <c r="E6" s="140"/>
    </row>
    <row r="7" customFormat="false" ht="16.5" hidden="false" customHeight="true" outlineLevel="0" collapsed="false">
      <c r="A7" s="134" t="s">
        <v>197</v>
      </c>
      <c r="B7" s="141"/>
      <c r="C7" s="136"/>
    </row>
    <row r="8" customFormat="false" ht="16.5" hidden="false" customHeight="true" outlineLevel="0" collapsed="false">
      <c r="C8" s="138" t="s">
        <v>198</v>
      </c>
      <c r="D8" s="138"/>
      <c r="E8" s="139"/>
    </row>
    <row r="9" customFormat="false" ht="16.5" hidden="false" customHeight="true" outlineLevel="0" collapsed="false">
      <c r="C9" s="138" t="s">
        <v>199</v>
      </c>
      <c r="D9" s="138"/>
      <c r="E9" s="140"/>
      <c r="F9" s="142" t="str">
        <f aca="false">IF(E5+E6&lt;&gt;E8+E9,"DESCUADRE"," ")</f>
        <v> </v>
      </c>
    </row>
    <row r="10" customFormat="false" ht="16.5" hidden="false" customHeight="true" outlineLevel="0" collapsed="false"/>
    <row r="11" customFormat="false" ht="16.5" hidden="false" customHeight="true" outlineLevel="0" collapsed="false">
      <c r="A11" s="134" t="s">
        <v>200</v>
      </c>
      <c r="B11" s="135"/>
      <c r="C11" s="143"/>
    </row>
    <row r="12" customFormat="false" ht="16.5" hidden="false" customHeight="true" outlineLevel="0" collapsed="false">
      <c r="C12" s="138" t="s">
        <v>201</v>
      </c>
      <c r="D12" s="138"/>
      <c r="E12" s="144"/>
    </row>
    <row r="13" customFormat="false" ht="16.5" hidden="false" customHeight="true" outlineLevel="0" collapsed="false">
      <c r="C13" s="138" t="s">
        <v>202</v>
      </c>
      <c r="D13" s="138"/>
      <c r="E13" s="144"/>
    </row>
    <row r="14" customFormat="false" ht="16.5" hidden="false" customHeight="true" outlineLevel="0" collapsed="false">
      <c r="C14" s="145" t="s">
        <v>203</v>
      </c>
      <c r="D14" s="138"/>
      <c r="E14" s="146" t="n">
        <f aca="false">E12-E13</f>
        <v>0</v>
      </c>
    </row>
    <row r="15" customFormat="false" ht="16.5" hidden="false" customHeight="true" outlineLevel="0" collapsed="false">
      <c r="C15" s="145" t="s">
        <v>204</v>
      </c>
      <c r="D15" s="145"/>
      <c r="E15" s="147" t="n">
        <f aca="false">E5+E6</f>
        <v>0</v>
      </c>
    </row>
    <row r="16" customFormat="false" ht="16.5" hidden="false" customHeight="true" outlineLevel="0" collapsed="false">
      <c r="C16" s="63" t="s">
        <v>205</v>
      </c>
      <c r="D16" s="63"/>
      <c r="E16" s="148" t="n">
        <f aca="false">IF(E15=0,0,E15/E14)</f>
        <v>0</v>
      </c>
      <c r="F16" s="149" t="s">
        <v>206</v>
      </c>
    </row>
    <row r="17" customFormat="false" ht="16.5" hidden="false" customHeight="true" outlineLevel="0" collapsed="false"/>
    <row r="18" customFormat="false" ht="16.5" hidden="false" customHeight="true" outlineLevel="0" collapsed="false"/>
    <row r="19" customFormat="false" ht="16.5" hidden="false" customHeight="true" outlineLevel="0" collapsed="false"/>
    <row r="20" customFormat="false" ht="16.5" hidden="false" customHeight="true" outlineLevel="0" collapsed="false">
      <c r="A20" s="150"/>
      <c r="B20" s="151"/>
      <c r="C20" s="152"/>
      <c r="D20" s="152"/>
      <c r="E20" s="152"/>
      <c r="F20" s="153"/>
    </row>
    <row r="21" customFormat="false" ht="16.5" hidden="false" customHeight="true" outlineLevel="0" collapsed="false">
      <c r="A21" s="150"/>
      <c r="B21" s="154"/>
      <c r="C21" s="155" t="s">
        <v>207</v>
      </c>
      <c r="D21" s="155"/>
      <c r="E21" s="156"/>
      <c r="F21" s="157"/>
    </row>
    <row r="22" customFormat="false" ht="16.5" hidden="false" customHeight="true" outlineLevel="0" collapsed="false">
      <c r="A22" s="150"/>
      <c r="B22" s="154"/>
      <c r="C22" s="155" t="s">
        <v>208</v>
      </c>
      <c r="D22" s="155"/>
      <c r="E22" s="158"/>
      <c r="F22" s="157"/>
    </row>
    <row r="23" customFormat="false" ht="16.5" hidden="false" customHeight="true" outlineLevel="0" collapsed="false">
      <c r="A23" s="150"/>
      <c r="B23" s="154"/>
      <c r="C23" s="155" t="s">
        <v>209</v>
      </c>
      <c r="D23" s="159"/>
      <c r="E23" s="160" t="n">
        <f aca="false">IF(E21-E22=0,0,E15/(E21-E22))</f>
        <v>0</v>
      </c>
      <c r="F23" s="157"/>
    </row>
    <row r="24" customFormat="false" ht="16.5" hidden="false" customHeight="true" outlineLevel="0" collapsed="false">
      <c r="A24" s="150"/>
      <c r="B24" s="154"/>
      <c r="C24" s="159"/>
      <c r="D24" s="159"/>
      <c r="E24" s="159"/>
      <c r="F24" s="157"/>
    </row>
    <row r="25" customFormat="false" ht="16.5" hidden="false" customHeight="true" outlineLevel="0" collapsed="false">
      <c r="A25" s="150"/>
      <c r="B25" s="161"/>
      <c r="C25" s="162"/>
      <c r="D25" s="162"/>
      <c r="E25" s="162"/>
      <c r="F25" s="163"/>
    </row>
  </sheetData>
  <sheetProtection algorithmName="SHA-512" hashValue="MP24MV7HK58UEYt56cggEtH2GgyK72fpECPlUfu0/wZLeGVj5+0qQhjxSbUxyBcT3VWkdiTDoPOxWrLde0Idkg==" saltValue="0opukY4hGXeHGufxaJqtgA==" spinCount="100000" sheet="true" selectLockedCells="true"/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7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11.4453125" defaultRowHeight="12.75" zeroHeight="false" outlineLevelRow="0" outlineLevelCol="0"/>
  <cols>
    <col collapsed="false" customWidth="true" hidden="false" outlineLevel="0" max="1" min="1" style="7" width="150"/>
    <col collapsed="false" customWidth="true" hidden="false" outlineLevel="0" max="2" min="2" style="7" width="47.67"/>
  </cols>
  <sheetData>
    <row r="1" customFormat="false" ht="17.25" hidden="false" customHeight="false" outlineLevel="0" collapsed="false">
      <c r="A1" s="8" t="s">
        <v>10</v>
      </c>
    </row>
    <row r="3" customFormat="false" ht="12.75" hidden="false" customHeight="false" outlineLevel="0" collapsed="false">
      <c r="A3" s="9" t="s">
        <v>11</v>
      </c>
    </row>
    <row r="4" customFormat="false" ht="199.5" hidden="false" customHeight="true" outlineLevel="0" collapsed="false">
      <c r="A4" s="10" t="s">
        <v>12</v>
      </c>
    </row>
    <row r="6" customFormat="false" ht="12.75" hidden="false" customHeight="false" outlineLevel="0" collapsed="false">
      <c r="A6" s="11" t="s">
        <v>13</v>
      </c>
    </row>
    <row r="7" customFormat="false" ht="99.75" hidden="false" customHeight="true" outlineLevel="0" collapsed="false">
      <c r="A7" s="12"/>
    </row>
  </sheetData>
  <sheetProtection algorithmName="SHA-512" hashValue="yRRas50JA2oxRbGXhz4REbzCIIUPurzoKyp/BZEW3ZLkMBO4vYWjO/pFRnFV9wmrdTSm+R8nLQEUABMscYpqCQ==" saltValue="UvWsAcT2wnfCvUWPxmINmA==" spinCount="100000" sheet="true" objects="true" scenarios="true"/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V23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7" activeCellId="0" sqref="B17"/>
    </sheetView>
  </sheetViews>
  <sheetFormatPr defaultColWidth="11.4453125" defaultRowHeight="16.5" zeroHeight="false" outlineLevelRow="0" outlineLevelCol="0"/>
  <cols>
    <col collapsed="false" customWidth="true" hidden="false" outlineLevel="0" max="1" min="1" style="1" width="53"/>
    <col collapsed="false" customWidth="true" hidden="false" outlineLevel="0" max="2" min="2" style="1" width="32.88"/>
    <col collapsed="false" customWidth="false" hidden="false" outlineLevel="0" max="9" min="3" style="1" width="11.44"/>
    <col collapsed="false" customWidth="true" hidden="true" outlineLevel="0" max="19" min="10" style="1" width="11.53"/>
    <col collapsed="false" customWidth="false" hidden="false" outlineLevel="0" max="16384" min="20" style="1" width="11.44"/>
  </cols>
  <sheetData>
    <row r="1" customFormat="false" ht="16.5" hidden="false" customHeight="true" outlineLevel="0" collapsed="false">
      <c r="A1" s="13" t="s">
        <v>14</v>
      </c>
      <c r="J1" s="14" t="n">
        <v>1</v>
      </c>
      <c r="K1" s="14" t="n">
        <v>2</v>
      </c>
      <c r="L1" s="14" t="n">
        <v>3</v>
      </c>
      <c r="M1" s="14" t="n">
        <v>4</v>
      </c>
      <c r="N1" s="14" t="n">
        <v>5</v>
      </c>
      <c r="O1" s="14" t="n">
        <v>6</v>
      </c>
      <c r="P1" s="14" t="n">
        <v>7</v>
      </c>
      <c r="Q1" s="14" t="n">
        <v>8</v>
      </c>
      <c r="R1" s="14" t="n">
        <v>9</v>
      </c>
      <c r="S1" s="14" t="n">
        <v>10</v>
      </c>
      <c r="T1" s="14"/>
      <c r="U1" s="14"/>
      <c r="V1" s="14"/>
    </row>
    <row r="3" customFormat="false" ht="16.5" hidden="false" customHeight="true" outlineLevel="0" collapsed="false">
      <c r="A3" s="15" t="s">
        <v>15</v>
      </c>
      <c r="B3" s="16" t="s">
        <v>16</v>
      </c>
    </row>
    <row r="4" customFormat="false" ht="16.5" hidden="false" customHeight="true" outlineLevel="0" collapsed="false">
      <c r="A4" s="17" t="s">
        <v>17</v>
      </c>
      <c r="B4" s="18" t="n">
        <v>9</v>
      </c>
      <c r="C4" s="1" t="s">
        <v>18</v>
      </c>
    </row>
    <row r="5" customFormat="false" ht="16.5" hidden="false" customHeight="true" outlineLevel="0" collapsed="false">
      <c r="A5" s="17" t="s">
        <v>19</v>
      </c>
      <c r="B5" s="18" t="n">
        <v>10</v>
      </c>
      <c r="C5" s="1" t="s">
        <v>20</v>
      </c>
    </row>
    <row r="6" customFormat="false" ht="16.5" hidden="false" customHeight="true" outlineLevel="0" collapsed="false">
      <c r="A6" s="17" t="s">
        <v>21</v>
      </c>
      <c r="B6" s="18" t="n">
        <v>10</v>
      </c>
      <c r="C6" s="1" t="s">
        <v>22</v>
      </c>
    </row>
    <row r="7" customFormat="false" ht="16.5" hidden="false" customHeight="true" outlineLevel="0" collapsed="false">
      <c r="A7" s="17" t="s">
        <v>23</v>
      </c>
      <c r="B7" s="18" t="n">
        <v>10</v>
      </c>
      <c r="C7" s="1" t="s">
        <v>24</v>
      </c>
    </row>
    <row r="8" customFormat="false" ht="16.5" hidden="false" customHeight="true" outlineLevel="0" collapsed="false">
      <c r="A8" s="17" t="s">
        <v>25</v>
      </c>
      <c r="B8" s="18" t="n">
        <v>7</v>
      </c>
      <c r="C8" s="1" t="s">
        <v>26</v>
      </c>
    </row>
    <row r="9" customFormat="false" ht="16.5" hidden="false" customHeight="true" outlineLevel="0" collapsed="false">
      <c r="A9" s="17" t="s">
        <v>27</v>
      </c>
      <c r="B9" s="18" t="n">
        <v>4</v>
      </c>
      <c r="C9" s="1" t="s">
        <v>28</v>
      </c>
    </row>
    <row r="10" customFormat="false" ht="16.5" hidden="false" customHeight="true" outlineLevel="0" collapsed="false">
      <c r="A10" s="17" t="s">
        <v>29</v>
      </c>
      <c r="B10" s="18" t="n">
        <v>8</v>
      </c>
      <c r="C10" s="1" t="s">
        <v>30</v>
      </c>
    </row>
    <row r="11" customFormat="false" ht="16.5" hidden="false" customHeight="true" outlineLevel="0" collapsed="false">
      <c r="A11" s="17" t="s">
        <v>31</v>
      </c>
      <c r="B11" s="18" t="n">
        <v>10</v>
      </c>
      <c r="C11" s="1" t="s">
        <v>32</v>
      </c>
    </row>
    <row r="12" customFormat="false" ht="16.5" hidden="false" customHeight="true" outlineLevel="0" collapsed="false">
      <c r="A12" s="17" t="s">
        <v>33</v>
      </c>
      <c r="B12" s="18" t="n">
        <v>9</v>
      </c>
      <c r="C12" s="1" t="s">
        <v>34</v>
      </c>
    </row>
    <row r="13" customFormat="false" ht="16.5" hidden="false" customHeight="true" outlineLevel="0" collapsed="false">
      <c r="A13" s="17" t="s">
        <v>35</v>
      </c>
      <c r="B13" s="18" t="n">
        <v>10</v>
      </c>
      <c r="C13" s="1" t="s">
        <v>36</v>
      </c>
    </row>
    <row r="14" customFormat="false" ht="16.5" hidden="false" customHeight="true" outlineLevel="0" collapsed="false">
      <c r="A14" s="17" t="s">
        <v>37</v>
      </c>
      <c r="B14" s="18" t="n">
        <v>10</v>
      </c>
      <c r="C14" s="1" t="s">
        <v>38</v>
      </c>
    </row>
    <row r="15" customFormat="false" ht="16.5" hidden="false" customHeight="true" outlineLevel="0" collapsed="false">
      <c r="A15" s="17" t="s">
        <v>39</v>
      </c>
      <c r="B15" s="18" t="n">
        <v>8</v>
      </c>
      <c r="C15" s="1" t="s">
        <v>40</v>
      </c>
    </row>
    <row r="16" customFormat="false" ht="16.5" hidden="false" customHeight="true" outlineLevel="0" collapsed="false">
      <c r="A16" s="17" t="s">
        <v>41</v>
      </c>
      <c r="B16" s="18" t="n">
        <v>8</v>
      </c>
      <c r="C16" s="1" t="s">
        <v>40</v>
      </c>
    </row>
    <row r="17" customFormat="false" ht="16.5" hidden="false" customHeight="true" outlineLevel="0" collapsed="false">
      <c r="A17" s="17" t="s">
        <v>42</v>
      </c>
      <c r="B17" s="18" t="n">
        <v>10</v>
      </c>
      <c r="C17" s="1" t="s">
        <v>43</v>
      </c>
    </row>
    <row r="18" customFormat="false" ht="16.5" hidden="false" customHeight="true" outlineLevel="0" collapsed="false">
      <c r="A18" s="19" t="s">
        <v>44</v>
      </c>
      <c r="B18" s="20" t="n">
        <f aca="false">SUM(B4:B17)</f>
        <v>123</v>
      </c>
    </row>
    <row r="19" customFormat="false" ht="16.5" hidden="false" customHeight="true" outlineLevel="0" collapsed="false">
      <c r="A19" s="19" t="s">
        <v>45</v>
      </c>
      <c r="B19" s="20" t="n">
        <v>140</v>
      </c>
      <c r="C19" s="21" t="s">
        <v>46</v>
      </c>
    </row>
    <row r="20" customFormat="false" ht="16.5" hidden="false" customHeight="true" outlineLevel="0" collapsed="false">
      <c r="A20" s="19"/>
    </row>
    <row r="21" customFormat="false" ht="16.5" hidden="false" customHeight="true" outlineLevel="0" collapsed="false">
      <c r="A21" s="19" t="s">
        <v>47</v>
      </c>
      <c r="B21" s="22" t="n">
        <f aca="false">B18/B19</f>
        <v>0.878571428571429</v>
      </c>
    </row>
    <row r="23" customFormat="false" ht="16.5" hidden="false" customHeight="true" outlineLevel="0" collapsed="false">
      <c r="A23" s="23" t="s">
        <v>48</v>
      </c>
      <c r="B23" s="24" t="str">
        <f aca="false">IF(B21&lt;50%,"REXEITAR IDEA",IF(B21&gt;70%,"ACEPTAR IDEA","ACEPTAR IDEA CON REPAROS"))</f>
        <v>ACEPTAR IDEA</v>
      </c>
    </row>
  </sheetData>
  <sheetProtection algorithmName="SHA-512" hashValue="ffmJGUsMIqXcvu+N2G5ewGCKji8flsCfXcgX0iN2Qjs/1IFWE0MqI3q0tLFmCz1XYZ+nB4e4GgeCI7DgCYzkmg==" saltValue="z+AKa7o9iXk8foPx92OqUA==" spinCount="100000" sheet="true" insertRows="false" selectLockedCells="true"/>
  <conditionalFormatting sqref="B23">
    <cfRule type="expression" priority="2" aboveAverage="0" equalAverage="0" bottom="0" percent="0" rank="0" text="" dxfId="0">
      <formula>$B$21&gt;70%</formula>
    </cfRule>
    <cfRule type="expression" priority="3" aboveAverage="0" equalAverage="0" bottom="0" percent="0" rank="0" text="" dxfId="1">
      <formula>$B$21&gt;50%</formula>
    </cfRule>
    <cfRule type="expression" priority="4" aboveAverage="0" equalAverage="0" bottom="0" percent="0" rank="0" text="" dxfId="2">
      <formula>$B$21&lt;49.9999999999999%</formula>
    </cfRule>
  </conditionalFormatting>
  <dataValidations count="1">
    <dataValidation allowBlank="true" errorStyle="stop" operator="between" showDropDown="false" showErrorMessage="true" showInputMessage="true" sqref="B4:B17" type="list">
      <formula1>$J$1:$S$1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S33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1" activeCellId="0" sqref="B21"/>
    </sheetView>
  </sheetViews>
  <sheetFormatPr defaultColWidth="11.00390625" defaultRowHeight="12.75" zeroHeight="false" outlineLevelRow="0" outlineLevelCol="0"/>
  <cols>
    <col collapsed="false" customWidth="true" hidden="false" outlineLevel="0" max="1" min="1" style="7" width="46.88"/>
    <col collapsed="false" customWidth="true" hidden="false" outlineLevel="0" max="2" min="2" style="25" width="10.44"/>
    <col collapsed="false" customWidth="true" hidden="false" outlineLevel="0" max="3" min="3" style="25" width="14"/>
    <col collapsed="false" customWidth="true" hidden="false" outlineLevel="0" max="4" min="4" style="7" width="13"/>
    <col collapsed="false" customWidth="true" hidden="true" outlineLevel="0" max="19" min="10" style="7" width="11.53"/>
  </cols>
  <sheetData>
    <row r="1" s="8" customFormat="true" ht="17.25" hidden="false" customHeight="false" outlineLevel="0" collapsed="false">
      <c r="A1" s="8" t="s">
        <v>49</v>
      </c>
      <c r="B1" s="26"/>
      <c r="C1" s="26"/>
      <c r="J1" s="14" t="n">
        <v>1</v>
      </c>
      <c r="K1" s="14" t="n">
        <v>2</v>
      </c>
      <c r="L1" s="14" t="n">
        <v>3</v>
      </c>
      <c r="M1" s="14" t="n">
        <v>4</v>
      </c>
      <c r="N1" s="14" t="n">
        <v>5</v>
      </c>
      <c r="O1" s="14" t="n">
        <v>6</v>
      </c>
      <c r="P1" s="14" t="n">
        <v>7</v>
      </c>
      <c r="Q1" s="14" t="n">
        <v>8</v>
      </c>
      <c r="R1" s="14" t="n">
        <v>9</v>
      </c>
      <c r="S1" s="14" t="n">
        <v>10</v>
      </c>
    </row>
    <row r="2" s="27" customFormat="true" ht="12.75" hidden="false" customHeight="false" outlineLevel="0" collapsed="false">
      <c r="A2" s="27" t="s">
        <v>50</v>
      </c>
      <c r="B2" s="28"/>
      <c r="C2" s="28"/>
    </row>
    <row r="4" s="32" customFormat="true" ht="16.5" hidden="false" customHeight="true" outlineLevel="0" collapsed="false">
      <c r="A4" s="29" t="s">
        <v>51</v>
      </c>
      <c r="B4" s="30" t="s">
        <v>52</v>
      </c>
      <c r="C4" s="30" t="s">
        <v>53</v>
      </c>
      <c r="D4" s="31" t="s">
        <v>54</v>
      </c>
    </row>
    <row r="5" customFormat="false" ht="16.5" hidden="false" customHeight="true" outlineLevel="0" collapsed="false">
      <c r="A5" s="33" t="s">
        <v>55</v>
      </c>
      <c r="B5" s="34" t="n">
        <v>9</v>
      </c>
      <c r="C5" s="35" t="str">
        <f aca="false">IF(B5&lt;4,"Debilidade D",IF(B5&gt;6,"Fortaleza F","Indiferente"))</f>
        <v>Fortaleza F</v>
      </c>
      <c r="D5" s="36" t="str">
        <f aca="false">IF(B5&gt;10,"Corrixir!",IF(B5&lt;1,"Corrixir!"," "))</f>
        <v> </v>
      </c>
      <c r="E5" s="37"/>
      <c r="F5" s="37"/>
      <c r="G5" s="37"/>
      <c r="H5" s="37"/>
      <c r="I5" s="37"/>
      <c r="J5" s="37"/>
      <c r="K5" s="37"/>
      <c r="L5" s="37"/>
      <c r="M5" s="37"/>
    </row>
    <row r="6" customFormat="false" ht="16.5" hidden="false" customHeight="true" outlineLevel="0" collapsed="false">
      <c r="A6" s="38" t="s">
        <v>56</v>
      </c>
      <c r="B6" s="34" t="n">
        <v>8</v>
      </c>
      <c r="C6" s="35" t="str">
        <f aca="false">IF(B6&lt;4,"Debilidade D",IF(B6&gt;6,"Fortaleza F","Indiferente"))</f>
        <v>Fortaleza F</v>
      </c>
      <c r="D6" s="36" t="str">
        <f aca="false">IF(B6&gt;10,"Corrixir!",IF(B6&lt;1,"Corrixir!"," "))</f>
        <v> </v>
      </c>
      <c r="E6" s="37"/>
      <c r="F6" s="37"/>
      <c r="G6" s="37"/>
      <c r="H6" s="37"/>
      <c r="I6" s="37"/>
      <c r="J6" s="37"/>
      <c r="K6" s="37"/>
      <c r="L6" s="37"/>
      <c r="M6" s="37"/>
    </row>
    <row r="7" customFormat="false" ht="16.5" hidden="false" customHeight="true" outlineLevel="0" collapsed="false">
      <c r="A7" s="38" t="s">
        <v>57</v>
      </c>
      <c r="B7" s="34" t="n">
        <v>7</v>
      </c>
      <c r="C7" s="35" t="str">
        <f aca="false">IF(B7&lt;4,"Debilidade D",IF(B7&gt;6,"Fortaleza F","Indiferente"))</f>
        <v>Fortaleza F</v>
      </c>
      <c r="D7" s="36" t="str">
        <f aca="false">IF(B7&gt;10,"Corrixir!",IF(B7&lt;1,"Corrixir!"," "))</f>
        <v> </v>
      </c>
      <c r="E7" s="37"/>
      <c r="F7" s="37"/>
      <c r="G7" s="37"/>
      <c r="H7" s="37"/>
      <c r="I7" s="37"/>
      <c r="J7" s="37"/>
      <c r="K7" s="37"/>
      <c r="L7" s="37"/>
      <c r="M7" s="37"/>
    </row>
    <row r="8" customFormat="false" ht="16.5" hidden="false" customHeight="true" outlineLevel="0" collapsed="false">
      <c r="A8" s="38" t="s">
        <v>58</v>
      </c>
      <c r="B8" s="34" t="n">
        <v>10</v>
      </c>
      <c r="C8" s="35" t="str">
        <f aca="false">IF(B8&lt;4,"Debilidade D",IF(B8&gt;6,"Fortaleza F","Indiferente"))</f>
        <v>Fortaleza F</v>
      </c>
      <c r="D8" s="36" t="str">
        <f aca="false">IF(B8&gt;10,"Corrixir!",IF(B8&lt;1,"Corrixir!"," "))</f>
        <v> </v>
      </c>
      <c r="E8" s="37"/>
      <c r="F8" s="37"/>
      <c r="G8" s="37"/>
      <c r="H8" s="37"/>
      <c r="I8" s="37"/>
      <c r="J8" s="37"/>
      <c r="K8" s="37"/>
      <c r="L8" s="37"/>
      <c r="M8" s="37"/>
    </row>
    <row r="9" customFormat="false" ht="16.5" hidden="false" customHeight="true" outlineLevel="0" collapsed="false">
      <c r="A9" s="38" t="s">
        <v>59</v>
      </c>
      <c r="B9" s="34" t="n">
        <v>6</v>
      </c>
      <c r="C9" s="35" t="str">
        <f aca="false">IF(B9&lt;4,"Debilidade D",IF(B9&gt;6,"Fortaleza F","Indiferente"))</f>
        <v>Indiferente</v>
      </c>
      <c r="D9" s="36" t="str">
        <f aca="false">IF(B9&gt;10,"Corrixir!",IF(B9&lt;1,"Corrixir!"," "))</f>
        <v> </v>
      </c>
      <c r="E9" s="37"/>
      <c r="F9" s="37"/>
      <c r="G9" s="37"/>
      <c r="H9" s="37"/>
      <c r="I9" s="37"/>
      <c r="J9" s="37"/>
      <c r="K9" s="37"/>
      <c r="L9" s="37"/>
      <c r="M9" s="37"/>
    </row>
    <row r="10" customFormat="false" ht="16.5" hidden="false" customHeight="true" outlineLevel="0" collapsed="false">
      <c r="A10" s="38" t="s">
        <v>60</v>
      </c>
      <c r="B10" s="34" t="n">
        <v>5</v>
      </c>
      <c r="C10" s="35" t="str">
        <f aca="false">IF(B10&lt;4,"Debilidade D",IF(B10&gt;6,"Fortaleza F","Indiferente"))</f>
        <v>Indiferente</v>
      </c>
      <c r="D10" s="36" t="str">
        <f aca="false">IF(B10&gt;10,"Corrixir!",IF(B10&lt;1,"Corrixir!"," "))</f>
        <v> </v>
      </c>
      <c r="E10" s="37"/>
      <c r="F10" s="37"/>
      <c r="G10" s="37"/>
      <c r="H10" s="37"/>
      <c r="I10" s="37"/>
      <c r="J10" s="37"/>
      <c r="K10" s="37"/>
      <c r="L10" s="37"/>
      <c r="M10" s="37"/>
    </row>
    <row r="11" customFormat="false" ht="16.5" hidden="false" customHeight="true" outlineLevel="0" collapsed="false">
      <c r="A11" s="38" t="s">
        <v>61</v>
      </c>
      <c r="B11" s="34" t="n">
        <v>7</v>
      </c>
      <c r="C11" s="35" t="str">
        <f aca="false">IF(B11&lt;4,"Debilidade D",IF(B11&gt;6,"Fortaleza F","Indiferente"))</f>
        <v>Fortaleza F</v>
      </c>
      <c r="D11" s="36" t="str">
        <f aca="false">IF(B11&gt;10,"Corrixir!",IF(B11&lt;1,"Corrixir!"," "))</f>
        <v> </v>
      </c>
      <c r="E11" s="37"/>
      <c r="F11" s="37"/>
      <c r="G11" s="37"/>
      <c r="H11" s="37"/>
      <c r="I11" s="37"/>
      <c r="J11" s="37"/>
      <c r="K11" s="37"/>
      <c r="L11" s="37"/>
      <c r="M11" s="37"/>
    </row>
    <row r="12" customFormat="false" ht="16.5" hidden="false" customHeight="true" outlineLevel="0" collapsed="false">
      <c r="A12" s="38" t="s">
        <v>62</v>
      </c>
      <c r="B12" s="34" t="n">
        <v>2</v>
      </c>
      <c r="C12" s="35" t="str">
        <f aca="false">IF(B12&lt;4,"Debilidade D",IF(B12&gt;6,"Fortaleza F","Indiferente"))</f>
        <v>Debilidade D</v>
      </c>
      <c r="D12" s="36" t="str">
        <f aca="false">IF(B12&gt;10,"Corrixir!",IF(B12&lt;1,"Corrixir!"," "))</f>
        <v> </v>
      </c>
      <c r="E12" s="37"/>
      <c r="F12" s="37"/>
      <c r="G12" s="37"/>
      <c r="H12" s="37"/>
      <c r="I12" s="37"/>
      <c r="J12" s="37"/>
      <c r="K12" s="37"/>
      <c r="L12" s="37"/>
      <c r="M12" s="37"/>
    </row>
    <row r="13" customFormat="false" ht="16.5" hidden="false" customHeight="true" outlineLevel="0" collapsed="false">
      <c r="A13" s="38" t="s">
        <v>63</v>
      </c>
      <c r="B13" s="34" t="n">
        <v>8</v>
      </c>
      <c r="C13" s="35" t="str">
        <f aca="false">IF(B13&lt;4,"Debilidade D",IF(B13&gt;6,"Fortaleza F","Indiferente"))</f>
        <v>Fortaleza F</v>
      </c>
      <c r="D13" s="36" t="str">
        <f aca="false">IF(B13&gt;10,"Corrixir!",IF(B13&lt;1,"Corrixir!"," "))</f>
        <v> </v>
      </c>
      <c r="E13" s="37"/>
      <c r="F13" s="37"/>
      <c r="G13" s="37"/>
      <c r="H13" s="37"/>
      <c r="I13" s="37"/>
      <c r="J13" s="37"/>
      <c r="K13" s="37"/>
      <c r="L13" s="37"/>
      <c r="M13" s="37"/>
    </row>
    <row r="14" customFormat="false" ht="16.5" hidden="false" customHeight="true" outlineLevel="0" collapsed="false">
      <c r="A14" s="38" t="s">
        <v>64</v>
      </c>
      <c r="B14" s="34" t="n">
        <v>10</v>
      </c>
      <c r="C14" s="35" t="str">
        <f aca="false">IF(B14&lt;4,"Debilidade D",IF(B14&gt;6,"Fortaleza F","Indiferente"))</f>
        <v>Fortaleza F</v>
      </c>
      <c r="D14" s="36" t="str">
        <f aca="false">IF(B14&gt;10,"Corrixir!",IF(B14&lt;1,"Corrixir!"," "))</f>
        <v> </v>
      </c>
      <c r="E14" s="37"/>
      <c r="F14" s="37"/>
      <c r="G14" s="37"/>
      <c r="H14" s="37"/>
      <c r="I14" s="37"/>
      <c r="J14" s="37"/>
      <c r="K14" s="37"/>
      <c r="L14" s="37"/>
      <c r="M14" s="37"/>
    </row>
    <row r="15" customFormat="false" ht="16.5" hidden="false" customHeight="true" outlineLevel="0" collapsed="false">
      <c r="A15" s="38" t="s">
        <v>65</v>
      </c>
      <c r="B15" s="34" t="n">
        <v>5</v>
      </c>
      <c r="C15" s="35" t="str">
        <f aca="false">IF(B15&lt;4,"Debilidade D",IF(B15&gt;6,"Fortaleza F","Indiferente"))</f>
        <v>Indiferente</v>
      </c>
      <c r="D15" s="36" t="str">
        <f aca="false">IF(B15&gt;10,"Corrixir!",IF(B15&lt;1,"Corrixir!"," "))</f>
        <v> </v>
      </c>
      <c r="E15" s="37"/>
      <c r="F15" s="37"/>
      <c r="G15" s="37"/>
      <c r="H15" s="37"/>
      <c r="I15" s="37"/>
      <c r="J15" s="37"/>
      <c r="K15" s="37"/>
      <c r="L15" s="37"/>
      <c r="M15" s="37"/>
    </row>
    <row r="16" customFormat="false" ht="16.5" hidden="false" customHeight="true" outlineLevel="0" collapsed="false">
      <c r="A16" s="38" t="s">
        <v>66</v>
      </c>
      <c r="B16" s="34" t="n">
        <v>5</v>
      </c>
      <c r="C16" s="35" t="str">
        <f aca="false">IF(B16&lt;4,"Debilidade D",IF(B16&gt;6,"Fortaleza F","Indiferente"))</f>
        <v>Indiferente</v>
      </c>
      <c r="D16" s="36" t="str">
        <f aca="false">IF(B16&gt;10,"Corrixir!",IF(B16&lt;1,"Corrixir!"," "))</f>
        <v> </v>
      </c>
      <c r="E16" s="37"/>
      <c r="F16" s="37"/>
      <c r="G16" s="37"/>
      <c r="H16" s="37"/>
      <c r="I16" s="37"/>
      <c r="J16" s="37"/>
      <c r="K16" s="37"/>
      <c r="L16" s="37"/>
      <c r="M16" s="37"/>
    </row>
    <row r="17" customFormat="false" ht="16.5" hidden="false" customHeight="true" outlineLevel="0" collapsed="false">
      <c r="A17" s="38" t="s">
        <v>67</v>
      </c>
      <c r="B17" s="34" t="n">
        <v>8</v>
      </c>
      <c r="C17" s="35" t="str">
        <f aca="false">IF(B17&lt;4,"Debilidade D",IF(B17&gt;6,"Fortaleza F","Indiferente"))</f>
        <v>Fortaleza F</v>
      </c>
      <c r="D17" s="36" t="str">
        <f aca="false">IF(B17&gt;10,"Corrixir!",IF(B17&lt;1,"Corrixir!"," "))</f>
        <v> </v>
      </c>
      <c r="E17" s="37"/>
      <c r="F17" s="37"/>
      <c r="G17" s="37"/>
      <c r="H17" s="37"/>
      <c r="I17" s="37"/>
      <c r="J17" s="37"/>
      <c r="K17" s="37"/>
      <c r="L17" s="37"/>
      <c r="M17" s="37"/>
    </row>
    <row r="18" customFormat="false" ht="16.5" hidden="false" customHeight="true" outlineLevel="0" collapsed="false">
      <c r="A18" s="38" t="s">
        <v>68</v>
      </c>
      <c r="B18" s="34" t="n">
        <v>10</v>
      </c>
      <c r="C18" s="35" t="str">
        <f aca="false">IF(B18&lt;4,"Debilidade D",IF(B18&gt;6,"Fortaleza F","Indiferente"))</f>
        <v>Fortaleza F</v>
      </c>
      <c r="D18" s="36" t="str">
        <f aca="false">IF(B18&gt;10,"Corrixir!",IF(B18&lt;1,"Corrixir!"," "))</f>
        <v> </v>
      </c>
      <c r="E18" s="37"/>
      <c r="F18" s="37"/>
      <c r="G18" s="37"/>
      <c r="H18" s="37"/>
      <c r="I18" s="37"/>
      <c r="J18" s="37"/>
      <c r="K18" s="37"/>
      <c r="L18" s="37"/>
      <c r="M18" s="37"/>
    </row>
    <row r="19" customFormat="false" ht="16.5" hidden="false" customHeight="true" outlineLevel="0" collapsed="false">
      <c r="A19" s="38" t="s">
        <v>69</v>
      </c>
      <c r="B19" s="34" t="n">
        <v>8</v>
      </c>
      <c r="C19" s="35" t="str">
        <f aca="false">IF(B19&lt;4,"Debilidade D",IF(B19&gt;6,"Fortaleza F","Indiferente"))</f>
        <v>Fortaleza F</v>
      </c>
      <c r="D19" s="36" t="str">
        <f aca="false">IF(B19&gt;10,"Corrixir!",IF(B19&lt;1,"Corrixir!"," "))</f>
        <v> </v>
      </c>
      <c r="E19" s="37"/>
      <c r="F19" s="37"/>
      <c r="G19" s="37"/>
      <c r="H19" s="37"/>
      <c r="I19" s="37"/>
      <c r="J19" s="37"/>
      <c r="K19" s="37"/>
      <c r="L19" s="37"/>
      <c r="M19" s="37"/>
    </row>
    <row r="20" customFormat="false" ht="16.5" hidden="false" customHeight="true" outlineLevel="0" collapsed="false">
      <c r="A20" s="38" t="s">
        <v>70</v>
      </c>
      <c r="B20" s="34" t="n">
        <v>8</v>
      </c>
      <c r="C20" s="35" t="str">
        <f aca="false">IF(B20&lt;4,"Debilidade D",IF(B20&gt;6,"Fortaleza F","Indiferente"))</f>
        <v>Fortaleza F</v>
      </c>
      <c r="D20" s="36" t="str">
        <f aca="false">IF(B20&gt;10,"Corrixir!",IF(B20&lt;1,"Corrixir!"," "))</f>
        <v> </v>
      </c>
      <c r="E20" s="37"/>
      <c r="F20" s="37"/>
      <c r="G20" s="37"/>
      <c r="H20" s="37"/>
      <c r="I20" s="37"/>
      <c r="J20" s="37"/>
      <c r="K20" s="37"/>
      <c r="L20" s="37"/>
      <c r="M20" s="37"/>
    </row>
    <row r="21" customFormat="false" ht="16.5" hidden="false" customHeight="true" outlineLevel="0" collapsed="false">
      <c r="A21" s="38" t="s">
        <v>71</v>
      </c>
      <c r="B21" s="34" t="n">
        <v>10</v>
      </c>
      <c r="C21" s="35" t="str">
        <f aca="false">IF(B21&lt;4,"Debilidade D",IF(B21&gt;6,"Fortaleza F","Indiferente"))</f>
        <v>Fortaleza F</v>
      </c>
      <c r="D21" s="36" t="str">
        <f aca="false">IF(B21&gt;10,"Corrixir!",IF(B21&lt;1,"Corrixir!"," "))</f>
        <v> </v>
      </c>
      <c r="E21" s="37"/>
      <c r="F21" s="37"/>
      <c r="G21" s="37"/>
      <c r="H21" s="37"/>
      <c r="I21" s="37"/>
      <c r="J21" s="37"/>
      <c r="K21" s="37"/>
      <c r="L21" s="37"/>
      <c r="M21" s="37"/>
    </row>
    <row r="22" customFormat="false" ht="16.5" hidden="false" customHeight="true" outlineLevel="0" collapsed="false">
      <c r="A22" s="38" t="s">
        <v>72</v>
      </c>
      <c r="B22" s="34" t="n">
        <v>8</v>
      </c>
      <c r="C22" s="35" t="str">
        <f aca="false">IF(B22&lt;4,"Debilidade D",IF(B22&gt;6,"Fortaleza F","Indiferente"))</f>
        <v>Fortaleza F</v>
      </c>
      <c r="D22" s="36" t="str">
        <f aca="false">IF(B22&gt;10,"Corrixir!",IF(B22&lt;1,"Corrixir!"," "))</f>
        <v> </v>
      </c>
      <c r="E22" s="37"/>
      <c r="F22" s="37"/>
      <c r="G22" s="37"/>
      <c r="H22" s="37"/>
      <c r="I22" s="37"/>
      <c r="J22" s="37"/>
      <c r="K22" s="37"/>
      <c r="L22" s="37"/>
      <c r="M22" s="37"/>
    </row>
    <row r="23" customFormat="false" ht="16.5" hidden="false" customHeight="true" outlineLevel="0" collapsed="false">
      <c r="A23" s="38" t="s">
        <v>73</v>
      </c>
      <c r="B23" s="34" t="n">
        <v>8</v>
      </c>
      <c r="C23" s="35" t="str">
        <f aca="false">IF(B23&lt;4,"Debilidade D",IF(B23&gt;6,"Fortaleza F","Indiferente"))</f>
        <v>Fortaleza F</v>
      </c>
      <c r="D23" s="36" t="str">
        <f aca="false">IF(B23&gt;10,"Corrixir!",IF(B23&lt;1,"Corrixir!"," "))</f>
        <v> </v>
      </c>
      <c r="E23" s="37"/>
      <c r="F23" s="37"/>
      <c r="G23" s="37"/>
      <c r="H23" s="37"/>
      <c r="I23" s="37"/>
      <c r="J23" s="37"/>
      <c r="K23" s="37"/>
      <c r="L23" s="37"/>
      <c r="M23" s="37"/>
    </row>
    <row r="24" customFormat="false" ht="16.5" hidden="false" customHeight="true" outlineLevel="0" collapsed="false">
      <c r="A24" s="38" t="s">
        <v>74</v>
      </c>
      <c r="B24" s="34" t="n">
        <v>10</v>
      </c>
      <c r="C24" s="35" t="str">
        <f aca="false">IF(B24&lt;4,"Debilidade D",IF(B24&gt;6,"Fortaleza F","Indiferente"))</f>
        <v>Fortaleza F</v>
      </c>
      <c r="D24" s="36" t="str">
        <f aca="false">IF(B24&gt;10,"Corrixir!",IF(B24&lt;1,"Corrixir!"," "))</f>
        <v> </v>
      </c>
      <c r="E24" s="37"/>
      <c r="F24" s="37"/>
      <c r="G24" s="37"/>
      <c r="H24" s="37"/>
      <c r="I24" s="37"/>
      <c r="J24" s="37"/>
      <c r="K24" s="37"/>
      <c r="L24" s="37"/>
      <c r="M24" s="37"/>
    </row>
    <row r="25" customFormat="false" ht="16.5" hidden="false" customHeight="true" outlineLevel="0" collapsed="false">
      <c r="A25" s="38" t="s">
        <v>75</v>
      </c>
      <c r="B25" s="34" t="n">
        <v>9</v>
      </c>
      <c r="C25" s="35" t="str">
        <f aca="false">IF(B25&lt;4,"Debilidade D",IF(B25&gt;6,"Fortaleza F","Indiferente"))</f>
        <v>Fortaleza F</v>
      </c>
      <c r="D25" s="36" t="str">
        <f aca="false">IF(B25&gt;10,"Corrixir!",IF(B25&lt;1,"Corrixir!"," "))</f>
        <v> </v>
      </c>
      <c r="E25" s="37"/>
      <c r="F25" s="37"/>
      <c r="G25" s="37"/>
      <c r="H25" s="37"/>
      <c r="I25" s="37"/>
      <c r="J25" s="37"/>
      <c r="K25" s="37"/>
      <c r="L25" s="37"/>
      <c r="M25" s="37"/>
    </row>
    <row r="26" customFormat="false" ht="16.5" hidden="false" customHeight="true" outlineLevel="0" collapsed="false">
      <c r="A26" s="38" t="s">
        <v>76</v>
      </c>
      <c r="B26" s="34" t="n">
        <v>10</v>
      </c>
      <c r="C26" s="35" t="str">
        <f aca="false">IF(B26&lt;4,"Debilidade D",IF(B26&gt;6,"Fortaleza F","Indiferente"))</f>
        <v>Fortaleza F</v>
      </c>
      <c r="D26" s="36" t="str">
        <f aca="false">IF(B26&gt;10,"Corrixir!",IF(B26&lt;1,"Corrixir!"," "))</f>
        <v> </v>
      </c>
      <c r="E26" s="37"/>
      <c r="F26" s="37"/>
      <c r="G26" s="37"/>
      <c r="H26" s="37"/>
      <c r="I26" s="37"/>
      <c r="J26" s="37"/>
      <c r="K26" s="37"/>
      <c r="L26" s="37"/>
      <c r="M26" s="37"/>
    </row>
    <row r="27" customFormat="false" ht="16.5" hidden="false" customHeight="true" outlineLevel="0" collapsed="false">
      <c r="A27" s="39" t="s">
        <v>77</v>
      </c>
      <c r="B27" s="40" t="n">
        <v>8</v>
      </c>
      <c r="C27" s="41" t="str">
        <f aca="false">IF(B27&lt;4,"Debilidade D",IF(B27&gt;6,"Fortaleza F","Indiferente"))</f>
        <v>Fortaleza F</v>
      </c>
      <c r="D27" s="42" t="str">
        <f aca="false">IF(B27&gt;10,"Corrixir!",IF(B27&lt;1,"Corrixir!"," "))</f>
        <v> </v>
      </c>
      <c r="E27" s="37"/>
      <c r="F27" s="37"/>
      <c r="G27" s="37"/>
      <c r="H27" s="37"/>
      <c r="I27" s="37"/>
      <c r="J27" s="37"/>
      <c r="K27" s="37"/>
      <c r="L27" s="37"/>
      <c r="M27" s="37"/>
    </row>
    <row r="28" s="32" customFormat="true" ht="16.5" hidden="false" customHeight="true" outlineLevel="0" collapsed="false">
      <c r="A28" s="43" t="s">
        <v>78</v>
      </c>
      <c r="B28" s="44" t="n">
        <f aca="false">SUM(B5:B27)</f>
        <v>179</v>
      </c>
      <c r="C28" s="45" t="n">
        <f aca="false">B28/23</f>
        <v>7.78260869565217</v>
      </c>
      <c r="D28" s="46"/>
    </row>
    <row r="29" customFormat="false" ht="16.5" hidden="false" customHeight="true" outlineLevel="0" collapsed="false"/>
    <row r="30" customFormat="false" ht="16.5" hidden="false" customHeight="true" outlineLevel="0" collapsed="false">
      <c r="A30" s="32"/>
    </row>
    <row r="31" customFormat="false" ht="16.5" hidden="false" customHeight="true" outlineLevel="0" collapsed="false">
      <c r="A31" s="47" t="s">
        <v>79</v>
      </c>
      <c r="B31" s="47"/>
      <c r="C31" s="47"/>
    </row>
    <row r="32" customFormat="false" ht="16.5" hidden="false" customHeight="true" outlineLevel="0" collapsed="false"/>
    <row r="33" customFormat="false" ht="16.5" hidden="false" customHeight="true" outlineLevel="0" collapsed="false">
      <c r="A33" s="48" t="str">
        <f aca="false">IF(C28&lt;4,"AS HABILIDADES SON 'DEFICIENTES' E DEBE AMPLIALAS",IF(C28&gt;7,"BO PERFIL EMPRENDEDOR (TEN HABILIDADES DIRECTIVAS)","POUCAS HABILIDADES, DEBEN SER MELLORADAS"))</f>
        <v>BO PERFIL EMPRENDEDOR (TEN HABILIDADES DIRECTIVAS)</v>
      </c>
      <c r="B33" s="48"/>
    </row>
  </sheetData>
  <sheetProtection algorithmName="SHA-512" hashValue="3bwQ+BS9NHQb64TWGnATl6VGP+3jk9Tf71YcPuKyiQO8nh1kGW6fm2s5NGxA/kJqedofP7HIQ12MhS+MibMiDw==" saltValue="8Jm/BQYnm22oh7Q9Byoj9w==" spinCount="100000" sheet="true" selectLockedCells="true"/>
  <mergeCells count="25">
    <mergeCell ref="E5:M5"/>
    <mergeCell ref="E6:M6"/>
    <mergeCell ref="E7:M7"/>
    <mergeCell ref="E8:M8"/>
    <mergeCell ref="E9:M9"/>
    <mergeCell ref="E10:M10"/>
    <mergeCell ref="E11:M11"/>
    <mergeCell ref="E12:M12"/>
    <mergeCell ref="E13:M13"/>
    <mergeCell ref="E14:M14"/>
    <mergeCell ref="E15:M15"/>
    <mergeCell ref="E16:M16"/>
    <mergeCell ref="E17:M17"/>
    <mergeCell ref="E18:M18"/>
    <mergeCell ref="E19:M19"/>
    <mergeCell ref="E20:M20"/>
    <mergeCell ref="E21:M21"/>
    <mergeCell ref="E22:M22"/>
    <mergeCell ref="E23:M23"/>
    <mergeCell ref="E24:M24"/>
    <mergeCell ref="E25:M25"/>
    <mergeCell ref="E26:M26"/>
    <mergeCell ref="E27:M27"/>
    <mergeCell ref="A31:C31"/>
    <mergeCell ref="A33:B33"/>
  </mergeCells>
  <conditionalFormatting sqref="A33:B33">
    <cfRule type="expression" priority="2" aboveAverage="0" equalAverage="0" bottom="0" percent="0" rank="0" text="" dxfId="3">
      <formula>B28&gt;161</formula>
    </cfRule>
    <cfRule type="expression" priority="3" aboveAverage="0" equalAverage="0" bottom="0" percent="0" rank="0" text="" dxfId="4">
      <formula>B28&gt;92</formula>
    </cfRule>
    <cfRule type="expression" priority="4" aboveAverage="0" equalAverage="0" bottom="0" percent="0" rank="0" text="" dxfId="5">
      <formula>B28&lt;91.9999999999999</formula>
    </cfRule>
  </conditionalFormatting>
  <dataValidations count="1">
    <dataValidation allowBlank="true" errorStyle="stop" operator="between" showDropDown="false" showErrorMessage="true" showInputMessage="true" sqref="B5:B26" type="list">
      <formula1>$J$1:$S$1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7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00390625" defaultRowHeight="12.75" zeroHeight="false" outlineLevelRow="0" outlineLevelCol="0"/>
  <cols>
    <col collapsed="false" customWidth="true" hidden="false" outlineLevel="0" max="1" min="1" style="7" width="42.44"/>
    <col collapsed="false" customWidth="true" hidden="false" outlineLevel="0" max="2" min="2" style="25" width="11.33"/>
    <col collapsed="false" customWidth="true" hidden="false" outlineLevel="0" max="3" min="3" style="25" width="12.44"/>
    <col collapsed="false" customWidth="true" hidden="false" outlineLevel="0" max="4" min="4" style="25" width="11.33"/>
  </cols>
  <sheetData>
    <row r="1" s="8" customFormat="true" ht="17.25" hidden="false" customHeight="false" outlineLevel="0" collapsed="false">
      <c r="A1" s="8" t="s">
        <v>80</v>
      </c>
      <c r="B1" s="26"/>
      <c r="C1" s="26"/>
      <c r="D1" s="26"/>
    </row>
    <row r="3" customFormat="false" ht="16.5" hidden="false" customHeight="true" outlineLevel="0" collapsed="false">
      <c r="A3" s="49" t="s">
        <v>15</v>
      </c>
      <c r="B3" s="50" t="s">
        <v>81</v>
      </c>
      <c r="C3" s="51" t="s">
        <v>82</v>
      </c>
      <c r="D3" s="52" t="s">
        <v>83</v>
      </c>
    </row>
    <row r="4" customFormat="false" ht="16.5" hidden="false" customHeight="true" outlineLevel="0" collapsed="false">
      <c r="B4" s="53"/>
      <c r="C4" s="53"/>
      <c r="D4" s="53"/>
    </row>
    <row r="5" customFormat="false" ht="16.5" hidden="false" customHeight="true" outlineLevel="0" collapsed="false">
      <c r="A5" s="33" t="s">
        <v>55</v>
      </c>
      <c r="B5" s="54" t="str">
        <f aca="false">IF('Habilidades directivas'!B5&gt;3," ","*")</f>
        <v> </v>
      </c>
      <c r="C5" s="55" t="str">
        <f aca="false">IF('Habilidades directivas'!B5&lt;4," ",IF('Habilidades directivas'!B5&gt;6," ","*"))</f>
        <v> </v>
      </c>
      <c r="D5" s="56" t="str">
        <f aca="false">IF('Habilidades directivas'!B5&gt;6,"*"," ")</f>
        <v>*</v>
      </c>
    </row>
    <row r="6" customFormat="false" ht="16.5" hidden="false" customHeight="true" outlineLevel="0" collapsed="false">
      <c r="A6" s="38" t="s">
        <v>56</v>
      </c>
      <c r="B6" s="57" t="str">
        <f aca="false">IF('Habilidades directivas'!B6&gt;3," ","*")</f>
        <v> </v>
      </c>
      <c r="C6" s="58" t="str">
        <f aca="false">IF('Habilidades directivas'!B6&lt;4," ",IF('Habilidades directivas'!B6&gt;6," ","*"))</f>
        <v> </v>
      </c>
      <c r="D6" s="59" t="str">
        <f aca="false">IF('Habilidades directivas'!B6&gt;6,"*"," ")</f>
        <v>*</v>
      </c>
    </row>
    <row r="7" customFormat="false" ht="16.5" hidden="false" customHeight="true" outlineLevel="0" collapsed="false">
      <c r="A7" s="38" t="s">
        <v>57</v>
      </c>
      <c r="B7" s="57" t="str">
        <f aca="false">IF('Habilidades directivas'!B7&gt;3," ","*")</f>
        <v> </v>
      </c>
      <c r="C7" s="58" t="str">
        <f aca="false">IF('Habilidades directivas'!B7&lt;4," ",IF('Habilidades directivas'!B7&gt;6," ","*"))</f>
        <v> </v>
      </c>
      <c r="D7" s="59" t="str">
        <f aca="false">IF('Habilidades directivas'!B7&gt;6,"*"," ")</f>
        <v>*</v>
      </c>
    </row>
    <row r="8" customFormat="false" ht="16.5" hidden="false" customHeight="true" outlineLevel="0" collapsed="false">
      <c r="A8" s="38" t="s">
        <v>58</v>
      </c>
      <c r="B8" s="57" t="str">
        <f aca="false">IF('Habilidades directivas'!B8&gt;3," ","*")</f>
        <v> </v>
      </c>
      <c r="C8" s="58" t="str">
        <f aca="false">IF('Habilidades directivas'!B8&lt;4," ",IF('Habilidades directivas'!B8&gt;6," ","*"))</f>
        <v> </v>
      </c>
      <c r="D8" s="59" t="str">
        <f aca="false">IF('Habilidades directivas'!B8&gt;6,"*"," ")</f>
        <v>*</v>
      </c>
    </row>
    <row r="9" customFormat="false" ht="16.5" hidden="false" customHeight="true" outlineLevel="0" collapsed="false">
      <c r="A9" s="38" t="s">
        <v>59</v>
      </c>
      <c r="B9" s="57" t="str">
        <f aca="false">IF('Habilidades directivas'!B9&gt;3," ","*")</f>
        <v> </v>
      </c>
      <c r="C9" s="58" t="str">
        <f aca="false">IF('Habilidades directivas'!B9&lt;4," ",IF('Habilidades directivas'!B9&gt;6," ","*"))</f>
        <v>*</v>
      </c>
      <c r="D9" s="59" t="str">
        <f aca="false">IF('Habilidades directivas'!B9&gt;6,"*"," ")</f>
        <v> </v>
      </c>
    </row>
    <row r="10" customFormat="false" ht="16.5" hidden="false" customHeight="true" outlineLevel="0" collapsed="false">
      <c r="A10" s="38" t="s">
        <v>60</v>
      </c>
      <c r="B10" s="57" t="str">
        <f aca="false">IF('Habilidades directivas'!B10&gt;3," ","*")</f>
        <v> </v>
      </c>
      <c r="C10" s="58" t="str">
        <f aca="false">IF('Habilidades directivas'!B10&lt;4," ",IF('Habilidades directivas'!B10&gt;6," ","*"))</f>
        <v>*</v>
      </c>
      <c r="D10" s="59" t="str">
        <f aca="false">IF('Habilidades directivas'!B10&gt;6,"*"," ")</f>
        <v> </v>
      </c>
    </row>
    <row r="11" customFormat="false" ht="16.5" hidden="false" customHeight="true" outlineLevel="0" collapsed="false">
      <c r="A11" s="38" t="s">
        <v>61</v>
      </c>
      <c r="B11" s="57" t="str">
        <f aca="false">IF('Habilidades directivas'!B11&gt;3," ","*")</f>
        <v> </v>
      </c>
      <c r="C11" s="58" t="str">
        <f aca="false">IF('Habilidades directivas'!B11&lt;4," ",IF('Habilidades directivas'!B11&gt;6," ","*"))</f>
        <v> </v>
      </c>
      <c r="D11" s="59" t="str">
        <f aca="false">IF('Habilidades directivas'!B11&gt;6,"*"," ")</f>
        <v>*</v>
      </c>
    </row>
    <row r="12" customFormat="false" ht="16.5" hidden="false" customHeight="true" outlineLevel="0" collapsed="false">
      <c r="A12" s="38" t="s">
        <v>62</v>
      </c>
      <c r="B12" s="57" t="str">
        <f aca="false">IF('Habilidades directivas'!B12&gt;3," ","*")</f>
        <v>*</v>
      </c>
      <c r="C12" s="58" t="str">
        <f aca="false">IF('Habilidades directivas'!B12&lt;4," ",IF('Habilidades directivas'!B12&gt;6," ","*"))</f>
        <v> </v>
      </c>
      <c r="D12" s="59" t="str">
        <f aca="false">IF('Habilidades directivas'!B12&gt;6,"*"," ")</f>
        <v> </v>
      </c>
    </row>
    <row r="13" customFormat="false" ht="16.5" hidden="false" customHeight="true" outlineLevel="0" collapsed="false">
      <c r="A13" s="38" t="s">
        <v>63</v>
      </c>
      <c r="B13" s="57" t="str">
        <f aca="false">IF('Habilidades directivas'!B13&gt;3," ","*")</f>
        <v> </v>
      </c>
      <c r="C13" s="58" t="str">
        <f aca="false">IF('Habilidades directivas'!B13&lt;4," ",IF('Habilidades directivas'!B13&gt;6," ","*"))</f>
        <v> </v>
      </c>
      <c r="D13" s="59" t="str">
        <f aca="false">IF('Habilidades directivas'!B13&gt;6,"*"," ")</f>
        <v>*</v>
      </c>
    </row>
    <row r="14" customFormat="false" ht="16.5" hidden="false" customHeight="true" outlineLevel="0" collapsed="false">
      <c r="A14" s="38" t="s">
        <v>64</v>
      </c>
      <c r="B14" s="57" t="str">
        <f aca="false">IF('Habilidades directivas'!B14&gt;3," ","*")</f>
        <v> </v>
      </c>
      <c r="C14" s="58" t="str">
        <f aca="false">IF('Habilidades directivas'!B14&lt;4," ",IF('Habilidades directivas'!B14&gt;6," ","*"))</f>
        <v> </v>
      </c>
      <c r="D14" s="59" t="str">
        <f aca="false">IF('Habilidades directivas'!B14&gt;6,"*"," ")</f>
        <v>*</v>
      </c>
    </row>
    <row r="15" customFormat="false" ht="16.5" hidden="false" customHeight="true" outlineLevel="0" collapsed="false">
      <c r="A15" s="38" t="s">
        <v>65</v>
      </c>
      <c r="B15" s="57" t="str">
        <f aca="false">IF('Habilidades directivas'!B15&gt;3," ","*")</f>
        <v> </v>
      </c>
      <c r="C15" s="58" t="str">
        <f aca="false">IF('Habilidades directivas'!B15&lt;4," ",IF('Habilidades directivas'!B15&gt;6," ","*"))</f>
        <v>*</v>
      </c>
      <c r="D15" s="59" t="str">
        <f aca="false">IF('Habilidades directivas'!B15&gt;6,"*"," ")</f>
        <v> </v>
      </c>
    </row>
    <row r="16" customFormat="false" ht="16.5" hidden="false" customHeight="true" outlineLevel="0" collapsed="false">
      <c r="A16" s="38" t="s">
        <v>66</v>
      </c>
      <c r="B16" s="57" t="str">
        <f aca="false">IF('Habilidades directivas'!B16&gt;3," ","*")</f>
        <v> </v>
      </c>
      <c r="C16" s="58" t="str">
        <f aca="false">IF('Habilidades directivas'!B16&lt;4," ",IF('Habilidades directivas'!B16&gt;6," ","*"))</f>
        <v>*</v>
      </c>
      <c r="D16" s="59" t="str">
        <f aca="false">IF('Habilidades directivas'!B16&gt;6,"*"," ")</f>
        <v> </v>
      </c>
    </row>
    <row r="17" customFormat="false" ht="16.5" hidden="false" customHeight="true" outlineLevel="0" collapsed="false">
      <c r="A17" s="38" t="s">
        <v>67</v>
      </c>
      <c r="B17" s="57" t="str">
        <f aca="false">IF('Habilidades directivas'!B17&gt;3," ","*")</f>
        <v> </v>
      </c>
      <c r="C17" s="58" t="str">
        <f aca="false">IF('Habilidades directivas'!B17&lt;4," ",IF('Habilidades directivas'!B17&gt;6," ","*"))</f>
        <v> </v>
      </c>
      <c r="D17" s="59" t="str">
        <f aca="false">IF('Habilidades directivas'!B17&gt;6,"*"," ")</f>
        <v>*</v>
      </c>
    </row>
    <row r="18" customFormat="false" ht="16.5" hidden="false" customHeight="true" outlineLevel="0" collapsed="false">
      <c r="A18" s="38" t="s">
        <v>68</v>
      </c>
      <c r="B18" s="57" t="str">
        <f aca="false">IF('Habilidades directivas'!B18&gt;3," ","*")</f>
        <v> </v>
      </c>
      <c r="C18" s="58" t="str">
        <f aca="false">IF('Habilidades directivas'!B18&lt;4," ",IF('Habilidades directivas'!B18&gt;6," ","*"))</f>
        <v> </v>
      </c>
      <c r="D18" s="59" t="str">
        <f aca="false">IF('Habilidades directivas'!B18&gt;6,"*"," ")</f>
        <v>*</v>
      </c>
    </row>
    <row r="19" customFormat="false" ht="16.5" hidden="false" customHeight="true" outlineLevel="0" collapsed="false">
      <c r="A19" s="38" t="s">
        <v>69</v>
      </c>
      <c r="B19" s="57" t="str">
        <f aca="false">IF('Habilidades directivas'!B19&gt;3," ","*")</f>
        <v> </v>
      </c>
      <c r="C19" s="58" t="str">
        <f aca="false">IF('Habilidades directivas'!B19&lt;4," ",IF('Habilidades directivas'!B19&gt;6," ","*"))</f>
        <v> </v>
      </c>
      <c r="D19" s="59" t="str">
        <f aca="false">IF('Habilidades directivas'!B19&gt;6,"*"," ")</f>
        <v>*</v>
      </c>
    </row>
    <row r="20" customFormat="false" ht="16.5" hidden="false" customHeight="true" outlineLevel="0" collapsed="false">
      <c r="A20" s="38" t="s">
        <v>70</v>
      </c>
      <c r="B20" s="57" t="str">
        <f aca="false">IF('Habilidades directivas'!B20&gt;3," ","*")</f>
        <v> </v>
      </c>
      <c r="C20" s="58" t="str">
        <f aca="false">IF('Habilidades directivas'!B20&lt;4," ",IF('Habilidades directivas'!B20&gt;6," ","*"))</f>
        <v> </v>
      </c>
      <c r="D20" s="59" t="str">
        <f aca="false">IF('Habilidades directivas'!B20&gt;6,"*"," ")</f>
        <v>*</v>
      </c>
    </row>
    <row r="21" customFormat="false" ht="16.5" hidden="false" customHeight="true" outlineLevel="0" collapsed="false">
      <c r="A21" s="38" t="s">
        <v>71</v>
      </c>
      <c r="B21" s="57" t="str">
        <f aca="false">IF('Habilidades directivas'!B21&gt;3," ","*")</f>
        <v> </v>
      </c>
      <c r="C21" s="58" t="str">
        <f aca="false">IF('Habilidades directivas'!B21&lt;4," ",IF('Habilidades directivas'!B21&gt;6," ","*"))</f>
        <v> </v>
      </c>
      <c r="D21" s="59" t="str">
        <f aca="false">IF('Habilidades directivas'!B21&gt;6,"*"," ")</f>
        <v>*</v>
      </c>
    </row>
    <row r="22" customFormat="false" ht="16.5" hidden="false" customHeight="true" outlineLevel="0" collapsed="false">
      <c r="A22" s="38" t="s">
        <v>72</v>
      </c>
      <c r="B22" s="57" t="str">
        <f aca="false">IF('Habilidades directivas'!B22&gt;3," ","*")</f>
        <v> </v>
      </c>
      <c r="C22" s="58" t="str">
        <f aca="false">IF('Habilidades directivas'!B22&lt;4," ",IF('Habilidades directivas'!B22&gt;6," ","*"))</f>
        <v> </v>
      </c>
      <c r="D22" s="59" t="str">
        <f aca="false">IF('Habilidades directivas'!B22&gt;6,"*"," ")</f>
        <v>*</v>
      </c>
    </row>
    <row r="23" customFormat="false" ht="16.5" hidden="false" customHeight="true" outlineLevel="0" collapsed="false">
      <c r="A23" s="38" t="s">
        <v>73</v>
      </c>
      <c r="B23" s="57" t="str">
        <f aca="false">IF('Habilidades directivas'!B23&gt;3," ","*")</f>
        <v> </v>
      </c>
      <c r="C23" s="58" t="str">
        <f aca="false">IF('Habilidades directivas'!B23&lt;4," ",IF('Habilidades directivas'!B23&gt;6," ","*"))</f>
        <v> </v>
      </c>
      <c r="D23" s="59" t="str">
        <f aca="false">IF('Habilidades directivas'!B23&gt;6,"*"," ")</f>
        <v>*</v>
      </c>
    </row>
    <row r="24" customFormat="false" ht="16.5" hidden="false" customHeight="true" outlineLevel="0" collapsed="false">
      <c r="A24" s="38" t="s">
        <v>74</v>
      </c>
      <c r="B24" s="57" t="str">
        <f aca="false">IF('Habilidades directivas'!B24&gt;3," ","*")</f>
        <v> </v>
      </c>
      <c r="C24" s="58" t="str">
        <f aca="false">IF('Habilidades directivas'!B24&lt;4," ",IF('Habilidades directivas'!B24&gt;6," ","*"))</f>
        <v> </v>
      </c>
      <c r="D24" s="59" t="str">
        <f aca="false">IF('Habilidades directivas'!B24&gt;6,"*"," ")</f>
        <v>*</v>
      </c>
    </row>
    <row r="25" customFormat="false" ht="16.5" hidden="false" customHeight="true" outlineLevel="0" collapsed="false">
      <c r="A25" s="38" t="s">
        <v>75</v>
      </c>
      <c r="B25" s="57" t="str">
        <f aca="false">IF('Habilidades directivas'!B25&gt;3," ","*")</f>
        <v> </v>
      </c>
      <c r="C25" s="58" t="str">
        <f aca="false">IF('Habilidades directivas'!B25&lt;4," ",IF('Habilidades directivas'!B25&gt;6," ","*"))</f>
        <v> </v>
      </c>
      <c r="D25" s="59" t="str">
        <f aca="false">IF('Habilidades directivas'!B25&gt;6,"*"," ")</f>
        <v>*</v>
      </c>
    </row>
    <row r="26" customFormat="false" ht="16.5" hidden="false" customHeight="true" outlineLevel="0" collapsed="false">
      <c r="A26" s="38" t="s">
        <v>76</v>
      </c>
      <c r="B26" s="57" t="str">
        <f aca="false">IF('Habilidades directivas'!B26&gt;3," ","*")</f>
        <v> </v>
      </c>
      <c r="C26" s="58" t="str">
        <f aca="false">IF('Habilidades directivas'!B26&lt;4," ",IF('Habilidades directivas'!B26&gt;6," ","*"))</f>
        <v> </v>
      </c>
      <c r="D26" s="59" t="str">
        <f aca="false">IF('Habilidades directivas'!B26&gt;6,"*"," ")</f>
        <v>*</v>
      </c>
    </row>
    <row r="27" customFormat="false" ht="16.5" hidden="false" customHeight="true" outlineLevel="0" collapsed="false">
      <c r="A27" s="39" t="s">
        <v>77</v>
      </c>
      <c r="B27" s="60" t="str">
        <f aca="false">IF('Habilidades directivas'!B27&gt;3," ","*")</f>
        <v> </v>
      </c>
      <c r="C27" s="61" t="str">
        <f aca="false">IF('Habilidades directivas'!B27&lt;4," ",IF('Habilidades directivas'!B27&gt;6," ","*"))</f>
        <v> </v>
      </c>
      <c r="D27" s="62" t="str">
        <f aca="false">IF('Habilidades directivas'!B27&gt;6,"*"," ")</f>
        <v>*</v>
      </c>
    </row>
  </sheetData>
  <sheetProtection algorithmName="SHA-512" hashValue="A2rKSnNFWouSiiluXkRtxnSV5zSTQ5Ur4HFYRQviNcUr0x7myL3g5aV1na8j6r5BbizO9C0zZlcUOEfiYj+e4g==" saltValue="41bT0PNzGUIx0HeECeyr2w==" spinCount="100000" sheet="true"/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45"/>
  <sheetViews>
    <sheetView showFormulas="false" showGridLines="false" showRowColHeaders="true" showZeros="true" rightToLeft="false" tabSelected="false" showOutlineSymbols="true" defaultGridColor="true" view="normal" topLeftCell="A4" colorId="64" zoomScale="99" zoomScaleNormal="99" zoomScalePageLayoutView="100" workbookViewId="0">
      <selection pane="topLeft" activeCell="B32" activeCellId="0" sqref="B32"/>
    </sheetView>
  </sheetViews>
  <sheetFormatPr defaultColWidth="11.00390625" defaultRowHeight="12.75" zeroHeight="false" outlineLevelRow="0" outlineLevelCol="0"/>
  <cols>
    <col collapsed="false" customWidth="true" hidden="false" outlineLevel="0" max="1" min="1" style="7" width="44.66"/>
    <col collapsed="false" customWidth="true" hidden="false" outlineLevel="0" max="3" min="3" style="7" width="19.33"/>
    <col collapsed="false" customWidth="true" hidden="false" outlineLevel="0" max="4" min="4" style="7" width="12.11"/>
    <col collapsed="false" customWidth="true" hidden="false" outlineLevel="0" max="5" min="5" style="7" width="136.33"/>
    <col collapsed="false" customWidth="true" hidden="true" outlineLevel="0" max="11" min="8" style="7" width="11.53"/>
  </cols>
  <sheetData>
    <row r="1" customFormat="false" ht="17.25" hidden="false" customHeight="false" outlineLevel="0" collapsed="false">
      <c r="A1" s="8" t="s">
        <v>84</v>
      </c>
      <c r="H1" s="14" t="n">
        <v>1</v>
      </c>
      <c r="I1" s="14" t="n">
        <v>2</v>
      </c>
      <c r="J1" s="14" t="n">
        <v>3</v>
      </c>
      <c r="K1" s="14" t="n">
        <v>4</v>
      </c>
    </row>
    <row r="2" customFormat="false" ht="16.5" hidden="false" customHeight="true" outlineLevel="0" collapsed="false">
      <c r="A2" s="27" t="s">
        <v>85</v>
      </c>
      <c r="B2" s="28"/>
      <c r="C2" s="25"/>
    </row>
    <row r="3" s="32" customFormat="true" ht="16.5" hidden="false" customHeight="true" outlineLevel="0" collapsed="false">
      <c r="A3" s="63" t="s">
        <v>86</v>
      </c>
      <c r="B3" s="64"/>
      <c r="C3" s="64"/>
    </row>
    <row r="4" customFormat="false" ht="16.5" hidden="false" customHeight="true" outlineLevel="0" collapsed="false">
      <c r="B4" s="25"/>
      <c r="C4" s="25"/>
    </row>
    <row r="5" customFormat="false" ht="16.5" hidden="false" customHeight="true" outlineLevel="0" collapsed="false">
      <c r="A5" s="65" t="s">
        <v>51</v>
      </c>
      <c r="B5" s="66" t="s">
        <v>52</v>
      </c>
      <c r="C5" s="67" t="s">
        <v>53</v>
      </c>
    </row>
    <row r="6" customFormat="false" ht="16.5" hidden="false" customHeight="true" outlineLevel="0" collapsed="false">
      <c r="A6" s="68" t="s">
        <v>87</v>
      </c>
      <c r="B6" s="69" t="n">
        <f aca="false">SUM(B7:B13)</f>
        <v>19</v>
      </c>
      <c r="C6" s="70" t="n">
        <f aca="false">(B6/7)/100</f>
        <v>0.0271428571428571</v>
      </c>
      <c r="D6" s="71" t="s">
        <v>54</v>
      </c>
      <c r="E6" s="71" t="s">
        <v>88</v>
      </c>
    </row>
    <row r="7" customFormat="false" ht="16.5" hidden="false" customHeight="true" outlineLevel="0" collapsed="false">
      <c r="A7" s="72" t="s">
        <v>89</v>
      </c>
      <c r="B7" s="73" t="n">
        <v>4</v>
      </c>
      <c r="C7" s="74" t="str">
        <f aca="false">IF(B7&gt;2,"OPORTUNIDADE - O","AMEAZA - A")</f>
        <v>OPORTUNIDADE - O</v>
      </c>
      <c r="D7" s="75" t="str">
        <f aca="false">IF(B7&gt;4,"Corrixir!",IF(B7&lt;1,"Corrixir!"," "))</f>
        <v> </v>
      </c>
      <c r="E7" s="76" t="s">
        <v>90</v>
      </c>
    </row>
    <row r="8" customFormat="false" ht="16.5" hidden="false" customHeight="true" outlineLevel="0" collapsed="false">
      <c r="A8" s="77" t="s">
        <v>91</v>
      </c>
      <c r="B8" s="78" t="n">
        <v>4</v>
      </c>
      <c r="C8" s="79" t="str">
        <f aca="false">IF(B8&gt;2,"OPORTUNIDADE - O","AMEAZA - A")</f>
        <v>OPORTUNIDADE - O</v>
      </c>
      <c r="D8" s="80" t="str">
        <f aca="false">IF(B8&gt;4,"Corrixir!",IF(B8&lt;1,"Corrixir!"," "))</f>
        <v> </v>
      </c>
      <c r="E8" s="81" t="s">
        <v>92</v>
      </c>
    </row>
    <row r="9" customFormat="false" ht="16.5" hidden="false" customHeight="true" outlineLevel="0" collapsed="false">
      <c r="A9" s="77" t="s">
        <v>93</v>
      </c>
      <c r="B9" s="78" t="n">
        <v>4</v>
      </c>
      <c r="C9" s="79" t="str">
        <f aca="false">IF(B9&gt;2,"OPORTUNIDADE - O","AMEAZA - A")</f>
        <v>OPORTUNIDADE - O</v>
      </c>
      <c r="D9" s="80" t="str">
        <f aca="false">IF(B9&gt;4,"Corrixir!",IF(B9&lt;1,"Corrixir!"," "))</f>
        <v> </v>
      </c>
      <c r="E9" s="81" t="s">
        <v>94</v>
      </c>
    </row>
    <row r="10" customFormat="false" ht="16.5" hidden="false" customHeight="true" outlineLevel="0" collapsed="false">
      <c r="A10" s="77" t="s">
        <v>95</v>
      </c>
      <c r="B10" s="78" t="n">
        <v>3</v>
      </c>
      <c r="C10" s="79" t="str">
        <f aca="false">IF(B10&gt;2,"OPORTUNIDADE - O","AMEAZA - A")</f>
        <v>OPORTUNIDADE - O</v>
      </c>
      <c r="D10" s="80" t="str">
        <f aca="false">IF(B10&gt;4,"Corrixir!",IF(B10&lt;1,"Corrixir!"," "))</f>
        <v> </v>
      </c>
      <c r="E10" s="81" t="s">
        <v>96</v>
      </c>
    </row>
    <row r="11" customFormat="false" ht="16.5" hidden="false" customHeight="true" outlineLevel="0" collapsed="false">
      <c r="A11" s="77" t="s">
        <v>97</v>
      </c>
      <c r="B11" s="78" t="n">
        <v>2</v>
      </c>
      <c r="C11" s="79" t="str">
        <f aca="false">IF(B11&gt;2,"OPORTUNIDADE - O","AMEAZA - A")</f>
        <v>AMEAZA - A</v>
      </c>
      <c r="D11" s="80" t="str">
        <f aca="false">IF(B11&gt;4,"Corrixir!",IF(B11&lt;1,"Corrixir!"," "))</f>
        <v> </v>
      </c>
      <c r="E11" s="81" t="s">
        <v>98</v>
      </c>
    </row>
    <row r="12" customFormat="false" ht="16.5" hidden="false" customHeight="true" outlineLevel="0" collapsed="false">
      <c r="A12" s="77" t="s">
        <v>99</v>
      </c>
      <c r="B12" s="78" t="n">
        <v>1</v>
      </c>
      <c r="C12" s="79" t="str">
        <f aca="false">IF(B12&gt;2,"OPORTUNIDADE - O","AMEAZA - A")</f>
        <v>AMEAZA - A</v>
      </c>
      <c r="D12" s="80" t="str">
        <f aca="false">IF(B12&gt;4,"Corrixir!",IF(B12&lt;1,"Corrixir!"," "))</f>
        <v> </v>
      </c>
      <c r="E12" s="81" t="s">
        <v>100</v>
      </c>
    </row>
    <row r="13" customFormat="false" ht="16.5" hidden="false" customHeight="true" outlineLevel="0" collapsed="false">
      <c r="A13" s="82" t="s">
        <v>101</v>
      </c>
      <c r="B13" s="83" t="n">
        <v>1</v>
      </c>
      <c r="C13" s="79" t="str">
        <f aca="false">IF(B13&gt;2,"OPORTUNIDADE - O","AMEAZA - A")</f>
        <v>AMEAZA - A</v>
      </c>
      <c r="D13" s="80" t="str">
        <f aca="false">IF(B13&gt;4,"Corrixir!",IF(B13&lt;1,"Corrixir!"," "))</f>
        <v> </v>
      </c>
      <c r="E13" s="81" t="s">
        <v>102</v>
      </c>
    </row>
    <row r="14" customFormat="false" ht="16.5" hidden="false" customHeight="true" outlineLevel="0" collapsed="false">
      <c r="A14" s="84" t="s">
        <v>103</v>
      </c>
      <c r="B14" s="85" t="n">
        <f aca="false">SUM(B15:B21)</f>
        <v>18</v>
      </c>
      <c r="C14" s="86" t="n">
        <f aca="false">(B14/7)/100</f>
        <v>0.0257142857142857</v>
      </c>
      <c r="D14" s="87"/>
      <c r="E14" s="81"/>
    </row>
    <row r="15" customFormat="false" ht="16.5" hidden="false" customHeight="true" outlineLevel="0" collapsed="false">
      <c r="A15" s="77" t="s">
        <v>104</v>
      </c>
      <c r="B15" s="73" t="n">
        <v>4</v>
      </c>
      <c r="C15" s="74" t="str">
        <f aca="false">IF(B15&gt;2,"OPORTUNIDADE - O","AMEAZA - A")</f>
        <v>OPORTUNIDADE - O</v>
      </c>
      <c r="D15" s="80" t="str">
        <f aca="false">IF(B15&gt;4,"Corrixir!",IF(B15&lt;1,"Corrixir!"," "))</f>
        <v> </v>
      </c>
      <c r="E15" s="81" t="s">
        <v>105</v>
      </c>
    </row>
    <row r="16" customFormat="false" ht="16.5" hidden="false" customHeight="true" outlineLevel="0" collapsed="false">
      <c r="A16" s="77" t="s">
        <v>106</v>
      </c>
      <c r="B16" s="78" t="n">
        <v>4</v>
      </c>
      <c r="C16" s="79" t="str">
        <f aca="false">IF(B16&gt;2,"OPORTUNIDADE - O","AMEAZA - A")</f>
        <v>OPORTUNIDADE - O</v>
      </c>
      <c r="D16" s="80" t="str">
        <f aca="false">IF(B16&gt;4,"Corrixir!",IF(B16&lt;1,"Corrixir!"," "))</f>
        <v> </v>
      </c>
      <c r="E16" s="81" t="s">
        <v>107</v>
      </c>
    </row>
    <row r="17" customFormat="false" ht="16.5" hidden="false" customHeight="true" outlineLevel="0" collapsed="false">
      <c r="A17" s="77" t="s">
        <v>108</v>
      </c>
      <c r="B17" s="78" t="n">
        <v>1</v>
      </c>
      <c r="C17" s="79" t="str">
        <f aca="false">IF(B17&gt;2,"OPORTUNIDADE - O","AMEAZA - A")</f>
        <v>AMEAZA - A</v>
      </c>
      <c r="D17" s="80" t="str">
        <f aca="false">IF(B17&gt;4,"Corrixir!",IF(B17&lt;1,"Corrixir!"," "))</f>
        <v> </v>
      </c>
      <c r="E17" s="81" t="s">
        <v>109</v>
      </c>
    </row>
    <row r="18" customFormat="false" ht="16.5" hidden="false" customHeight="true" outlineLevel="0" collapsed="false">
      <c r="A18" s="77" t="s">
        <v>110</v>
      </c>
      <c r="B18" s="78" t="n">
        <v>1</v>
      </c>
      <c r="C18" s="79" t="str">
        <f aca="false">IF(B18&gt;2,"OPORTUNIDADE - O","AMEAZA - A")</f>
        <v>AMEAZA - A</v>
      </c>
      <c r="D18" s="80" t="str">
        <f aca="false">IF(B18&gt;4,"Corrixir!",IF(B18&lt;1,"Corrixir!"," "))</f>
        <v> </v>
      </c>
      <c r="E18" s="81" t="s">
        <v>111</v>
      </c>
    </row>
    <row r="19" customFormat="false" ht="16.5" hidden="false" customHeight="true" outlineLevel="0" collapsed="false">
      <c r="A19" s="77" t="s">
        <v>112</v>
      </c>
      <c r="B19" s="78" t="n">
        <v>2</v>
      </c>
      <c r="C19" s="79" t="str">
        <f aca="false">IF(B19&gt;2,"OPORTUNIDADE - O","AMEAZA - A")</f>
        <v>AMEAZA - A</v>
      </c>
      <c r="D19" s="80" t="str">
        <f aca="false">IF(B19&gt;4,"Corrixir!",IF(B19&lt;1,"Corrixir!"," "))</f>
        <v> </v>
      </c>
      <c r="E19" s="81" t="s">
        <v>113</v>
      </c>
    </row>
    <row r="20" customFormat="false" ht="16.5" hidden="false" customHeight="true" outlineLevel="0" collapsed="false">
      <c r="A20" s="77" t="s">
        <v>114</v>
      </c>
      <c r="B20" s="78" t="n">
        <v>2</v>
      </c>
      <c r="C20" s="79" t="str">
        <f aca="false">IF(B20&gt;2,"OPORTUNIDADE - O","AMEAZA - A")</f>
        <v>AMEAZA - A</v>
      </c>
      <c r="D20" s="80" t="str">
        <f aca="false">IF(B20&gt;4,"Corrixir!",IF(B20&lt;1,"Corrixir!"," "))</f>
        <v> </v>
      </c>
      <c r="E20" s="81" t="s">
        <v>115</v>
      </c>
    </row>
    <row r="21" customFormat="false" ht="16.5" hidden="false" customHeight="true" outlineLevel="0" collapsed="false">
      <c r="A21" s="82" t="s">
        <v>116</v>
      </c>
      <c r="B21" s="78" t="n">
        <v>4</v>
      </c>
      <c r="C21" s="79" t="str">
        <f aca="false">IF(B21&gt;2,"OPORTUNIDADE - O","AMEAZA - A")</f>
        <v>OPORTUNIDADE - O</v>
      </c>
      <c r="D21" s="80" t="str">
        <f aca="false">IF(B21&gt;4,"Corrixir!",IF(B21&lt;1,"Corrixir!"," "))</f>
        <v> </v>
      </c>
      <c r="E21" s="81" t="s">
        <v>117</v>
      </c>
    </row>
    <row r="22" customFormat="false" ht="16.5" hidden="false" customHeight="true" outlineLevel="0" collapsed="false">
      <c r="A22" s="84" t="s">
        <v>118</v>
      </c>
      <c r="B22" s="85" t="n">
        <f aca="false">SUM(B23:B26)</f>
        <v>13</v>
      </c>
      <c r="C22" s="86" t="n">
        <f aca="false">(B22/4)/100</f>
        <v>0.0325</v>
      </c>
      <c r="D22" s="87"/>
      <c r="E22" s="81"/>
    </row>
    <row r="23" customFormat="false" ht="16.5" hidden="false" customHeight="true" outlineLevel="0" collapsed="false">
      <c r="A23" s="77" t="s">
        <v>119</v>
      </c>
      <c r="B23" s="73" t="n">
        <v>3</v>
      </c>
      <c r="C23" s="74" t="str">
        <f aca="false">IF(B23&gt;2,"OPORTUNIDADE - O","AMEAZA - A")</f>
        <v>OPORTUNIDADE - O</v>
      </c>
      <c r="D23" s="80" t="str">
        <f aca="false">IF(B23&gt;4,"Corrixir!",IF(B23&lt;1,"Corrixir!"," "))</f>
        <v> </v>
      </c>
      <c r="E23" s="81" t="s">
        <v>120</v>
      </c>
    </row>
    <row r="24" customFormat="false" ht="16.5" hidden="false" customHeight="true" outlineLevel="0" collapsed="false">
      <c r="A24" s="77" t="s">
        <v>121</v>
      </c>
      <c r="B24" s="78" t="n">
        <v>4</v>
      </c>
      <c r="C24" s="79" t="str">
        <f aca="false">IF(B24&gt;2,"OPORTUNIDADE - O","AMEAZA - A")</f>
        <v>OPORTUNIDADE - O</v>
      </c>
      <c r="D24" s="80" t="str">
        <f aca="false">IF(B24&gt;4,"Corrixir!",IF(B24&lt;1,"Corrixir!"," "))</f>
        <v> </v>
      </c>
      <c r="E24" s="81" t="s">
        <v>122</v>
      </c>
    </row>
    <row r="25" customFormat="false" ht="16.5" hidden="false" customHeight="true" outlineLevel="0" collapsed="false">
      <c r="A25" s="77" t="s">
        <v>123</v>
      </c>
      <c r="B25" s="78" t="n">
        <v>4</v>
      </c>
      <c r="C25" s="79" t="str">
        <f aca="false">IF(B25&gt;2,"OPORTUNIDADE - O","AMEAZA - A")</f>
        <v>OPORTUNIDADE - O</v>
      </c>
      <c r="D25" s="80" t="str">
        <f aca="false">IF(B25&gt;4,"Corrixir!",IF(B25&lt;1,"Corrixir!"," "))</f>
        <v> </v>
      </c>
      <c r="E25" s="81" t="s">
        <v>124</v>
      </c>
    </row>
    <row r="26" customFormat="false" ht="16.5" hidden="false" customHeight="true" outlineLevel="0" collapsed="false">
      <c r="A26" s="82" t="s">
        <v>125</v>
      </c>
      <c r="B26" s="78" t="n">
        <v>2</v>
      </c>
      <c r="C26" s="79" t="str">
        <f aca="false">IF(B26&gt;2,"OPORTUNIDADE - O","AMEAZA - A")</f>
        <v>AMEAZA - A</v>
      </c>
      <c r="D26" s="80" t="str">
        <f aca="false">IF(B26&gt;4,"Corrixir!",IF(B26&lt;1,"Corrixir!"," "))</f>
        <v> </v>
      </c>
      <c r="E26" s="81" t="s">
        <v>126</v>
      </c>
    </row>
    <row r="27" customFormat="false" ht="16.5" hidden="false" customHeight="true" outlineLevel="0" collapsed="false">
      <c r="A27" s="84" t="s">
        <v>127</v>
      </c>
      <c r="B27" s="85" t="n">
        <f aca="false">SUM(B28:B32)</f>
        <v>11</v>
      </c>
      <c r="C27" s="86" t="n">
        <f aca="false">(B27/5)/100</f>
        <v>0.022</v>
      </c>
      <c r="D27" s="80"/>
      <c r="E27" s="81"/>
    </row>
    <row r="28" customFormat="false" ht="16.5" hidden="false" customHeight="true" outlineLevel="0" collapsed="false">
      <c r="A28" s="77" t="s">
        <v>128</v>
      </c>
      <c r="B28" s="73" t="n">
        <v>1</v>
      </c>
      <c r="C28" s="74" t="str">
        <f aca="false">IF(B28&gt;2,"OPORTUNIDADE - O","AMEAZA - A")</f>
        <v>AMEAZA - A</v>
      </c>
      <c r="D28" s="80" t="str">
        <f aca="false">IF(B28&gt;4,"Corrixir!",IF(B28&lt;1,"Corrixir!"," "))</f>
        <v> </v>
      </c>
      <c r="E28" s="81" t="s">
        <v>129</v>
      </c>
    </row>
    <row r="29" customFormat="false" ht="16.5" hidden="false" customHeight="true" outlineLevel="0" collapsed="false">
      <c r="A29" s="77" t="s">
        <v>130</v>
      </c>
      <c r="B29" s="78" t="n">
        <v>3</v>
      </c>
      <c r="C29" s="79" t="str">
        <f aca="false">IF(B29&gt;2,"OPORTUNIDADE - O","AMEAZA - A")</f>
        <v>OPORTUNIDADE - O</v>
      </c>
      <c r="D29" s="80" t="str">
        <f aca="false">IF(B29&gt;4,"Corrixir!",IF(B29&lt;1,"Corrixir!"," "))</f>
        <v> </v>
      </c>
      <c r="E29" s="81" t="s">
        <v>131</v>
      </c>
    </row>
    <row r="30" customFormat="false" ht="16.5" hidden="false" customHeight="true" outlineLevel="0" collapsed="false">
      <c r="A30" s="77" t="s">
        <v>132</v>
      </c>
      <c r="B30" s="78" t="n">
        <v>4</v>
      </c>
      <c r="C30" s="79" t="str">
        <f aca="false">IF(B30&gt;2,"OPORTUNIDADE - O","AMEAZA - A")</f>
        <v>OPORTUNIDADE - O</v>
      </c>
      <c r="D30" s="80" t="str">
        <f aca="false">IF(B30&gt;4,"Corrixir!",IF(B30&lt;1,"Corrixir!"," "))</f>
        <v> </v>
      </c>
      <c r="E30" s="81" t="s">
        <v>133</v>
      </c>
    </row>
    <row r="31" customFormat="false" ht="16.5" hidden="false" customHeight="true" outlineLevel="0" collapsed="false">
      <c r="A31" s="77" t="s">
        <v>134</v>
      </c>
      <c r="B31" s="78" t="n">
        <v>2</v>
      </c>
      <c r="C31" s="79" t="str">
        <f aca="false">IF(B31&gt;2,"OPORTUNIDADE - O","AMEAZA - A")</f>
        <v>AMEAZA - A</v>
      </c>
      <c r="D31" s="80" t="str">
        <f aca="false">IF(B31&gt;4,"Corrixir!",IF(B31&lt;1,"Corrixir!"," "))</f>
        <v> </v>
      </c>
      <c r="E31" s="81" t="s">
        <v>135</v>
      </c>
    </row>
    <row r="32" customFormat="false" ht="16.5" hidden="false" customHeight="true" outlineLevel="0" collapsed="false">
      <c r="A32" s="82" t="s">
        <v>136</v>
      </c>
      <c r="B32" s="78" t="n">
        <v>1</v>
      </c>
      <c r="C32" s="88" t="str">
        <f aca="false">IF(B32&gt;2,"OPORTUNIDADE - O","AMEAZA - A")</f>
        <v>AMEAZA - A</v>
      </c>
      <c r="D32" s="80" t="str">
        <f aca="false">IF(B32&gt;4,"Corrixir!",IF(B32&lt;1,"Corrixir!"," "))</f>
        <v> </v>
      </c>
      <c r="E32" s="81" t="s">
        <v>137</v>
      </c>
    </row>
    <row r="33" customFormat="false" ht="16.5" hidden="false" customHeight="true" outlineLevel="0" collapsed="false">
      <c r="A33" s="84" t="s">
        <v>138</v>
      </c>
      <c r="B33" s="85" t="n">
        <f aca="false">SUM(B34:B35)</f>
        <v>6</v>
      </c>
      <c r="C33" s="86" t="n">
        <f aca="false">(B33/2)/100</f>
        <v>0.03</v>
      </c>
      <c r="D33" s="87"/>
      <c r="E33" s="81"/>
    </row>
    <row r="34" customFormat="false" ht="16.5" hidden="false" customHeight="true" outlineLevel="0" collapsed="false">
      <c r="A34" s="77" t="s">
        <v>139</v>
      </c>
      <c r="B34" s="73" t="n">
        <v>3</v>
      </c>
      <c r="C34" s="79" t="str">
        <f aca="false">IF(B34&gt;2,"OPORTUNIDADE - O","AMEAZA - A")</f>
        <v>OPORTUNIDADE - O</v>
      </c>
      <c r="D34" s="80" t="str">
        <f aca="false">IF(B34&gt;4,"Corrixir!",IF(B34&lt;1,"Corrixir!"," "))</f>
        <v> </v>
      </c>
      <c r="E34" s="81" t="s">
        <v>140</v>
      </c>
    </row>
    <row r="35" customFormat="false" ht="16.5" hidden="false" customHeight="true" outlineLevel="0" collapsed="false">
      <c r="A35" s="89" t="s">
        <v>141</v>
      </c>
      <c r="B35" s="90" t="n">
        <v>3</v>
      </c>
      <c r="C35" s="91" t="str">
        <f aca="false">IF(B35&gt;2,"OPORTUNIDADE - O","AMEAZA - A")</f>
        <v>OPORTUNIDADE - O</v>
      </c>
      <c r="D35" s="92" t="str">
        <f aca="false">IF(B35&gt;4,"Corrixir!",IF(B35&lt;1,"Corrixir!"," "))</f>
        <v> </v>
      </c>
      <c r="E35" s="93" t="s">
        <v>142</v>
      </c>
    </row>
    <row r="36" customFormat="false" ht="16.5" hidden="false" customHeight="true" outlineLevel="0" collapsed="false"/>
    <row r="37" customFormat="false" ht="16.5" hidden="false" customHeight="true" outlineLevel="0" collapsed="false"/>
    <row r="38" customFormat="false" ht="16.5" hidden="false" customHeight="true" outlineLevel="0" collapsed="false">
      <c r="A38" s="94" t="s">
        <v>143</v>
      </c>
      <c r="B38" s="95" t="n">
        <f aca="false">COUNTIF(B6:B21,1)+COUNTIF(B23:B26,1)+COUNTIF(B28:B32,1)+COUNTIF(B34:B35,1)</f>
        <v>6</v>
      </c>
      <c r="C38" s="96" t="n">
        <f aca="false">B38*1</f>
        <v>6</v>
      </c>
    </row>
    <row r="39" customFormat="false" ht="16.5" hidden="false" customHeight="true" outlineLevel="0" collapsed="false">
      <c r="A39" s="97" t="s">
        <v>144</v>
      </c>
      <c r="B39" s="98" t="n">
        <f aca="false">COUNTIF(B6:B21,2)+COUNTIF(B23:B26,2)+COUNTIF(B28:B32,2)+COUNTIF(B34:B35,2)</f>
        <v>5</v>
      </c>
      <c r="C39" s="99" t="n">
        <f aca="false">B39*2</f>
        <v>10</v>
      </c>
    </row>
    <row r="40" customFormat="false" ht="16.5" hidden="false" customHeight="true" outlineLevel="0" collapsed="false">
      <c r="A40" s="97" t="s">
        <v>145</v>
      </c>
      <c r="B40" s="98" t="n">
        <f aca="false">COUNTIF(B6:B21,3)+COUNTIF(B23:B26,3)+COUNTIF(B28:B32,3)+COUNTIF(B34:B35,3)</f>
        <v>5</v>
      </c>
      <c r="C40" s="99" t="n">
        <f aca="false">B40*3</f>
        <v>15</v>
      </c>
    </row>
    <row r="41" customFormat="false" ht="16.5" hidden="false" customHeight="true" outlineLevel="0" collapsed="false">
      <c r="A41" s="100" t="s">
        <v>146</v>
      </c>
      <c r="B41" s="101" t="n">
        <f aca="false">COUNTIF(B6:B21,4)+COUNTIF(B23:B26,4)+COUNTIF(B28:B32,4)+COUNTIF(B34:B35,4)</f>
        <v>9</v>
      </c>
      <c r="C41" s="102" t="n">
        <f aca="false">B41*4</f>
        <v>36</v>
      </c>
    </row>
    <row r="42" customFormat="false" ht="16.5" hidden="false" customHeight="true" outlineLevel="0" collapsed="false">
      <c r="B42" s="46" t="s">
        <v>147</v>
      </c>
      <c r="C42" s="103" t="n">
        <f aca="false">SUM(C38:C41)</f>
        <v>67</v>
      </c>
    </row>
    <row r="43" customFormat="false" ht="16.5" hidden="false" customHeight="true" outlineLevel="0" collapsed="false">
      <c r="B43" s="46" t="s">
        <v>148</v>
      </c>
      <c r="C43" s="104" t="n">
        <f aca="false">C42/25</f>
        <v>2.68</v>
      </c>
    </row>
    <row r="44" customFormat="false" ht="16.5" hidden="false" customHeight="true" outlineLevel="0" collapsed="false"/>
    <row r="45" customFormat="false" ht="16.5" hidden="false" customHeight="true" outlineLevel="0" collapsed="false">
      <c r="A45" s="105" t="str">
        <f aca="false">IF(C43=1,"MERCADO NADA ATRACTIVO",IF(C43&lt;2,"MERCADO POUCO ATRACTIVO",IF(C43&lt;3,"MERCADO CUN ATRACTIVO MEDIO","MERCADO CUN ATRACTIVO ALTO")))</f>
        <v>MERCADO CUN ATRACTIVO MEDIO</v>
      </c>
    </row>
  </sheetData>
  <sheetProtection sheet="true" password="946e" selectLockedCells="true"/>
  <conditionalFormatting sqref="A45">
    <cfRule type="expression" priority="2" aboveAverage="0" equalAverage="0" bottom="0" percent="0" rank="0" text="" dxfId="6">
      <formula>$C$43=1</formula>
    </cfRule>
    <cfRule type="expression" priority="3" aboveAverage="0" equalAverage="0" bottom="0" percent="0" rank="0" text="" dxfId="7">
      <formula>$C$43&lt;2</formula>
    </cfRule>
    <cfRule type="expression" priority="4" aboveAverage="0" equalAverage="0" bottom="0" percent="0" rank="0" text="" dxfId="8">
      <formula>$C$43&lt;3</formula>
    </cfRule>
    <cfRule type="expression" priority="5" aboveAverage="0" equalAverage="0" bottom="0" percent="0" rank="0" text="" dxfId="9">
      <formula>$C$43&gt;3</formula>
    </cfRule>
  </conditionalFormatting>
  <dataValidations count="1">
    <dataValidation allowBlank="true" errorStyle="stop" operator="between" showDropDown="false" showErrorMessage="true" showInputMessage="true" sqref="B7:B13 B15:B21 B23:B26 B28:B32 B34:B35" type="list">
      <formula1>$H$1:$K$1</formula1>
      <formula2>0</formula2>
    </dataValidation>
  </dataValidations>
  <printOptions headings="false" gridLines="false" gridLinesSet="true" horizontalCentered="false" verticalCentered="false"/>
  <pageMargins left="0.8" right="0.329861111111111" top="0.8" bottom="0.770138888888889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52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2" activeCellId="0" sqref="B32"/>
    </sheetView>
  </sheetViews>
  <sheetFormatPr defaultColWidth="11.3359375" defaultRowHeight="12.75" zeroHeight="false" outlineLevelRow="0" outlineLevelCol="0"/>
  <cols>
    <col collapsed="false" customWidth="true" hidden="false" outlineLevel="0" max="1" min="1" style="106" width="10.66"/>
    <col collapsed="false" customWidth="true" hidden="false" outlineLevel="0" max="3" min="2" style="106" width="60.67"/>
    <col collapsed="false" customWidth="false" hidden="false" outlineLevel="0" max="16384" min="4" style="106" width="11.33"/>
  </cols>
  <sheetData>
    <row r="1" s="107" customFormat="true" ht="17.25" hidden="false" customHeight="false" outlineLevel="0" collapsed="false">
      <c r="A1" s="107" t="s">
        <v>149</v>
      </c>
    </row>
    <row r="3" customFormat="false" ht="16.5" hidden="false" customHeight="true" outlineLevel="0" collapsed="false">
      <c r="A3" s="108" t="s">
        <v>15</v>
      </c>
      <c r="B3" s="108" t="s">
        <v>150</v>
      </c>
      <c r="C3" s="108" t="s">
        <v>151</v>
      </c>
    </row>
    <row r="4" customFormat="false" ht="16.5" hidden="false" customHeight="true" outlineLevel="0" collapsed="false">
      <c r="A4" s="109" t="n">
        <v>1</v>
      </c>
      <c r="B4" s="110" t="str">
        <f aca="false">IF('Habilidades directivas'!B5&lt;4,"O/a promotor/a non posúe iniciativa"," ")</f>
        <v> </v>
      </c>
      <c r="C4" s="110" t="str">
        <f aca="false">IF('Habilidades directivas'!B5&gt;6,"O/a promotor/a posúe iniciativa"," ")</f>
        <v>O/a promotor/a posúe iniciativa</v>
      </c>
    </row>
    <row r="5" customFormat="false" ht="16.5" hidden="false" customHeight="true" outlineLevel="0" collapsed="false">
      <c r="A5" s="111" t="n">
        <f aca="false">A4+1</f>
        <v>2</v>
      </c>
      <c r="B5" s="112" t="str">
        <f aca="false">IF('Habilidades directivas'!B6&lt;4,"O/a promotor/a non posúe dispoñibilidade"," ")</f>
        <v> </v>
      </c>
      <c r="C5" s="112" t="str">
        <f aca="false">IF('Habilidades directivas'!B6&gt;6,"O/a promotor/a posúe dispoñibilidade"," ")</f>
        <v>O/a promotor/a posúe dispoñibilidade</v>
      </c>
    </row>
    <row r="6" customFormat="false" ht="16.5" hidden="false" customHeight="true" outlineLevel="0" collapsed="false">
      <c r="A6" s="111" t="n">
        <f aca="false">A5+1</f>
        <v>3</v>
      </c>
      <c r="B6" s="112" t="str">
        <f aca="false">IF('Habilidades directivas'!B7&lt;4,"O/a promotor/a non supera o desánimo"," ")</f>
        <v> </v>
      </c>
      <c r="C6" s="112" t="str">
        <f aca="false">IF('Habilidades directivas'!B7&gt;6,"O/a promotor/a supera o desánimo"," ")</f>
        <v>O/a promotor/a supera o desánimo</v>
      </c>
    </row>
    <row r="7" customFormat="false" ht="16.5" hidden="false" customHeight="true" outlineLevel="0" collapsed="false">
      <c r="A7" s="111" t="n">
        <f aca="false">A6+1</f>
        <v>4</v>
      </c>
      <c r="B7" s="112" t="str">
        <f aca="false">IF('Habilidades directivas'!B8&lt;4,"O/a promotor/a non posúe afán polo traballo ben feito"," ")</f>
        <v> </v>
      </c>
      <c r="C7" s="112" t="str">
        <f aca="false">IF('Habilidades directivas'!B8&gt;6,"O/a promotor/a posúe afán polo traballo ben feito"," ")</f>
        <v>O/a promotor/a posúe afán polo traballo ben feito</v>
      </c>
    </row>
    <row r="8" customFormat="false" ht="16.5" hidden="false" customHeight="true" outlineLevel="0" collapsed="false">
      <c r="A8" s="111" t="n">
        <f aca="false">A7+1</f>
        <v>5</v>
      </c>
      <c r="B8" s="112" t="str">
        <f aca="false">IF('Habilidades directivas'!B9&lt;4,"O/a promotor/a non posúe gusto pola competencia"," ")</f>
        <v> </v>
      </c>
      <c r="C8" s="112" t="str">
        <f aca="false">IF('Habilidades directivas'!B9&gt;6,"O/a promotor/a posúe gusto pola competencia"," ")</f>
        <v> </v>
      </c>
    </row>
    <row r="9" customFormat="false" ht="16.5" hidden="false" customHeight="true" outlineLevel="0" collapsed="false">
      <c r="A9" s="111" t="n">
        <f aca="false">A8+1</f>
        <v>6</v>
      </c>
      <c r="B9" s="112" t="str">
        <f aca="false">IF('Habilidades directivas'!B10&lt;4,"O/a promotor/a non asume riscos controlados"," ")</f>
        <v> </v>
      </c>
      <c r="C9" s="112" t="str">
        <f aca="false">IF('Habilidades directivas'!B10&gt;6,"O/a promotor/a asume riscos controlados"," ")</f>
        <v> </v>
      </c>
    </row>
    <row r="10" customFormat="false" ht="16.5" hidden="false" customHeight="true" outlineLevel="0" collapsed="false">
      <c r="A10" s="111" t="n">
        <f aca="false">A9+1</f>
        <v>7</v>
      </c>
      <c r="B10" s="112" t="str">
        <f aca="false">IF('Habilidades directivas'!B11&lt;4,"O/a promotor/a non toma de decisións de maneira meditada"," ")</f>
        <v> </v>
      </c>
      <c r="C10" s="112" t="str">
        <f aca="false">IF('Habilidades directivas'!B11&gt;6,"O/a promotor/a toma de decisións de maneira meditada"," ")</f>
        <v>O/a promotor/a toma de decisións de maneira meditada</v>
      </c>
    </row>
    <row r="11" customFormat="false" ht="16.5" hidden="false" customHeight="true" outlineLevel="0" collapsed="false">
      <c r="A11" s="111" t="n">
        <f aca="false">A10+1</f>
        <v>8</v>
      </c>
      <c r="B11" s="112" t="str">
        <f aca="false">IF('Habilidades directivas'!B12&lt;4,"O/a promotor/a non soporta a incerteza e a tensión"," ")</f>
        <v>O/a promotor/a non soporta a incerteza e a tensión</v>
      </c>
      <c r="C11" s="112" t="str">
        <f aca="false">IF('Habilidades directivas'!B12&gt;6,"O/a promotor/a soporta a incerteza e a tensión"," ")</f>
        <v> </v>
      </c>
    </row>
    <row r="12" customFormat="false" ht="16.5" hidden="false" customHeight="true" outlineLevel="0" collapsed="false">
      <c r="A12" s="111" t="n">
        <f aca="false">A11+1</f>
        <v>9</v>
      </c>
      <c r="B12" s="112" t="str">
        <f aca="false">IF('Habilidades directivas'!B13&lt;4,"O/a promotor/a non finaliza os traballos que emprende"," ")</f>
        <v> </v>
      </c>
      <c r="C12" s="112" t="str">
        <f aca="false">IF('Habilidades directivas'!B13&gt;6,"O/a promotor/a finaliza os traballos que emprende"," ")</f>
        <v>O/a promotor/a finaliza os traballos que emprende</v>
      </c>
    </row>
    <row r="13" customFormat="false" ht="16.5" hidden="false" customHeight="true" outlineLevel="0" collapsed="false">
      <c r="A13" s="111" t="n">
        <f aca="false">A12+1</f>
        <v>10</v>
      </c>
      <c r="B13" s="112" t="str">
        <f aca="false">IF('Habilidades directivas'!B14&lt;4,"O/a promotor/a non posúe mentalidade aberta"," ")</f>
        <v> </v>
      </c>
      <c r="C13" s="112" t="str">
        <f aca="false">IF('Habilidades directivas'!B14&gt;6,"O/a promotor/a posúe unha mentalidade aberta"," ")</f>
        <v>O/a promotor/a posúe unha mentalidade aberta</v>
      </c>
    </row>
    <row r="14" customFormat="false" ht="16.5" hidden="false" customHeight="true" outlineLevel="0" collapsed="false">
      <c r="A14" s="111" t="n">
        <f aca="false">A13+1</f>
        <v>11</v>
      </c>
      <c r="B14" s="112" t="str">
        <f aca="false">IF('Habilidades directivas'!B15&lt;4,"O/a promotor/a non sabe planificar"," ")</f>
        <v> </v>
      </c>
      <c r="C14" s="112" t="str">
        <f aca="false">IF('Habilidades directivas'!B15&gt;6,"O/a promotor/a sabe planificar"," ")</f>
        <v> </v>
      </c>
    </row>
    <row r="15" customFormat="false" ht="16.5" hidden="false" customHeight="true" outlineLevel="0" collapsed="false">
      <c r="A15" s="111" t="n">
        <f aca="false">A14+1</f>
        <v>12</v>
      </c>
      <c r="B15" s="112" t="str">
        <f aca="false">IF('Habilidades directivas'!B16&lt;4,"O/a promotor/a non sabe organizarse"," ")</f>
        <v> </v>
      </c>
      <c r="C15" s="112" t="str">
        <f aca="false">IF('Habilidades directivas'!B16&gt;6,"O/a promotor/a sabe organizarse"," ")</f>
        <v> </v>
      </c>
    </row>
    <row r="16" customFormat="false" ht="16.5" hidden="false" customHeight="true" outlineLevel="0" collapsed="false">
      <c r="A16" s="111" t="n">
        <f aca="false">A15+1</f>
        <v>13</v>
      </c>
      <c r="B16" s="112" t="str">
        <f aca="false">IF('Habilidades directivas'!B17&lt;4,"O/a promotor/a non posúe capacidade de adaptación"," ")</f>
        <v> </v>
      </c>
      <c r="C16" s="112" t="str">
        <f aca="false">IF('Habilidades directivas'!B17&gt;6,"O/a promotor/a posúe capacidade de adaptación"," ")</f>
        <v>O/a promotor/a posúe capacidade de adaptación</v>
      </c>
    </row>
    <row r="17" customFormat="false" ht="16.5" hidden="false" customHeight="true" outlineLevel="0" collapsed="false">
      <c r="A17" s="111" t="n">
        <f aca="false">A16+1</f>
        <v>14</v>
      </c>
      <c r="B17" s="112" t="str">
        <f aca="false">IF('Habilidades directivas'!B18&lt;4,"O/a promotor/a non é tolerante"," ")</f>
        <v> </v>
      </c>
      <c r="C17" s="112" t="str">
        <f aca="false">IF('Habilidades directivas'!B18&gt;6,"O/a promotor/a é tolerante"," ")</f>
        <v>O/a promotor/a é tolerante</v>
      </c>
    </row>
    <row r="18" customFormat="false" ht="16.5" hidden="false" customHeight="true" outlineLevel="0" collapsed="false">
      <c r="A18" s="111" t="n">
        <f aca="false">A17+1</f>
        <v>15</v>
      </c>
      <c r="B18" s="112" t="str">
        <f aca="false">IF('Habilidades directivas'!B19&lt;4,"O/a promotor/a non sabe vender as súas ideas"," ")</f>
        <v> </v>
      </c>
      <c r="C18" s="112" t="str">
        <f aca="false">IF('Habilidades directivas'!B19&gt;6,"O/a promotor/a sabe vender as súas ideas"," ")</f>
        <v>O/a promotor/a sabe vender as súas ideas</v>
      </c>
    </row>
    <row r="19" customFormat="false" ht="16.5" hidden="false" customHeight="true" outlineLevel="0" collapsed="false">
      <c r="A19" s="111" t="n">
        <f aca="false">A18+1</f>
        <v>16</v>
      </c>
      <c r="B19" s="112" t="str">
        <f aca="false">IF('Habilidades directivas'!B20&lt;4,"O/a promotor/a non sabe negociar"," ")</f>
        <v> </v>
      </c>
      <c r="C19" s="112" t="str">
        <f aca="false">IF('Habilidades directivas'!B20&gt;6,"O/a promotor/a sabe negociar"," ")</f>
        <v>O/a promotor/a sabe negociar</v>
      </c>
    </row>
    <row r="20" customFormat="false" ht="16.5" hidden="false" customHeight="true" outlineLevel="0" collapsed="false">
      <c r="A20" s="111" t="n">
        <f aca="false">A19+1</f>
        <v>17</v>
      </c>
      <c r="B20" s="112" t="str">
        <f aca="false">IF('Habilidades directivas'!B21&lt;4,"O/a promotor/a non é perseverante"," ")</f>
        <v> </v>
      </c>
      <c r="C20" s="112" t="str">
        <f aca="false">IF('Habilidades directivas'!B21&gt;6,"O/a promotor/a é perseverante"," ")</f>
        <v>O/a promotor/a é perseverante</v>
      </c>
    </row>
    <row r="21" customFormat="false" ht="16.5" hidden="false" customHeight="true" outlineLevel="0" collapsed="false">
      <c r="A21" s="111" t="n">
        <f aca="false">A20+1</f>
        <v>18</v>
      </c>
      <c r="B21" s="112" t="str">
        <f aca="false">IF('Habilidades directivas'!B22&lt;4,"O/a promotor/a non é optimista"," ")</f>
        <v> </v>
      </c>
      <c r="C21" s="112" t="str">
        <f aca="false">IF('Habilidades directivas'!B22&gt;6,"O/a promotor/a é optimista"," ")</f>
        <v>O/a promotor/a é optimista</v>
      </c>
    </row>
    <row r="22" customFormat="false" ht="16.5" hidden="false" customHeight="true" outlineLevel="0" collapsed="false">
      <c r="A22" s="111" t="n">
        <f aca="false">A21+1</f>
        <v>19</v>
      </c>
      <c r="B22" s="112" t="str">
        <f aca="false">IF('Habilidades directivas'!B23&lt;4,"O/a promotor/a non posúe confianza e coñecemento en si propio"," ")</f>
        <v> </v>
      </c>
      <c r="C22" s="112" t="str">
        <f aca="false">IF('Habilidades directivas'!B23&gt;6,"O/a promotor/a posúe confianza e coñecemento en si propio"," ")</f>
        <v>O/a promotor/a posúe confianza e coñecemento en si propio</v>
      </c>
    </row>
    <row r="23" customFormat="false" ht="16.5" hidden="false" customHeight="true" outlineLevel="0" collapsed="false">
      <c r="A23" s="111" t="n">
        <f aca="false">A22+1</f>
        <v>20</v>
      </c>
      <c r="B23" s="112" t="str">
        <f aca="false">IF('Habilidades directivas'!B24&lt;4,"O/a promotor/a non posúe facilidade para xerar novos contactos"," ")</f>
        <v> </v>
      </c>
      <c r="C23" s="112" t="str">
        <f aca="false">IF('Habilidades directivas'!B24&gt;6,"O/a promotor/a posúe facilidade para xerar novos contactos"," ")</f>
        <v>O/a promotor/a posúe facilidade para xerar novos contactos</v>
      </c>
    </row>
    <row r="24" customFormat="false" ht="16.5" hidden="false" customHeight="true" outlineLevel="0" collapsed="false">
      <c r="A24" s="111" t="n">
        <f aca="false">A23+1</f>
        <v>21</v>
      </c>
      <c r="B24" s="112" t="str">
        <f aca="false">IF('Habilidades directivas'!B25&lt;4,"O/a promotor/a non posúe espírito independente"," ")</f>
        <v> </v>
      </c>
      <c r="C24" s="112" t="str">
        <f aca="false">IF('Habilidades directivas'!B25&gt;6,"O/a promotor/a posúe espírito independente"," ")</f>
        <v>O/a promotor/a posúe espírito independente</v>
      </c>
    </row>
    <row r="25" customFormat="false" ht="16.5" hidden="false" customHeight="true" outlineLevel="0" collapsed="false">
      <c r="A25" s="111" t="n">
        <f aca="false">A24+1</f>
        <v>22</v>
      </c>
      <c r="B25" s="112" t="str">
        <f aca="false">IF('Habilidades directivas'!B26&lt;4,"O/a promotor/a non posúe gusto polo triunfo"," ")</f>
        <v> </v>
      </c>
      <c r="C25" s="112" t="str">
        <f aca="false">IF('Habilidades directivas'!B26&gt;6,"O/a promotor/a posúe gusto polo triunfo"," ")</f>
        <v>O/a promotor/a posúe gusto polo triunfo</v>
      </c>
    </row>
    <row r="26" customFormat="false" ht="16.5" hidden="false" customHeight="true" outlineLevel="0" collapsed="false">
      <c r="A26" s="113" t="n">
        <f aca="false">A25+1</f>
        <v>23</v>
      </c>
      <c r="B26" s="114" t="str">
        <f aca="false">IF('Habilidades directivas'!B27&lt;4,"O/a promotor/a non sabe solucionar conflitos"," ")</f>
        <v> </v>
      </c>
      <c r="C26" s="114" t="str">
        <f aca="false">IF('Habilidades directivas'!B27&gt;6,"O/a promotor/a sabe solucionar conflitos"," ")</f>
        <v>O/a promotor/a sabe solucionar conflitos</v>
      </c>
    </row>
    <row r="27" customFormat="false" ht="12.75" hidden="false" customHeight="false" outlineLevel="0" collapsed="false">
      <c r="A27" s="108" t="s">
        <v>15</v>
      </c>
      <c r="B27" s="108" t="s">
        <v>152</v>
      </c>
      <c r="C27" s="108" t="s">
        <v>153</v>
      </c>
    </row>
    <row r="28" customFormat="false" ht="12.75" hidden="false" customHeight="false" outlineLevel="0" collapsed="false">
      <c r="A28" s="109" t="n">
        <v>1</v>
      </c>
      <c r="B28" s="110" t="str">
        <f aca="false">IF('Valorización da contorna'!B7&lt;3,"Perspectivas de crecemento para a concorrencia"," ")</f>
        <v> </v>
      </c>
      <c r="C28" s="110" t="str">
        <f aca="false">IF('Valorización da contorna'!B7&gt;2,"Boas perspectivas de crecemento"," ")</f>
        <v>Boas perspectivas de crecemento</v>
      </c>
    </row>
    <row r="29" customFormat="false" ht="12.75" hidden="false" customHeight="false" outlineLevel="0" collapsed="false">
      <c r="A29" s="111" t="n">
        <f aca="false">A28+1</f>
        <v>2</v>
      </c>
      <c r="B29" s="112" t="str">
        <f aca="false">IF('Valorización da contorna'!B8&lt;3,"Moitos competidores"," ")</f>
        <v> </v>
      </c>
      <c r="C29" s="115" t="str">
        <f aca="false">IF('Valorización da contorna'!B8&gt;2,"Poucos competidores"," ")</f>
        <v>Poucos competidores</v>
      </c>
    </row>
    <row r="30" customFormat="false" ht="12.75" hidden="false" customHeight="false" outlineLevel="0" collapsed="false">
      <c r="A30" s="111" t="n">
        <f aca="false">A29+1</f>
        <v>3</v>
      </c>
      <c r="B30" s="112" t="str">
        <f aca="false">IF('Valorización da contorna'!B9&lt;3,"Activos pouco accesíbeis economicamente"," ")</f>
        <v> </v>
      </c>
      <c r="C30" s="115" t="str">
        <f aca="false">IF('Valorización da contorna'!B9&gt;2,"Compra accesíbel de activos"," ")</f>
        <v>Compra accesíbel de activos</v>
      </c>
    </row>
    <row r="31" customFormat="false" ht="12.75" hidden="false" customHeight="false" outlineLevel="0" collapsed="false">
      <c r="A31" s="111" t="n">
        <f aca="false">A30+1</f>
        <v>4</v>
      </c>
      <c r="B31" s="112" t="str">
        <f aca="false">IF('Valorización da contorna'!B10&lt;3,"Capacidade de produción con excedentes"," ")</f>
        <v> </v>
      </c>
      <c r="C31" s="115" t="str">
        <f aca="false">IF('Valorización da contorna'!B10&gt;2,"Capacidade de produción sen excedentes"," ")</f>
        <v>Capacidade de produción sen excedentes</v>
      </c>
    </row>
    <row r="32" customFormat="false" ht="12.75" hidden="false" customHeight="false" outlineLevel="0" collapsed="false">
      <c r="A32" s="111" t="n">
        <f aca="false">A31+1</f>
        <v>5</v>
      </c>
      <c r="B32" s="112" t="str">
        <f aca="false">IF('Valorización da contorna'!B11&lt;3,"Rendibilidade media do sector grande"," ")</f>
        <v>Rendibilidade media do sector grande</v>
      </c>
      <c r="C32" s="115" t="str">
        <f aca="false">IF('Valorización da contorna'!B11&gt;2,"Rendibilidade media do sector reducida"," ")</f>
        <v> </v>
      </c>
    </row>
    <row r="33" customFormat="false" ht="12.75" hidden="false" customHeight="false" outlineLevel="0" collapsed="false">
      <c r="A33" s="111" t="n">
        <f aca="false">A32+1</f>
        <v>6</v>
      </c>
      <c r="B33" s="112" t="str">
        <f aca="false">IF('Valorización da contorna'!B12&lt;3,"Baixa diferenciación de produtos"," ")</f>
        <v>Baixa diferenciación de produtos</v>
      </c>
      <c r="C33" s="115" t="str">
        <f aca="false">IF('Valorización da contorna'!B12&gt;2,"Alta diferenciación de produtos"," ")</f>
        <v> </v>
      </c>
    </row>
    <row r="34" customFormat="false" ht="12.75" hidden="false" customHeight="false" outlineLevel="0" collapsed="false">
      <c r="A34" s="111" t="n">
        <f aca="false">A33+1</f>
        <v>7</v>
      </c>
      <c r="B34" s="112" t="str">
        <f aca="false">IF('Valorización da contorna'!B13&lt;3,"Non existen barreiras de saída no sector"," ")</f>
        <v>Non existen barreiras de saída no sector</v>
      </c>
      <c r="C34" s="115" t="str">
        <f aca="false">IF('Valorización da contorna'!B13&gt;2,"Existen barreiras de saída no sector"," ")</f>
        <v> </v>
      </c>
    </row>
    <row r="35" customFormat="false" ht="12.75" hidden="false" customHeight="false" outlineLevel="0" collapsed="false">
      <c r="A35" s="111" t="n">
        <f aca="false">A34+1</f>
        <v>8</v>
      </c>
      <c r="B35" s="112" t="str">
        <f aca="false">IF('Valorización da contorna'!B15&lt;3,"Non son apreciadas economías de escala"," ")</f>
        <v> </v>
      </c>
      <c r="C35" s="115" t="str">
        <f aca="false">IF('Valorización da contorna'!B15&gt;2,"Son apreciadas grandes economías de escala"," ")</f>
        <v>Son apreciadas grandes economías de escala</v>
      </c>
    </row>
    <row r="36" customFormat="false" ht="12.75" hidden="false" customHeight="false" outlineLevel="0" collapsed="false">
      <c r="A36" s="111" t="n">
        <f aca="false">A35+1</f>
        <v>9</v>
      </c>
      <c r="B36" s="112" t="str">
        <f aca="false">IF('Valorización da contorna'!B16&lt;3,"Facilidade no acceso ás canles de distribución"," ")</f>
        <v> </v>
      </c>
      <c r="C36" s="115" t="str">
        <f aca="false">IF('Valorización da contorna'!B16&gt;2,"Dificultade de acceso ás canles de distribución"," ")</f>
        <v>Dificultade de acceso ás canles de distribución</v>
      </c>
    </row>
    <row r="37" customFormat="false" ht="12.75" hidden="false" customHeight="false" outlineLevel="0" collapsed="false">
      <c r="A37" s="111" t="n">
        <f aca="false">A36+1</f>
        <v>10</v>
      </c>
      <c r="B37" s="112" t="str">
        <f aca="false">IF('Valorización da contorna'!B17&lt;3,"Reducidas necesidades de capital"," ")</f>
        <v>Reducidas necesidades de capital</v>
      </c>
      <c r="C37" s="115" t="str">
        <f aca="false">IF('Valorización da contorna'!B17&gt;2,"Grandes necesidades de capital"," ")</f>
        <v> </v>
      </c>
    </row>
    <row r="38" customFormat="false" ht="12.75" hidden="false" customHeight="false" outlineLevel="0" collapsed="false">
      <c r="A38" s="111" t="n">
        <f aca="false">A37+1</f>
        <v>11</v>
      </c>
      <c r="B38" s="112" t="str">
        <f aca="false">IF('Valorización da contorna'!B18&lt;3,"Fácil acceso á tecnoloxía"," ")</f>
        <v>Fácil acceso á tecnoloxía</v>
      </c>
      <c r="C38" s="115" t="str">
        <f aca="false">IF('Valorización da contorna'!B18&gt;2,"Difícil acceso á tecnoloxía"," ")</f>
        <v> </v>
      </c>
    </row>
    <row r="39" customFormat="false" ht="12.75" hidden="false" customHeight="false" outlineLevel="0" collapsed="false">
      <c r="A39" s="111" t="n">
        <f aca="false">A38+1</f>
        <v>12</v>
      </c>
      <c r="B39" s="112" t="str">
        <f aca="false">IF('Valorización da contorna'!B19&lt;3,"Non existe normativa que dificulta a produción"," ")</f>
        <v>Non existe normativa que dificulta a produción</v>
      </c>
      <c r="C39" s="115" t="str">
        <f aca="false">IF('Valorización da contorna'!B19&gt;2,"Existe normativa que dificulta a produción"," ")</f>
        <v> </v>
      </c>
    </row>
    <row r="40" customFormat="false" ht="12.75" hidden="false" customHeight="false" outlineLevel="0" collapsed="false">
      <c r="A40" s="111" t="n">
        <f aca="false">A39+1</f>
        <v>13</v>
      </c>
      <c r="B40" s="112" t="str">
        <f aca="false">IF('Valorización da contorna'!B20&lt;3,"Facilidade na tramitación burocrática"," ")</f>
        <v>Facilidade na tramitación burocrática</v>
      </c>
      <c r="C40" s="115" t="str">
        <f aca="false">IF('Valorización da contorna'!B20&gt;2,"Dificultade na tramitación burocrática"," ")</f>
        <v> </v>
      </c>
    </row>
    <row r="41" customFormat="false" ht="12.75" hidden="false" customHeight="false" outlineLevel="0" collapsed="false">
      <c r="A41" s="111" t="n">
        <f aca="false">A40+1</f>
        <v>14</v>
      </c>
      <c r="B41" s="112" t="str">
        <f aca="false">IF('Valorización da contorna'!B21&lt;3,"Os competidores reaccionan rapidamente"," ")</f>
        <v> </v>
      </c>
      <c r="C41" s="115" t="str">
        <f aca="false">IF('Valorización da contorna'!B21&gt;2,"Escasa reacción dos competidores"," ")</f>
        <v>Escasa reacción dos competidores</v>
      </c>
    </row>
    <row r="42" customFormat="false" ht="12.75" hidden="false" customHeight="false" outlineLevel="0" collapsed="false">
      <c r="A42" s="111" t="n">
        <f aca="false">A41+1</f>
        <v>15</v>
      </c>
      <c r="B42" s="112" t="str">
        <f aca="false">IF('Valorización da contorna'!B23&lt;3,"Reducido número de fornecedores no sector"," ")</f>
        <v> </v>
      </c>
      <c r="C42" s="115" t="str">
        <f aca="false">IF('Valorización da contorna'!B23&gt;2,"Elevado número de fornecedores no sector"," ")</f>
        <v>Elevado número de fornecedores no sector</v>
      </c>
    </row>
    <row r="43" customFormat="false" ht="12.75" hidden="false" customHeight="false" outlineLevel="0" collapsed="false">
      <c r="A43" s="111" t="n">
        <f aca="false">A42+1</f>
        <v>16</v>
      </c>
      <c r="B43" s="112" t="str">
        <f aca="false">IF('Valorización da contorna'!B24&lt;3,"A mudanza de fornecedor carreta grandes custos"," ")</f>
        <v> </v>
      </c>
      <c r="C43" s="115" t="str">
        <f aca="false">IF('Valorización da contorna'!B24&gt;2,"A mudanza de fornecedor non carreta grandes custos"," ")</f>
        <v>A mudanza de fornecedor non carreta grandes custos</v>
      </c>
    </row>
    <row r="44" customFormat="false" ht="12.75" hidden="false" customHeight="false" outlineLevel="0" collapsed="false">
      <c r="A44" s="111" t="n">
        <f aca="false">A43+1</f>
        <v>17</v>
      </c>
      <c r="B44" s="112" t="str">
        <f aca="false">IF('Valorización da contorna'!B25&lt;3,"É fácil unha integración para adiante"," ")</f>
        <v> </v>
      </c>
      <c r="C44" s="115" t="str">
        <f aca="false">IF('Valorización da contorna'!B25&gt;2,"A integración para adiante non é factíbel"," ")</f>
        <v>A integración para adiante non é factíbel</v>
      </c>
    </row>
    <row r="45" customFormat="false" ht="12.75" hidden="false" customHeight="false" outlineLevel="0" collapsed="false">
      <c r="A45" s="111" t="n">
        <f aca="false">A44+1</f>
        <v>18</v>
      </c>
      <c r="B45" s="112" t="str">
        <f aca="false">IF('Valorización da contorna'!B26&lt;3,"Pouca importancia do sector para os fornecedores"," ")</f>
        <v>Pouca importancia do sector para os fornecedores</v>
      </c>
      <c r="C45" s="115" t="str">
        <f aca="false">IF('Valorización da contorna'!B26&gt;2,"Os fornecedores dan importancia ao sector"," ")</f>
        <v> </v>
      </c>
    </row>
    <row r="46" customFormat="false" ht="12.75" hidden="false" customHeight="false" outlineLevel="0" collapsed="false">
      <c r="A46" s="111" t="n">
        <f aca="false">A45+1</f>
        <v>19</v>
      </c>
      <c r="B46" s="112" t="str">
        <f aca="false">IF('Valorización da contorna'!B28&lt;3,"Poucos clientes aos que atender"," ")</f>
        <v>Poucos clientes aos que atender</v>
      </c>
      <c r="C46" s="115" t="str">
        <f aca="false">IF('Valorización da contorna'!B28&gt;2,"Elevado número de clientes aos que atender"," ")</f>
        <v> </v>
      </c>
    </row>
    <row r="47" customFormat="false" ht="12.75" hidden="false" customHeight="false" outlineLevel="0" collapsed="false">
      <c r="A47" s="111" t="n">
        <f aca="false">A46+1</f>
        <v>20</v>
      </c>
      <c r="B47" s="112" t="str">
        <f aca="false">IF('Valorización da contorna'!B29&lt;3,"Fácil integración para atrás"," ")</f>
        <v> </v>
      </c>
      <c r="C47" s="115" t="str">
        <f aca="false">IF('Valorización da contorna'!B29&gt;2,"Difícil integración para atrás"," ")</f>
        <v>Difícil integración para atrás</v>
      </c>
    </row>
    <row r="48" customFormat="false" ht="12.75" hidden="false" customHeight="false" outlineLevel="0" collapsed="false">
      <c r="A48" s="111" t="n">
        <f aca="false">A47+1</f>
        <v>21</v>
      </c>
      <c r="B48" s="112" t="str">
        <f aca="false">IF('Valorización da contorna'!B30&lt;3,"A rendibilidade dos clientes é baixa"," ")</f>
        <v> </v>
      </c>
      <c r="C48" s="115" t="str">
        <f aca="false">IF('Valorización da contorna'!B30&gt;2,"A rendibilidade dos clientes é grande"," ")</f>
        <v>A rendibilidade dos clientes é grande</v>
      </c>
    </row>
    <row r="49" customFormat="false" ht="12.75" hidden="false" customHeight="false" outlineLevel="0" collapsed="false">
      <c r="A49" s="111" t="n">
        <f aca="false">A48+1</f>
        <v>22</v>
      </c>
      <c r="B49" s="112" t="str">
        <f aca="false">IF('Valorización da contorna'!B31&lt;3,"Mudar de fornecedor carreta un custo ao cliente"," ")</f>
        <v>Mudar de fornecedor carreta un custo ao cliente</v>
      </c>
      <c r="C49" s="115" t="str">
        <f aca="false">IF('Valorización da contorna'!B31&gt;2,"Mudar de fornecedor non carreta un custo ao cliente"," ")</f>
        <v> </v>
      </c>
    </row>
    <row r="50" customFormat="false" ht="12.75" hidden="false" customHeight="false" outlineLevel="0" collapsed="false">
      <c r="A50" s="111" t="n">
        <f aca="false">A49+1</f>
        <v>23</v>
      </c>
      <c r="B50" s="112" t="str">
        <f aca="false">IF('Valorización da contorna'!B32&lt;3,"As vendas asimilan en demasía o custo de compras"," ")</f>
        <v>As vendas asimilan en demasía o custo de compras</v>
      </c>
      <c r="C50" s="115" t="str">
        <f aca="false">IF('Valorización da contorna'!B32&gt;2,"O custo da compra non afecta en grande medida ás vendas"," ")</f>
        <v> </v>
      </c>
    </row>
    <row r="51" customFormat="false" ht="12.75" hidden="false" customHeight="false" outlineLevel="0" collapsed="false">
      <c r="A51" s="111" t="n">
        <f aca="false">A50+1</f>
        <v>24</v>
      </c>
      <c r="B51" s="112" t="str">
        <f aca="false">IF('Valorización da contorna'!B34&lt;3,"Existen moitos produtos substitutivos no sector"," ")</f>
        <v> </v>
      </c>
      <c r="C51" s="115" t="str">
        <f aca="false">IF('Valorización da contorna'!B34&gt;2,"Non existen (ou existen poucos) produtos substitutivos no sector"," ")</f>
        <v>Non existen (ou existen poucos) produtos substitutivos no sector</v>
      </c>
    </row>
    <row r="52" customFormat="false" ht="12.75" hidden="false" customHeight="false" outlineLevel="0" collapsed="false">
      <c r="A52" s="113" t="n">
        <f aca="false">A51+1</f>
        <v>25</v>
      </c>
      <c r="B52" s="114" t="str">
        <f aca="false">IF('Valorización da contorna'!B35&lt;3,"Dáse unha política agresiva por parte dos fornecedores"," ")</f>
        <v> </v>
      </c>
      <c r="C52" s="116" t="str">
        <f aca="false">IF('Valorización da contorna'!B35&gt;2,"Os fornecedores manteñen unha reducida agresividade"," ")</f>
        <v>Os fornecedores manteñen unha reducida agresividade</v>
      </c>
    </row>
  </sheetData>
  <sheetProtection sheet="true" password="946e" objects="true" scenarios="true"/>
  <printOptions headings="false" gridLines="false" gridLinesSet="true" horizontalCentered="false" verticalCentered="false"/>
  <pageMargins left="0.747916666666667" right="0.329861111111111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52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ColWidth="11.3359375" defaultRowHeight="12.75" zeroHeight="false" outlineLevelRow="0" outlineLevelCol="0"/>
  <cols>
    <col collapsed="false" customWidth="true" hidden="false" outlineLevel="0" max="1" min="1" style="106" width="10.66"/>
    <col collapsed="false" customWidth="true" hidden="false" outlineLevel="0" max="3" min="2" style="106" width="60.67"/>
    <col collapsed="false" customWidth="false" hidden="false" outlineLevel="0" max="16384" min="4" style="106" width="11.33"/>
  </cols>
  <sheetData>
    <row r="1" s="107" customFormat="true" ht="17.25" hidden="false" customHeight="false" outlineLevel="0" collapsed="false">
      <c r="A1" s="107" t="s">
        <v>154</v>
      </c>
    </row>
    <row r="3" customFormat="false" ht="16.5" hidden="false" customHeight="true" outlineLevel="0" collapsed="false">
      <c r="A3" s="108" t="s">
        <v>15</v>
      </c>
      <c r="B3" s="108" t="s">
        <v>155</v>
      </c>
      <c r="C3" s="108" t="s">
        <v>156</v>
      </c>
    </row>
    <row r="4" customFormat="false" ht="16.5" hidden="false" customHeight="true" outlineLevel="0" collapsed="false">
      <c r="A4" s="109" t="n">
        <v>1</v>
      </c>
      <c r="B4" s="117"/>
      <c r="C4" s="117"/>
    </row>
    <row r="5" customFormat="false" ht="16.5" hidden="false" customHeight="true" outlineLevel="0" collapsed="false">
      <c r="A5" s="111" t="n">
        <f aca="false">A4+1</f>
        <v>2</v>
      </c>
      <c r="B5" s="118"/>
      <c r="C5" s="118"/>
    </row>
    <row r="6" customFormat="false" ht="16.5" hidden="false" customHeight="true" outlineLevel="0" collapsed="false">
      <c r="A6" s="111" t="n">
        <f aca="false">A5+1</f>
        <v>3</v>
      </c>
      <c r="B6" s="118"/>
      <c r="C6" s="118"/>
    </row>
    <row r="7" customFormat="false" ht="16.5" hidden="false" customHeight="true" outlineLevel="0" collapsed="false">
      <c r="A7" s="111" t="n">
        <f aca="false">A6+1</f>
        <v>4</v>
      </c>
      <c r="B7" s="118"/>
      <c r="C7" s="118"/>
    </row>
    <row r="8" customFormat="false" ht="16.5" hidden="false" customHeight="true" outlineLevel="0" collapsed="false">
      <c r="A8" s="111" t="n">
        <f aca="false">A7+1</f>
        <v>5</v>
      </c>
      <c r="B8" s="118"/>
      <c r="C8" s="118"/>
    </row>
    <row r="9" customFormat="false" ht="16.5" hidden="false" customHeight="true" outlineLevel="0" collapsed="false">
      <c r="A9" s="111" t="n">
        <f aca="false">A8+1</f>
        <v>6</v>
      </c>
      <c r="B9" s="118"/>
      <c r="C9" s="118"/>
    </row>
    <row r="10" customFormat="false" ht="16.5" hidden="false" customHeight="true" outlineLevel="0" collapsed="false">
      <c r="A10" s="111" t="n">
        <f aca="false">A9+1</f>
        <v>7</v>
      </c>
      <c r="B10" s="118"/>
      <c r="C10" s="118"/>
    </row>
    <row r="11" customFormat="false" ht="16.5" hidden="false" customHeight="true" outlineLevel="0" collapsed="false">
      <c r="A11" s="111" t="n">
        <f aca="false">A10+1</f>
        <v>8</v>
      </c>
      <c r="B11" s="118"/>
      <c r="C11" s="118"/>
    </row>
    <row r="12" customFormat="false" ht="16.5" hidden="false" customHeight="true" outlineLevel="0" collapsed="false">
      <c r="A12" s="111" t="n">
        <f aca="false">A11+1</f>
        <v>9</v>
      </c>
      <c r="B12" s="118"/>
      <c r="C12" s="118"/>
    </row>
    <row r="13" customFormat="false" ht="16.5" hidden="false" customHeight="true" outlineLevel="0" collapsed="false">
      <c r="A13" s="111" t="n">
        <f aca="false">A12+1</f>
        <v>10</v>
      </c>
      <c r="B13" s="118"/>
      <c r="C13" s="118"/>
    </row>
    <row r="14" customFormat="false" ht="16.5" hidden="false" customHeight="true" outlineLevel="0" collapsed="false">
      <c r="A14" s="111" t="n">
        <f aca="false">A13+1</f>
        <v>11</v>
      </c>
      <c r="B14" s="118"/>
      <c r="C14" s="118"/>
    </row>
    <row r="15" customFormat="false" ht="16.5" hidden="false" customHeight="true" outlineLevel="0" collapsed="false">
      <c r="A15" s="111" t="n">
        <f aca="false">A14+1</f>
        <v>12</v>
      </c>
      <c r="B15" s="118"/>
      <c r="C15" s="118"/>
    </row>
    <row r="16" customFormat="false" ht="16.5" hidden="false" customHeight="true" outlineLevel="0" collapsed="false">
      <c r="A16" s="111" t="n">
        <f aca="false">A15+1</f>
        <v>13</v>
      </c>
      <c r="B16" s="118"/>
      <c r="C16" s="118"/>
    </row>
    <row r="17" customFormat="false" ht="16.5" hidden="false" customHeight="true" outlineLevel="0" collapsed="false">
      <c r="A17" s="111" t="n">
        <f aca="false">A16+1</f>
        <v>14</v>
      </c>
      <c r="B17" s="118"/>
      <c r="C17" s="118"/>
    </row>
    <row r="18" customFormat="false" ht="16.5" hidden="false" customHeight="true" outlineLevel="0" collapsed="false">
      <c r="A18" s="111" t="n">
        <f aca="false">A17+1</f>
        <v>15</v>
      </c>
      <c r="B18" s="118"/>
      <c r="C18" s="118"/>
    </row>
    <row r="19" customFormat="false" ht="16.5" hidden="false" customHeight="true" outlineLevel="0" collapsed="false">
      <c r="A19" s="111" t="n">
        <f aca="false">A18+1</f>
        <v>16</v>
      </c>
      <c r="B19" s="118"/>
      <c r="C19" s="118"/>
    </row>
    <row r="20" customFormat="false" ht="16.5" hidden="false" customHeight="true" outlineLevel="0" collapsed="false">
      <c r="A20" s="111" t="n">
        <f aca="false">A19+1</f>
        <v>17</v>
      </c>
      <c r="B20" s="118"/>
      <c r="C20" s="118"/>
    </row>
    <row r="21" customFormat="false" ht="16.5" hidden="false" customHeight="true" outlineLevel="0" collapsed="false">
      <c r="A21" s="111" t="n">
        <f aca="false">A20+1</f>
        <v>18</v>
      </c>
      <c r="B21" s="118"/>
      <c r="C21" s="118"/>
    </row>
    <row r="22" customFormat="false" ht="16.5" hidden="false" customHeight="true" outlineLevel="0" collapsed="false">
      <c r="A22" s="111" t="n">
        <f aca="false">A21+1</f>
        <v>19</v>
      </c>
      <c r="B22" s="118"/>
      <c r="C22" s="118"/>
    </row>
    <row r="23" customFormat="false" ht="16.5" hidden="false" customHeight="true" outlineLevel="0" collapsed="false">
      <c r="A23" s="111" t="n">
        <f aca="false">A22+1</f>
        <v>20</v>
      </c>
      <c r="B23" s="118"/>
      <c r="C23" s="118"/>
    </row>
    <row r="24" customFormat="false" ht="16.5" hidden="false" customHeight="true" outlineLevel="0" collapsed="false">
      <c r="A24" s="111" t="n">
        <f aca="false">A23+1</f>
        <v>21</v>
      </c>
      <c r="B24" s="118"/>
      <c r="C24" s="118"/>
    </row>
    <row r="25" customFormat="false" ht="16.5" hidden="false" customHeight="true" outlineLevel="0" collapsed="false">
      <c r="A25" s="111" t="n">
        <f aca="false">A24+1</f>
        <v>22</v>
      </c>
      <c r="B25" s="118"/>
      <c r="C25" s="118"/>
    </row>
    <row r="26" customFormat="false" ht="16.5" hidden="false" customHeight="true" outlineLevel="0" collapsed="false">
      <c r="A26" s="113" t="n">
        <f aca="false">A25+1</f>
        <v>23</v>
      </c>
      <c r="B26" s="119"/>
      <c r="C26" s="119"/>
    </row>
    <row r="27" customFormat="false" ht="12.75" hidden="false" customHeight="false" outlineLevel="0" collapsed="false">
      <c r="A27" s="108" t="s">
        <v>15</v>
      </c>
      <c r="B27" s="108" t="s">
        <v>157</v>
      </c>
      <c r="C27" s="108" t="s">
        <v>158</v>
      </c>
    </row>
    <row r="28" customFormat="false" ht="12.75" hidden="false" customHeight="false" outlineLevel="0" collapsed="false">
      <c r="A28" s="109" t="n">
        <v>1</v>
      </c>
      <c r="B28" s="117"/>
      <c r="C28" s="117"/>
    </row>
    <row r="29" customFormat="false" ht="12.75" hidden="false" customHeight="false" outlineLevel="0" collapsed="false">
      <c r="A29" s="111" t="n">
        <f aca="false">A28+1</f>
        <v>2</v>
      </c>
      <c r="B29" s="118"/>
      <c r="C29" s="118"/>
    </row>
    <row r="30" customFormat="false" ht="12.75" hidden="false" customHeight="false" outlineLevel="0" collapsed="false">
      <c r="A30" s="111" t="n">
        <f aca="false">A29+1</f>
        <v>3</v>
      </c>
      <c r="B30" s="118"/>
      <c r="C30" s="118"/>
    </row>
    <row r="31" customFormat="false" ht="12.75" hidden="false" customHeight="false" outlineLevel="0" collapsed="false">
      <c r="A31" s="111" t="n">
        <f aca="false">A30+1</f>
        <v>4</v>
      </c>
      <c r="B31" s="118"/>
      <c r="C31" s="118"/>
    </row>
    <row r="32" customFormat="false" ht="12.75" hidden="false" customHeight="false" outlineLevel="0" collapsed="false">
      <c r="A32" s="111" t="n">
        <f aca="false">A31+1</f>
        <v>5</v>
      </c>
      <c r="B32" s="118"/>
      <c r="C32" s="118"/>
    </row>
    <row r="33" customFormat="false" ht="12.75" hidden="false" customHeight="false" outlineLevel="0" collapsed="false">
      <c r="A33" s="111" t="n">
        <f aca="false">A32+1</f>
        <v>6</v>
      </c>
      <c r="B33" s="118"/>
      <c r="C33" s="118"/>
    </row>
    <row r="34" customFormat="false" ht="12.75" hidden="false" customHeight="false" outlineLevel="0" collapsed="false">
      <c r="A34" s="111" t="n">
        <f aca="false">A33+1</f>
        <v>7</v>
      </c>
      <c r="B34" s="118"/>
      <c r="C34" s="118"/>
    </row>
    <row r="35" customFormat="false" ht="12.75" hidden="false" customHeight="false" outlineLevel="0" collapsed="false">
      <c r="A35" s="111" t="n">
        <f aca="false">A34+1</f>
        <v>8</v>
      </c>
      <c r="B35" s="118"/>
      <c r="C35" s="118"/>
    </row>
    <row r="36" customFormat="false" ht="12.75" hidden="false" customHeight="false" outlineLevel="0" collapsed="false">
      <c r="A36" s="111" t="n">
        <f aca="false">A35+1</f>
        <v>9</v>
      </c>
      <c r="B36" s="118"/>
      <c r="C36" s="118"/>
    </row>
    <row r="37" customFormat="false" ht="12.75" hidden="false" customHeight="false" outlineLevel="0" collapsed="false">
      <c r="A37" s="111" t="n">
        <f aca="false">A36+1</f>
        <v>10</v>
      </c>
      <c r="B37" s="118"/>
      <c r="C37" s="118"/>
    </row>
    <row r="38" customFormat="false" ht="12.75" hidden="false" customHeight="false" outlineLevel="0" collapsed="false">
      <c r="A38" s="111" t="n">
        <f aca="false">A37+1</f>
        <v>11</v>
      </c>
      <c r="B38" s="118"/>
      <c r="C38" s="118"/>
    </row>
    <row r="39" customFormat="false" ht="12.75" hidden="false" customHeight="false" outlineLevel="0" collapsed="false">
      <c r="A39" s="111" t="n">
        <f aca="false">A38+1</f>
        <v>12</v>
      </c>
      <c r="B39" s="118"/>
      <c r="C39" s="118"/>
    </row>
    <row r="40" customFormat="false" ht="12.75" hidden="false" customHeight="false" outlineLevel="0" collapsed="false">
      <c r="A40" s="111" t="n">
        <f aca="false">A39+1</f>
        <v>13</v>
      </c>
      <c r="B40" s="118"/>
      <c r="C40" s="118"/>
    </row>
    <row r="41" customFormat="false" ht="12.75" hidden="false" customHeight="false" outlineLevel="0" collapsed="false">
      <c r="A41" s="111" t="n">
        <f aca="false">A40+1</f>
        <v>14</v>
      </c>
      <c r="B41" s="118"/>
      <c r="C41" s="118"/>
    </row>
    <row r="42" customFormat="false" ht="12.75" hidden="false" customHeight="false" outlineLevel="0" collapsed="false">
      <c r="A42" s="111" t="n">
        <f aca="false">A41+1</f>
        <v>15</v>
      </c>
      <c r="B42" s="118"/>
      <c r="C42" s="118"/>
    </row>
    <row r="43" customFormat="false" ht="12.75" hidden="false" customHeight="false" outlineLevel="0" collapsed="false">
      <c r="A43" s="111" t="n">
        <f aca="false">A42+1</f>
        <v>16</v>
      </c>
      <c r="B43" s="118"/>
      <c r="C43" s="118"/>
    </row>
    <row r="44" customFormat="false" ht="12.75" hidden="false" customHeight="false" outlineLevel="0" collapsed="false">
      <c r="A44" s="111" t="n">
        <f aca="false">A43+1</f>
        <v>17</v>
      </c>
      <c r="B44" s="118"/>
      <c r="C44" s="118"/>
    </row>
    <row r="45" customFormat="false" ht="12.75" hidden="false" customHeight="false" outlineLevel="0" collapsed="false">
      <c r="A45" s="111" t="n">
        <f aca="false">A44+1</f>
        <v>18</v>
      </c>
      <c r="B45" s="118"/>
      <c r="C45" s="118"/>
    </row>
    <row r="46" customFormat="false" ht="12.75" hidden="false" customHeight="false" outlineLevel="0" collapsed="false">
      <c r="A46" s="111" t="n">
        <f aca="false">A45+1</f>
        <v>19</v>
      </c>
      <c r="B46" s="118"/>
      <c r="C46" s="118"/>
    </row>
    <row r="47" customFormat="false" ht="12.75" hidden="false" customHeight="false" outlineLevel="0" collapsed="false">
      <c r="A47" s="111" t="n">
        <f aca="false">A46+1</f>
        <v>20</v>
      </c>
      <c r="B47" s="118"/>
      <c r="C47" s="118"/>
    </row>
    <row r="48" customFormat="false" ht="12.75" hidden="false" customHeight="false" outlineLevel="0" collapsed="false">
      <c r="A48" s="111" t="n">
        <f aca="false">A47+1</f>
        <v>21</v>
      </c>
      <c r="B48" s="118"/>
      <c r="C48" s="118"/>
    </row>
    <row r="49" customFormat="false" ht="12.75" hidden="false" customHeight="false" outlineLevel="0" collapsed="false">
      <c r="A49" s="111" t="n">
        <f aca="false">A48+1</f>
        <v>22</v>
      </c>
      <c r="B49" s="118"/>
      <c r="C49" s="118"/>
    </row>
    <row r="50" customFormat="false" ht="12.75" hidden="false" customHeight="false" outlineLevel="0" collapsed="false">
      <c r="A50" s="111" t="n">
        <f aca="false">A49+1</f>
        <v>23</v>
      </c>
      <c r="B50" s="118"/>
      <c r="C50" s="118"/>
    </row>
    <row r="51" customFormat="false" ht="12.75" hidden="false" customHeight="false" outlineLevel="0" collapsed="false">
      <c r="A51" s="111" t="n">
        <f aca="false">A50+1</f>
        <v>24</v>
      </c>
      <c r="B51" s="118"/>
      <c r="C51" s="118"/>
    </row>
    <row r="52" customFormat="false" ht="12.75" hidden="false" customHeight="false" outlineLevel="0" collapsed="false">
      <c r="A52" s="113" t="n">
        <f aca="false">A51+1</f>
        <v>25</v>
      </c>
      <c r="B52" s="119"/>
      <c r="C52" s="119"/>
    </row>
  </sheetData>
  <sheetProtection sheet="true" password="946e" objects="true" scenarios="true"/>
  <printOptions headings="false" gridLines="false" gridLinesSet="true" horizontalCentered="false" verticalCentered="false"/>
  <pageMargins left="0.747916666666667" right="0.329861111111111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G40"/>
  <sheetViews>
    <sheetView showFormulas="false" showGridLines="false" showRowColHeaders="true" showZeros="true" rightToLeft="false" tabSelected="true" showOutlineSymbols="true" defaultGridColor="true" view="normal" topLeftCell="A7" colorId="64" zoomScale="100" zoomScaleNormal="100" zoomScalePageLayoutView="100" workbookViewId="0">
      <selection pane="topLeft" activeCell="B6" activeCellId="0" sqref="B6"/>
    </sheetView>
  </sheetViews>
  <sheetFormatPr defaultColWidth="11.4453125" defaultRowHeight="14.25" zeroHeight="false" outlineLevelRow="0" outlineLevelCol="0"/>
  <cols>
    <col collapsed="false" customWidth="false" hidden="false" outlineLevel="0" max="1" min="1" style="120" width="11.44"/>
    <col collapsed="false" customWidth="true" hidden="false" outlineLevel="0" max="3" min="2" style="120" width="28.67"/>
    <col collapsed="false" customWidth="true" hidden="false" outlineLevel="0" max="5" min="4" style="120" width="14.67"/>
    <col collapsed="false" customWidth="true" hidden="false" outlineLevel="0" max="7" min="6" style="120" width="28.67"/>
    <col collapsed="false" customWidth="false" hidden="false" outlineLevel="0" max="16384" min="8" style="120" width="11.44"/>
  </cols>
  <sheetData>
    <row r="2" customFormat="false" ht="15" hidden="false" customHeight="false" outlineLevel="0" collapsed="false">
      <c r="B2" s="121" t="s">
        <v>159</v>
      </c>
      <c r="C2" s="122" t="s">
        <v>160</v>
      </c>
      <c r="D2" s="121" t="s">
        <v>161</v>
      </c>
      <c r="E2" s="121"/>
      <c r="F2" s="122" t="s">
        <v>162</v>
      </c>
      <c r="G2" s="121" t="s">
        <v>163</v>
      </c>
    </row>
    <row r="3" customFormat="false" ht="14.25" hidden="false" customHeight="false" outlineLevel="0" collapsed="false">
      <c r="B3" s="123"/>
      <c r="C3" s="124"/>
      <c r="D3" s="123"/>
      <c r="E3" s="123"/>
      <c r="F3" s="124"/>
      <c r="G3" s="123"/>
    </row>
    <row r="4" customFormat="false" ht="14.25" hidden="false" customHeight="true" outlineLevel="0" collapsed="false">
      <c r="B4" s="123"/>
      <c r="C4" s="124"/>
      <c r="D4" s="123"/>
      <c r="E4" s="123"/>
      <c r="F4" s="125" t="s">
        <v>164</v>
      </c>
      <c r="G4" s="126" t="s">
        <v>165</v>
      </c>
    </row>
    <row r="5" customFormat="false" ht="14.25" hidden="false" customHeight="false" outlineLevel="0" collapsed="false">
      <c r="B5" s="123"/>
      <c r="C5" s="124"/>
      <c r="D5" s="123"/>
      <c r="E5" s="123"/>
      <c r="F5" s="125"/>
      <c r="G5" s="126"/>
    </row>
    <row r="6" customFormat="false" ht="55.2" hidden="false" customHeight="true" outlineLevel="0" collapsed="false">
      <c r="B6" s="127" t="s">
        <v>166</v>
      </c>
      <c r="C6" s="128" t="s">
        <v>167</v>
      </c>
      <c r="D6" s="127" t="s">
        <v>168</v>
      </c>
      <c r="E6" s="127"/>
      <c r="F6" s="125"/>
      <c r="G6" s="126"/>
    </row>
    <row r="7" customFormat="false" ht="95.5" hidden="false" customHeight="true" outlineLevel="0" collapsed="false">
      <c r="B7" s="127"/>
      <c r="C7" s="128"/>
      <c r="D7" s="127" t="s">
        <v>169</v>
      </c>
      <c r="E7" s="127"/>
      <c r="F7" s="125"/>
      <c r="G7" s="126"/>
    </row>
    <row r="8" customFormat="false" ht="68.65" hidden="false" customHeight="true" outlineLevel="0" collapsed="false">
      <c r="B8" s="127"/>
      <c r="C8" s="128"/>
      <c r="D8" s="127" t="s">
        <v>170</v>
      </c>
      <c r="E8" s="127"/>
      <c r="F8" s="125"/>
      <c r="G8" s="126"/>
    </row>
    <row r="9" customFormat="false" ht="15" hidden="false" customHeight="true" outlineLevel="0" collapsed="false">
      <c r="B9" s="127"/>
      <c r="C9" s="128"/>
      <c r="D9" s="127" t="s">
        <v>171</v>
      </c>
      <c r="E9" s="127"/>
      <c r="F9" s="125"/>
      <c r="G9" s="126"/>
    </row>
    <row r="10" customFormat="false" ht="15" hidden="false" customHeight="true" outlineLevel="0" collapsed="false">
      <c r="B10" s="127"/>
      <c r="C10" s="124"/>
      <c r="D10" s="127"/>
      <c r="E10" s="127"/>
      <c r="F10" s="125"/>
      <c r="G10" s="126"/>
    </row>
    <row r="11" customFormat="false" ht="15" hidden="false" customHeight="true" outlineLevel="0" collapsed="false">
      <c r="B11" s="127"/>
      <c r="C11" s="124"/>
      <c r="D11" s="127"/>
      <c r="E11" s="127"/>
      <c r="F11" s="124"/>
      <c r="G11" s="126"/>
    </row>
    <row r="12" customFormat="false" ht="15" hidden="false" customHeight="true" outlineLevel="0" collapsed="false">
      <c r="B12" s="127"/>
      <c r="C12" s="129"/>
      <c r="D12" s="127"/>
      <c r="E12" s="127"/>
      <c r="F12" s="129"/>
      <c r="G12" s="126"/>
    </row>
    <row r="13" customFormat="false" ht="15" hidden="false" customHeight="true" outlineLevel="0" collapsed="false">
      <c r="B13" s="127"/>
      <c r="C13" s="130" t="s">
        <v>172</v>
      </c>
      <c r="D13" s="127"/>
      <c r="E13" s="127"/>
      <c r="F13" s="130" t="s">
        <v>173</v>
      </c>
      <c r="G13" s="126"/>
    </row>
    <row r="14" customFormat="false" ht="15" hidden="false" customHeight="true" outlineLevel="0" collapsed="false">
      <c r="B14" s="127"/>
      <c r="C14" s="124"/>
      <c r="D14" s="127"/>
      <c r="E14" s="127"/>
      <c r="F14" s="124"/>
      <c r="G14" s="126"/>
    </row>
    <row r="15" customFormat="false" ht="15" hidden="false" customHeight="true" outlineLevel="0" collapsed="false">
      <c r="B15" s="127"/>
      <c r="C15" s="124" t="s">
        <v>174</v>
      </c>
      <c r="D15" s="127"/>
      <c r="E15" s="127"/>
      <c r="F15" s="124" t="s">
        <v>175</v>
      </c>
      <c r="G15" s="126"/>
    </row>
    <row r="16" customFormat="false" ht="15" hidden="false" customHeight="true" outlineLevel="0" collapsed="false">
      <c r="B16" s="127"/>
      <c r="C16" s="124" t="s">
        <v>176</v>
      </c>
      <c r="D16" s="127"/>
      <c r="E16" s="127"/>
      <c r="F16" s="124" t="s">
        <v>177</v>
      </c>
      <c r="G16" s="126"/>
    </row>
    <row r="17" customFormat="false" ht="15" hidden="false" customHeight="true" outlineLevel="0" collapsed="false">
      <c r="B17" s="127"/>
      <c r="C17" s="124"/>
      <c r="D17" s="127"/>
      <c r="E17" s="127"/>
      <c r="F17" s="124" t="s">
        <v>178</v>
      </c>
      <c r="G17" s="126"/>
    </row>
    <row r="18" customFormat="false" ht="15" hidden="false" customHeight="true" outlineLevel="0" collapsed="false">
      <c r="B18" s="127"/>
      <c r="C18" s="124"/>
      <c r="D18" s="127"/>
      <c r="E18" s="127"/>
      <c r="F18" s="124" t="s">
        <v>179</v>
      </c>
      <c r="G18" s="126"/>
    </row>
    <row r="19" customFormat="false" ht="15" hidden="false" customHeight="true" outlineLevel="0" collapsed="false">
      <c r="B19" s="123"/>
      <c r="C19" s="124"/>
      <c r="D19" s="127"/>
      <c r="E19" s="127"/>
      <c r="F19" s="124"/>
      <c r="G19" s="126"/>
    </row>
    <row r="20" customFormat="false" ht="15" hidden="false" customHeight="true" outlineLevel="0" collapsed="false">
      <c r="B20" s="123"/>
      <c r="C20" s="124"/>
      <c r="D20" s="127"/>
      <c r="E20" s="127"/>
      <c r="F20" s="124"/>
      <c r="G20" s="126"/>
    </row>
    <row r="21" customFormat="false" ht="15" hidden="false" customHeight="true" outlineLevel="0" collapsed="false">
      <c r="B21" s="123"/>
      <c r="C21" s="124"/>
      <c r="D21" s="127"/>
      <c r="E21" s="127"/>
      <c r="F21" s="124"/>
      <c r="G21" s="126"/>
    </row>
    <row r="22" customFormat="false" ht="15" hidden="false" customHeight="true" outlineLevel="0" collapsed="false">
      <c r="B22" s="123"/>
      <c r="C22" s="124"/>
      <c r="D22" s="123"/>
      <c r="E22" s="123"/>
      <c r="F22" s="124"/>
      <c r="G22" s="123"/>
    </row>
    <row r="23" customFormat="false" ht="15" hidden="false" customHeight="true" outlineLevel="0" collapsed="false">
      <c r="B23" s="123"/>
      <c r="C23" s="129"/>
      <c r="D23" s="123"/>
      <c r="E23" s="123"/>
      <c r="F23" s="129"/>
      <c r="G23" s="123"/>
    </row>
    <row r="24" customFormat="false" ht="15" hidden="false" customHeight="true" outlineLevel="0" collapsed="false">
      <c r="B24" s="131" t="s">
        <v>180</v>
      </c>
      <c r="C24" s="131"/>
      <c r="D24" s="131"/>
      <c r="E24" s="131" t="s">
        <v>181</v>
      </c>
      <c r="F24" s="131"/>
      <c r="G24" s="131"/>
    </row>
    <row r="25" customFormat="false" ht="15" hidden="false" customHeight="true" outlineLevel="0" collapsed="false">
      <c r="B25" s="123"/>
      <c r="C25" s="123"/>
      <c r="D25" s="123"/>
      <c r="E25" s="123" t="s">
        <v>182</v>
      </c>
      <c r="F25" s="123"/>
      <c r="G25" s="123"/>
    </row>
    <row r="26" customFormat="false" ht="15" hidden="false" customHeight="true" outlineLevel="0" collapsed="false">
      <c r="B26" s="123" t="s">
        <v>183</v>
      </c>
      <c r="C26" s="123"/>
      <c r="D26" s="123"/>
      <c r="E26" s="123" t="s">
        <v>184</v>
      </c>
      <c r="F26" s="123"/>
      <c r="G26" s="123"/>
    </row>
    <row r="27" customFormat="false" ht="15" hidden="false" customHeight="true" outlineLevel="0" collapsed="false">
      <c r="B27" s="123" t="s">
        <v>185</v>
      </c>
      <c r="C27" s="123"/>
      <c r="D27" s="123"/>
      <c r="E27" s="123" t="s">
        <v>186</v>
      </c>
      <c r="F27" s="123"/>
      <c r="G27" s="123"/>
    </row>
    <row r="28" customFormat="false" ht="15" hidden="false" customHeight="true" outlineLevel="0" collapsed="false">
      <c r="B28" s="123" t="s">
        <v>187</v>
      </c>
      <c r="C28" s="123"/>
      <c r="D28" s="123"/>
      <c r="E28" s="123"/>
      <c r="F28" s="123"/>
      <c r="G28" s="123"/>
    </row>
    <row r="29" customFormat="false" ht="15" hidden="false" customHeight="true" outlineLevel="0" collapsed="false">
      <c r="B29" s="123" t="s">
        <v>188</v>
      </c>
      <c r="C29" s="123"/>
      <c r="D29" s="123"/>
      <c r="E29" s="123"/>
      <c r="F29" s="123"/>
      <c r="G29" s="123"/>
    </row>
    <row r="30" customFormat="false" ht="15" hidden="false" customHeight="true" outlineLevel="0" collapsed="false">
      <c r="B30" s="123" t="s">
        <v>189</v>
      </c>
      <c r="C30" s="123"/>
      <c r="D30" s="123"/>
      <c r="E30" s="123"/>
      <c r="F30" s="123"/>
      <c r="G30" s="123"/>
    </row>
    <row r="31" customFormat="false" ht="15" hidden="false" customHeight="true" outlineLevel="0" collapsed="false">
      <c r="B31" s="123" t="s">
        <v>190</v>
      </c>
      <c r="C31" s="123"/>
      <c r="D31" s="123"/>
      <c r="E31" s="123"/>
      <c r="F31" s="123"/>
      <c r="G31" s="123"/>
    </row>
    <row r="32" customFormat="false" ht="15" hidden="false" customHeight="true" outlineLevel="0" collapsed="false">
      <c r="B32" s="123"/>
      <c r="C32" s="123"/>
      <c r="D32" s="123"/>
      <c r="E32" s="123"/>
      <c r="F32" s="123"/>
      <c r="G32" s="123"/>
    </row>
    <row r="33" customFormat="false" ht="15" hidden="false" customHeight="true" outlineLevel="0" collapsed="false">
      <c r="B33" s="123"/>
      <c r="C33" s="123"/>
      <c r="D33" s="123"/>
      <c r="E33" s="123"/>
      <c r="F33" s="123"/>
      <c r="G33" s="123"/>
    </row>
    <row r="34" customFormat="false" ht="15" hidden="false" customHeight="true" outlineLevel="0" collapsed="false">
      <c r="B34" s="129"/>
      <c r="C34" s="132"/>
      <c r="D34" s="133"/>
      <c r="E34" s="129"/>
      <c r="F34" s="132"/>
      <c r="G34" s="133"/>
    </row>
    <row r="35" customFormat="false" ht="15" hidden="false" customHeight="true" outlineLevel="0" collapsed="false"/>
    <row r="36" customFormat="false" ht="15" hidden="false" customHeight="true" outlineLevel="0" collapsed="false"/>
    <row r="37" customFormat="false" ht="15" hidden="false" customHeight="true" outlineLevel="0" collapsed="false"/>
    <row r="38" customFormat="false" ht="15" hidden="false" customHeight="true" outlineLevel="0" collapsed="false"/>
    <row r="39" customFormat="false" ht="15" hidden="false" customHeight="true" outlineLevel="0" collapsed="false"/>
    <row r="40" customFormat="false" ht="15" hidden="false" customHeight="true" outlineLevel="0" collapsed="false"/>
  </sheetData>
  <sheetProtection algorithmName="SHA-512" hashValue="26XT2n8R7USgDtwwzsmIq0KhYai2/yXBRRv+SXJ+cOwTEPhE73V9zILFMJajaSbMeWiiV9bBsNUzJxTmUw6eEw==" saltValue="376nyB7Q5AyLKN7fPbto5g==" spinCount="100000" sheet="true" objects="true" scenarios="true"/>
  <mergeCells count="34">
    <mergeCell ref="D2:E2"/>
    <mergeCell ref="D3:E3"/>
    <mergeCell ref="D4:E4"/>
    <mergeCell ref="F4:F10"/>
    <mergeCell ref="G4:G21"/>
    <mergeCell ref="D5:E5"/>
    <mergeCell ref="B6:B18"/>
    <mergeCell ref="C6:C9"/>
    <mergeCell ref="D6:E6"/>
    <mergeCell ref="D7:E7"/>
    <mergeCell ref="D8:E8"/>
    <mergeCell ref="D9:E21"/>
    <mergeCell ref="D22:E22"/>
    <mergeCell ref="D23:E23"/>
    <mergeCell ref="B24:D24"/>
    <mergeCell ref="E24:G24"/>
    <mergeCell ref="B25:D25"/>
    <mergeCell ref="E25:G25"/>
    <mergeCell ref="B26:D26"/>
    <mergeCell ref="E26:G26"/>
    <mergeCell ref="B27:D27"/>
    <mergeCell ref="E27:G27"/>
    <mergeCell ref="B28:D28"/>
    <mergeCell ref="E28:G28"/>
    <mergeCell ref="B29:D29"/>
    <mergeCell ref="E29:G29"/>
    <mergeCell ref="B30:D30"/>
    <mergeCell ref="E30:G30"/>
    <mergeCell ref="B31:D31"/>
    <mergeCell ref="E31:G31"/>
    <mergeCell ref="B32:D32"/>
    <mergeCell ref="E32:G32"/>
    <mergeCell ref="B33:D33"/>
    <mergeCell ref="E33:G33"/>
  </mergeCells>
  <printOptions headings="false" gridLines="false" gridLinesSet="true" horizontalCentered="true" verticalCentered="true"/>
  <pageMargins left="0" right="0" top="0.354166666666667" bottom="0.354166666666667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LibreOffice/24.2.6.2$Linux_X86_64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2011-04-22T22:22:19Z</dcterms:created>
  <dc:creator>User</dc:creator>
  <dc:description/>
  <dc:language>gl-ES</dc:language>
  <cp:lastModifiedBy/>
  <cp:lastPrinted>2022-04-25T14:25:52Z</cp:lastPrinted>
  <dcterms:modified xsi:type="dcterms:W3CDTF">2025-02-25T14:26:04Z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