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D8114AA6-3678-4F08-88B6-4D9FFDC2C296}" xr6:coauthVersionLast="45" xr6:coauthVersionMax="45" xr10:uidLastSave="{00000000-0000-0000-0000-000000000000}"/>
  <bookViews>
    <workbookView xWindow="-120" yWindow="-120" windowWidth="20730" windowHeight="11040" firstSheet="3" activeTab="3" xr2:uid="{00000000-000D-0000-FFFF-FFFF00000000}"/>
  </bookViews>
  <sheets>
    <sheet name="Puc" sheetId="3" r:id="rId1"/>
    <sheet name="Otros gastos" sheetId="17" r:id="rId2"/>
    <sheet name="gastos de funcionamiento" sheetId="16" r:id="rId3"/>
    <sheet name="vehiculos " sheetId="15" r:id="rId4"/>
    <sheet name="viaticos " sheetId="14" r:id="rId5"/>
    <sheet name="servicios " sheetId="13" r:id="rId6"/>
    <sheet name="seguros " sheetId="12" r:id="rId7"/>
    <sheet name="honorarios contable y asesorias" sheetId="11" r:id="rId8"/>
    <sheet name="materiales y repuestos radios " sheetId="10" r:id="rId9"/>
    <sheet name="caja general" sheetId="9" r:id="rId10"/>
    <sheet name="gastos medicos y droga " sheetId="8" r:id="rId11"/>
    <sheet name="dotacion" sheetId="7" r:id="rId12"/>
    <sheet name="mantenimientos de vehiculos " sheetId="6" r:id="rId13"/>
    <sheet name="seguro empleados " sheetId="5" r:id="rId14"/>
    <sheet name="arrendamientos" sheetId="4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7" l="1"/>
  <c r="D7" i="17"/>
  <c r="D195" i="3"/>
  <c r="D121" i="3"/>
  <c r="D122" i="3"/>
  <c r="D129" i="3"/>
  <c r="D2" i="17"/>
  <c r="D5" i="16" l="1"/>
  <c r="D4" i="16"/>
  <c r="D1" i="16" s="1"/>
  <c r="D3" i="16"/>
  <c r="D2" i="16"/>
  <c r="D16" i="15"/>
  <c r="D11" i="15" s="1"/>
  <c r="D12" i="15"/>
  <c r="D10" i="15"/>
  <c r="D6" i="15"/>
  <c r="D5" i="15"/>
  <c r="D4" i="15"/>
  <c r="D3" i="15"/>
  <c r="D2" i="15"/>
  <c r="D1" i="15" s="1"/>
  <c r="D38" i="13"/>
  <c r="D17" i="13"/>
  <c r="D5" i="13"/>
  <c r="D1" i="13"/>
  <c r="D18" i="12"/>
  <c r="D1" i="12"/>
  <c r="D27" i="4"/>
  <c r="D28" i="4" s="1"/>
  <c r="D25" i="4"/>
  <c r="D4" i="11"/>
  <c r="D1" i="11"/>
  <c r="D1" i="10"/>
  <c r="D1" i="9"/>
  <c r="D4" i="8"/>
  <c r="D1" i="8" s="1"/>
  <c r="D3" i="7"/>
  <c r="D2" i="7"/>
  <c r="D1" i="7" s="1"/>
  <c r="D3" i="6"/>
  <c r="D1" i="6" s="1"/>
  <c r="D1" i="5"/>
  <c r="D15" i="4"/>
  <c r="D1" i="4" s="1"/>
  <c r="D7" i="3" l="1"/>
  <c r="D9" i="3"/>
  <c r="D23" i="3"/>
  <c r="D16" i="3"/>
  <c r="D19" i="3"/>
  <c r="D136" i="3"/>
  <c r="D104" i="3"/>
  <c r="D83" i="3"/>
  <c r="D21" i="3" l="1"/>
  <c r="D35" i="3"/>
  <c r="D147" i="3"/>
  <c r="D151" i="3"/>
  <c r="D140" i="3"/>
  <c r="D139" i="3"/>
  <c r="D138" i="3"/>
  <c r="D145" i="3"/>
  <c r="D141" i="3" s="1"/>
  <c r="D14" i="3"/>
  <c r="D13" i="3"/>
  <c r="D2" i="3"/>
  <c r="D146" i="3" l="1"/>
  <c r="D137" i="3"/>
  <c r="D12" i="3"/>
  <c r="D190" i="3"/>
  <c r="D189" i="3"/>
  <c r="D191" i="3"/>
  <c r="D41" i="3"/>
  <c r="D188" i="3" l="1"/>
  <c r="D58" i="3"/>
  <c r="D38" i="3" l="1"/>
  <c r="D39" i="3" s="1"/>
  <c r="D67" i="3"/>
  <c r="D32" i="3"/>
  <c r="D29" i="3"/>
  <c r="D71" i="3" l="1"/>
  <c r="D176" i="3"/>
  <c r="D162" i="3" s="1"/>
  <c r="D11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Microsoft</author>
  </authors>
  <commentList>
    <comment ref="B164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>======
ID#AAAA8mwM56k
SECRETARIA    (2023-11-16 13:45:18)
ESTE REEMPLAZA OCTAVIO ARIAS</t>
        </r>
      </text>
    </comment>
    <comment ref="D176" authorId="1" shapeId="0" xr:uid="{00000000-0006-0000-0200-000002000000}">
      <text>
        <r>
          <rPr>
            <b/>
            <sz val="9"/>
            <color indexed="81"/>
            <rFont val="Tahoma"/>
            <family val="2"/>
          </rPr>
          <t>Microsoft:</t>
        </r>
        <r>
          <rPr>
            <sz val="9"/>
            <color indexed="81"/>
            <rFont val="Tahoma"/>
            <family val="2"/>
          </rPr>
          <t xml:space="preserve">
se cancela 2,300,000 cada tres meses.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Microsoft</author>
  </authors>
  <commentList>
    <comment ref="B3" authorId="0" shapeId="0" xr:uid="{EBF67D91-4AA5-45A7-9248-0E7ED9FBE261}">
      <text>
        <r>
          <rPr>
            <sz val="11"/>
            <color theme="1"/>
            <rFont val="Calibri"/>
            <family val="2"/>
            <scheme val="minor"/>
          </rPr>
          <t>======
ID#AAAA8mwM56k
SECRETARIA    (2023-11-16 13:45:18)
ESTE REEMPLAZA OCTAVIO ARIAS</t>
        </r>
      </text>
    </comment>
    <comment ref="D15" authorId="1" shapeId="0" xr:uid="{CE2104DD-14E1-452F-BA77-307A3DBA3C5D}">
      <text>
        <r>
          <rPr>
            <b/>
            <sz val="9"/>
            <color indexed="81"/>
            <rFont val="Tahoma"/>
            <family val="2"/>
          </rPr>
          <t>Microsoft:</t>
        </r>
        <r>
          <rPr>
            <sz val="9"/>
            <color indexed="81"/>
            <rFont val="Tahoma"/>
            <family val="2"/>
          </rPr>
          <t xml:space="preserve">
se cancela 2,300,000 cada tres meses.</t>
        </r>
      </text>
    </comment>
  </commentList>
</comments>
</file>

<file path=xl/sharedStrings.xml><?xml version="1.0" encoding="utf-8"?>
<sst xmlns="http://schemas.openxmlformats.org/spreadsheetml/2006/main" count="406" uniqueCount="201">
  <si>
    <t>Otros</t>
  </si>
  <si>
    <t>Caja general</t>
  </si>
  <si>
    <t>Materiales, repuestos y accesorios</t>
  </si>
  <si>
    <t>PAGO SEGURO EMPLEADOS</t>
  </si>
  <si>
    <t>Dotación y suministro a trabajadores</t>
  </si>
  <si>
    <t>Capacitación al personal</t>
  </si>
  <si>
    <t>Gastos médicos y drogas</t>
  </si>
  <si>
    <t>Asesoría técnica</t>
  </si>
  <si>
    <t>Afiliaciones y sostenimiento</t>
  </si>
  <si>
    <t>Cumplimiento</t>
  </si>
  <si>
    <t>Obligatorio accidente de transito</t>
  </si>
  <si>
    <t>Servicio de Fotocopiadora</t>
  </si>
  <si>
    <t>Transporte fletes y acarreos</t>
  </si>
  <si>
    <t>Notariales</t>
  </si>
  <si>
    <t>Registro mercantil</t>
  </si>
  <si>
    <t>Tramites y licencias</t>
  </si>
  <si>
    <t>Reparaciones locativas</t>
  </si>
  <si>
    <t>Gastos de representación y relaciones publicas</t>
  </si>
  <si>
    <t>Elementos de aseo y cafetería</t>
  </si>
  <si>
    <t>Útiles papelería y fotocopias</t>
  </si>
  <si>
    <t>Taxis y buses</t>
  </si>
  <si>
    <t>Casino y restaurante</t>
  </si>
  <si>
    <t>Parqueaderos</t>
  </si>
  <si>
    <t>Comisiones</t>
  </si>
  <si>
    <t>Costos y gastos no deducibles</t>
  </si>
  <si>
    <t>Mantenimiento , reparacion y lavada de vehiculo au</t>
  </si>
  <si>
    <t>D. fiscal otros deudores</t>
  </si>
  <si>
    <t>Telefono Satelital Inmarsat isatphone II</t>
  </si>
  <si>
    <t>Seguros de vida empleados</t>
  </si>
  <si>
    <t xml:space="preserve">Servicios de gruas </t>
  </si>
  <si>
    <t>D. fiscal bienestar y atención a empleados</t>
  </si>
  <si>
    <t>Honorarios - Asesoría jurídica</t>
  </si>
  <si>
    <t>HONORARIOS CONTABLES</t>
  </si>
  <si>
    <t>Arrend/espacios/cerros</t>
  </si>
  <si>
    <t>Arrendamientos - Equipo de oficina</t>
  </si>
  <si>
    <t>Equipos oficina</t>
  </si>
  <si>
    <t>Arrendamiento uso de software</t>
  </si>
  <si>
    <t>Servicios - Aseo y vigilancia</t>
  </si>
  <si>
    <t>Oficios Varios</t>
  </si>
  <si>
    <t>Servicios públicos - Energía eléctrica</t>
  </si>
  <si>
    <t>Servicios públicos - Teléfono</t>
  </si>
  <si>
    <t>Mantenimientos - Construcciones y edificaciones</t>
  </si>
  <si>
    <t>Mantenimiento - Equipo de computación y comunicación</t>
  </si>
  <si>
    <t>Alimentacion en Viaticos</t>
  </si>
  <si>
    <t>Alojamiento En viaticos</t>
  </si>
  <si>
    <t>Gastos de viaje - Pasajes aéreos</t>
  </si>
  <si>
    <t>Gastos de viaje - Pasajes terrestres</t>
  </si>
  <si>
    <t>PEAJES</t>
  </si>
  <si>
    <t>Codigo</t>
  </si>
  <si>
    <t>Nombre</t>
  </si>
  <si>
    <t>Lubricantes y aditivos</t>
  </si>
  <si>
    <t>Mantenimiento Reparacion de Radios</t>
  </si>
  <si>
    <t>Repuestos vehiculos</t>
  </si>
  <si>
    <t>Combustible liquido</t>
  </si>
  <si>
    <t>Energia Electrica Cerros</t>
  </si>
  <si>
    <t>Repuestos para Radios y Repetidoras</t>
  </si>
  <si>
    <t xml:space="preserve">Combustibles y lubricantes vehiculos </t>
  </si>
  <si>
    <t>Asistencia preventiva vehicular</t>
  </si>
  <si>
    <t xml:space="preserve">Servicio y Mantenimiento preventivo de equipos de </t>
  </si>
  <si>
    <t>Mantenimiento , reparacion Vehiculos</t>
  </si>
  <si>
    <t>Servicio transporte grua</t>
  </si>
  <si>
    <t>JAIRO VASQUEZ</t>
  </si>
  <si>
    <t>COMISONVENTAS</t>
  </si>
  <si>
    <t xml:space="preserve">EDWAR ERNESTO  GALLEGO </t>
  </si>
  <si>
    <t>EL RUBI- YOLOMBO ANTI</t>
  </si>
  <si>
    <t xml:space="preserve">MIGUEL VAHOS   </t>
  </si>
  <si>
    <t>HORIZONTE</t>
  </si>
  <si>
    <t>ALFONSO TAPIAS MACHADO</t>
  </si>
  <si>
    <t>FINCA EL MICO</t>
  </si>
  <si>
    <t>LUIS ALBERTO PEREZ ARBOLEDA</t>
  </si>
  <si>
    <t>CERRO TUNEL EL TOYO(FINCA BOQUERON)</t>
  </si>
  <si>
    <t xml:space="preserve">BELARMINA DURANGO </t>
  </si>
  <si>
    <t>CERRO CATIVO</t>
  </si>
  <si>
    <t>MARIA HILDA QUINTERO ZABALA</t>
  </si>
  <si>
    <t xml:space="preserve">CERRO OTU (VEREDA LA BRAVA)       </t>
  </si>
  <si>
    <t>GABRIEL JAIME OCHOA PELAEZ</t>
  </si>
  <si>
    <t>SEVILLA</t>
  </si>
  <si>
    <t xml:space="preserve">SANDRA MILENA MARULANDA MONTOY </t>
  </si>
  <si>
    <t>TITIRIBI-MESETA</t>
  </si>
  <si>
    <t>YEISON DAVID HENAO ATEHORTUA</t>
  </si>
  <si>
    <t>EL COLOMBIANITO</t>
  </si>
  <si>
    <t>GUILLERMO ADOLFO ATEHORTUA AGUDELO</t>
  </si>
  <si>
    <t>EL CEDRO</t>
  </si>
  <si>
    <t>ELIANA MARIA SUAREZ</t>
  </si>
  <si>
    <t>MACEO</t>
  </si>
  <si>
    <t>ALCALDÍA DE MACEO</t>
  </si>
  <si>
    <t>MACEO LA SUSAN</t>
  </si>
  <si>
    <t>LILIA ROSA GUERRERO</t>
  </si>
  <si>
    <t>CERRO CAÑON DE LA NARIZ DEL DIABLO</t>
  </si>
  <si>
    <t>JULIO CESAR RESTREPO</t>
  </si>
  <si>
    <t>CERRO YALI (JARDIN)</t>
  </si>
  <si>
    <t xml:space="preserve">NORA CESILIA LOPEZ JIMENEZ </t>
  </si>
  <si>
    <t xml:space="preserve">CERRO GUAYABAL </t>
  </si>
  <si>
    <t xml:space="preserve">CERRO MORITA MONTERIA </t>
  </si>
  <si>
    <t xml:space="preserve">OMAIRA DEL SOCORRO ESCOBAR SANCHEZ </t>
  </si>
  <si>
    <t>CERRO PANTANIÑO (BARBOSA)</t>
  </si>
  <si>
    <t>MARIA NIDIA MACIAS FLOREZ</t>
  </si>
  <si>
    <t>CERRO EL TIGRE  (VEGACHI)</t>
  </si>
  <si>
    <t>Yesica Alejandra alzate celi</t>
  </si>
  <si>
    <t>PEDRO PEREZ SOTO</t>
  </si>
  <si>
    <t>CERRO SAN BARTOLOME</t>
  </si>
  <si>
    <t xml:space="preserve">PEDRO NEL RIVERA RIVERA </t>
  </si>
  <si>
    <t xml:space="preserve">CERRO LAURELES </t>
  </si>
  <si>
    <t xml:space="preserve">YESSICA ALEJANDRA GUTIERREZ CADAVID </t>
  </si>
  <si>
    <t>CERRO SEGOVIA</t>
  </si>
  <si>
    <t>MIGUEL MARIANO TORDECILLA BERRIO</t>
  </si>
  <si>
    <t>VEREDA BRAZIL, PUERTO BERRIO</t>
  </si>
  <si>
    <t>RURAL PAJARITO, MEDELLIN</t>
  </si>
  <si>
    <t>CERRO HORIZONTE</t>
  </si>
  <si>
    <t xml:space="preserve">CERRO LA MESETA </t>
  </si>
  <si>
    <t>CERRO LA TABACA PUERTO BERRIDO</t>
  </si>
  <si>
    <t>CERRO BOQUERON</t>
  </si>
  <si>
    <t>EL TIGRE</t>
  </si>
  <si>
    <t>CERRO EL COLOMBIANITO</t>
  </si>
  <si>
    <t>OSCAR SANCHEZ</t>
  </si>
  <si>
    <t>ALEXIS FERNANDEZ</t>
  </si>
  <si>
    <t>KEVIN VÉLEZ</t>
  </si>
  <si>
    <t xml:space="preserve">JHOAN </t>
  </si>
  <si>
    <t>MIGUEL CASTELLANOS</t>
  </si>
  <si>
    <t>MONICA SÁNCHEZ</t>
  </si>
  <si>
    <t>HUGO SÁNCHEZ</t>
  </si>
  <si>
    <t>VÍCTOR SÁNCHEZ</t>
  </si>
  <si>
    <t>ODONTOLOGÍA</t>
  </si>
  <si>
    <t>TATIANA MURILLO</t>
  </si>
  <si>
    <t>8995170616-35</t>
  </si>
  <si>
    <t>SATELITE VICTOR TEK-045</t>
  </si>
  <si>
    <t xml:space="preserve"> SATELITE JIMNY ISV-080</t>
  </si>
  <si>
    <t>GPS HYLUX JCQ-527</t>
  </si>
  <si>
    <t>GPS DE LA  RAM</t>
  </si>
  <si>
    <t>GPS GRUA TMY-386</t>
  </si>
  <si>
    <t>EQT-839</t>
  </si>
  <si>
    <t>JIMY LGN 109</t>
  </si>
  <si>
    <t>SATELITE (WCO-240)</t>
  </si>
  <si>
    <t xml:space="preserve">GPS VEHICULOS </t>
  </si>
  <si>
    <t xml:space="preserve"> MOSQUITA, GUARNE</t>
  </si>
  <si>
    <t xml:space="preserve">CL 27 81-70 </t>
  </si>
  <si>
    <t>Internet</t>
  </si>
  <si>
    <t xml:space="preserve">contador </t>
  </si>
  <si>
    <t xml:space="preserve">revisor fiscal </t>
  </si>
  <si>
    <t>talento humano</t>
  </si>
  <si>
    <t xml:space="preserve">nomina </t>
  </si>
  <si>
    <t xml:space="preserve">televigia </t>
  </si>
  <si>
    <t xml:space="preserve">señor de la vigilanacia </t>
  </si>
  <si>
    <t>siigo</t>
  </si>
  <si>
    <t xml:space="preserve">renovacion de camara </t>
  </si>
  <si>
    <t>TMY386 *FTR [1]  MWB  MT 7100CC TD 4X</t>
  </si>
  <si>
    <t>IUW925 *JIMNY  JLX  MT 1300CC 3P</t>
  </si>
  <si>
    <t>JCQ527 *HILUX 1  HILUX  MT 2400CC 4X2</t>
  </si>
  <si>
    <t>EQT839 *NQR [2]  700P REWARD [15  MT 5200CC TD 4X</t>
  </si>
  <si>
    <t>ISV080 *JIMNY  JLX  MT 1300CC 3P</t>
  </si>
  <si>
    <t>TEK045 *7600 SBA  WORKSTAR  MT TD 4X2 [FULL</t>
  </si>
  <si>
    <t>WCO240 *7600  SBA  MT TD 6X4 [STD]</t>
  </si>
  <si>
    <t>SEGURO DE LA EMPRESA</t>
  </si>
  <si>
    <t>POLIZA SALUD GLOBAL</t>
  </si>
  <si>
    <t>JYU143 *150</t>
  </si>
  <si>
    <t>LGN109 *JIMNYMT</t>
  </si>
  <si>
    <t>SOAT</t>
  </si>
  <si>
    <t>POLIZA PLAN VIDA PERSONAL</t>
  </si>
  <si>
    <t>PLAN VIDA PERSONAL</t>
  </si>
  <si>
    <t>MINISTERIO COMUNICACIONES - RESOLUCIÓN 0000484 DE 2015</t>
  </si>
  <si>
    <t>RESOLUCION 1585 DEL 24 DE JULIO DEL 2015 - GARANTIZAR E</t>
  </si>
  <si>
    <t>RESOLUCION NO.1090 DE 2016 - GARANTÍA DE CUMPLIMIENTO DE PAGO D</t>
  </si>
  <si>
    <t>RESOLUCION NO.0001259 DE 2018</t>
  </si>
  <si>
    <t>RESOLUCION NO.001070 DE 10 DE MAYO 2019</t>
  </si>
  <si>
    <t>RESOLUCIÓN NÚMERO 03546 DEL 26 DE SEPTIEMBRE DEL 2023</t>
  </si>
  <si>
    <t>RESOLUCIÓN NÚMERO 03550 DEL 26 DE SEPTIEMBRE DEL 2023</t>
  </si>
  <si>
    <t>MINISTERIO</t>
  </si>
  <si>
    <t xml:space="preserve">Ministerio de comunicaciones </t>
  </si>
  <si>
    <t>Contribucion al CRC</t>
  </si>
  <si>
    <t>trimestre misnisterio</t>
  </si>
  <si>
    <t xml:space="preserve">Anualidad ministerio </t>
  </si>
  <si>
    <t>EXAMENES OCUPACIONALES</t>
  </si>
  <si>
    <t xml:space="preserve">Dotacion grueros </t>
  </si>
  <si>
    <t xml:space="preserve">Dotacio oficina </t>
  </si>
  <si>
    <t xml:space="preserve">Gruas </t>
  </si>
  <si>
    <t xml:space="preserve">Vehiculos </t>
  </si>
  <si>
    <t>EQT839</t>
  </si>
  <si>
    <t>WCO240</t>
  </si>
  <si>
    <t>TMY386</t>
  </si>
  <si>
    <t>IUW925</t>
  </si>
  <si>
    <t xml:space="preserve">ISV080 </t>
  </si>
  <si>
    <t>JCQ527</t>
  </si>
  <si>
    <t>TEK045</t>
  </si>
  <si>
    <t xml:space="preserve">Alquiler de fotocopia </t>
  </si>
  <si>
    <t>CL 27 N°81-70 ( Sede empresa)</t>
  </si>
  <si>
    <t>linea unica 4448280</t>
  </si>
  <si>
    <t>linea radio enlace 4083472</t>
  </si>
  <si>
    <t>Internet Cerros(recarga mirador via40)</t>
  </si>
  <si>
    <t xml:space="preserve">TOTAL GASTOS FIJOS </t>
  </si>
  <si>
    <t xml:space="preserve">Cursos de alturas </t>
  </si>
  <si>
    <t xml:space="preserve">mantenimientos preventivos </t>
  </si>
  <si>
    <t xml:space="preserve">repuestos radios </t>
  </si>
  <si>
    <t>llantas tendido</t>
  </si>
  <si>
    <t>Donaciones</t>
  </si>
  <si>
    <t xml:space="preserve">fundacion alicia </t>
  </si>
  <si>
    <t xml:space="preserve">Fundacion de perritos ancianos </t>
  </si>
  <si>
    <t xml:space="preserve">Fundacion don alejo </t>
  </si>
  <si>
    <t xml:space="preserve">ayudas familia don oscar </t>
  </si>
  <si>
    <t>utiles de aseo y cafeteria</t>
  </si>
  <si>
    <t>Flota y equipo de transporte</t>
  </si>
  <si>
    <t xml:space="preserve">alquiler trailer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</si>
</sst>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\ &quot;€&quot;_-;\-* #,##0.00\ &quot;€&quot;_-;_-* &quot;-&quot;??\ &quot;€&quot;_-;_-@_-"/>
    <numFmt numFmtId="165" formatCode="_-[$$-240A]\ * #,##0.00_-;\-[$$-240A]\ * #,##0.00_-;_-[$$-240A]\ * &quot;-&quot;??_-;_-@_-"/>
    <numFmt numFmtId="166" formatCode="_-[$$-240A]\ * #,##0_-;\-[$$-240A]\ * #,##0_-;_-[$$-240A]\ * &quot;-&quot;??_-;_-@_-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name val="Century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entury Gothic"/>
      <family val="2"/>
    </font>
    <font>
      <sz val="11"/>
      <color theme="1"/>
      <name val="Century Gothic"/>
      <family val="2"/>
    </font>
    <font>
      <sz val="11"/>
      <color rgb="FF333333"/>
      <name val="Century Gothic"/>
      <family val="2"/>
    </font>
    <font>
      <sz val="10"/>
      <color rgb="FF333333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DDDDD"/>
      </right>
      <top style="medium">
        <color rgb="FFE6E6E6"/>
      </top>
      <bottom style="medium">
        <color rgb="FFE6E6E6"/>
      </bottom>
      <diagonal/>
    </border>
    <border>
      <left style="medium">
        <color rgb="FFDDDDDD"/>
      </left>
      <right/>
      <top style="medium">
        <color rgb="FFE6E6E6"/>
      </top>
      <bottom style="medium">
        <color rgb="FFE6E6E6"/>
      </bottom>
      <diagonal/>
    </border>
  </borders>
  <cellStyleXfs count="4">
    <xf numFmtId="0" fontId="0" fillId="0" borderId="0"/>
    <xf numFmtId="0" fontId="1" fillId="0" borderId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07">
    <xf numFmtId="0" fontId="0" fillId="0" borderId="0" xfId="0"/>
    <xf numFmtId="0" fontId="3" fillId="0" borderId="0" xfId="0" applyFont="1"/>
    <xf numFmtId="0" fontId="3" fillId="0" borderId="0" xfId="0" applyFont="1" applyBorder="1"/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3" fillId="3" borderId="0" xfId="0" applyFont="1" applyFill="1"/>
    <xf numFmtId="0" fontId="3" fillId="0" borderId="0" xfId="1" applyFont="1" applyBorder="1" applyAlignment="1">
      <alignment horizontal="center"/>
    </xf>
    <xf numFmtId="0" fontId="3" fillId="0" borderId="0" xfId="1" applyFont="1" applyBorder="1" applyAlignment="1">
      <alignment horizontal="left"/>
    </xf>
    <xf numFmtId="0" fontId="3" fillId="0" borderId="0" xfId="1" applyFont="1" applyBorder="1" applyAlignment="1">
      <alignment horizontal="left" vertical="center"/>
    </xf>
    <xf numFmtId="0" fontId="3" fillId="0" borderId="0" xfId="1" applyFont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0" xfId="0" applyFont="1" applyFill="1" applyBorder="1"/>
    <xf numFmtId="0" fontId="3" fillId="3" borderId="0" xfId="0" applyFont="1" applyFill="1" applyBorder="1" applyAlignment="1">
      <alignment horizontal="left"/>
    </xf>
    <xf numFmtId="165" fontId="3" fillId="0" borderId="0" xfId="2" applyNumberFormat="1" applyFont="1"/>
    <xf numFmtId="165" fontId="3" fillId="0" borderId="0" xfId="2" applyNumberFormat="1" applyFont="1" applyBorder="1"/>
    <xf numFmtId="0" fontId="3" fillId="0" borderId="0" xfId="0" applyFont="1" applyFill="1"/>
    <xf numFmtId="165" fontId="3" fillId="0" borderId="0" xfId="2" applyNumberFormat="1" applyFont="1" applyFill="1"/>
    <xf numFmtId="164" fontId="3" fillId="0" borderId="0" xfId="2" applyFont="1"/>
    <xf numFmtId="164" fontId="3" fillId="0" borderId="0" xfId="2" applyFont="1" applyFill="1"/>
    <xf numFmtId="164" fontId="3" fillId="0" borderId="0" xfId="2" applyFont="1" applyBorder="1"/>
    <xf numFmtId="0" fontId="3" fillId="4" borderId="0" xfId="0" applyFont="1" applyFill="1" applyBorder="1"/>
    <xf numFmtId="0" fontId="3" fillId="4" borderId="0" xfId="1" applyFont="1" applyFill="1" applyBorder="1" applyAlignment="1">
      <alignment horizontal="left"/>
    </xf>
    <xf numFmtId="0" fontId="3" fillId="4" borderId="0" xfId="1" applyFont="1" applyFill="1" applyBorder="1" applyAlignment="1">
      <alignment horizontal="center"/>
    </xf>
    <xf numFmtId="0" fontId="3" fillId="0" borderId="4" xfId="0" applyFont="1" applyFill="1" applyBorder="1"/>
    <xf numFmtId="0" fontId="3" fillId="0" borderId="5" xfId="0" applyFont="1" applyFill="1" applyBorder="1"/>
    <xf numFmtId="0" fontId="3" fillId="0" borderId="6" xfId="0" applyFont="1" applyFill="1" applyBorder="1"/>
    <xf numFmtId="0" fontId="3" fillId="0" borderId="0" xfId="0" applyFont="1" applyFill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166" fontId="3" fillId="0" borderId="0" xfId="2" applyNumberFormat="1" applyFont="1"/>
    <xf numFmtId="166" fontId="3" fillId="3" borderId="0" xfId="2" applyNumberFormat="1" applyFont="1" applyFill="1"/>
    <xf numFmtId="166" fontId="0" fillId="0" borderId="0" xfId="0" applyNumberFormat="1"/>
    <xf numFmtId="166" fontId="3" fillId="0" borderId="0" xfId="2" applyNumberFormat="1" applyFont="1" applyFill="1"/>
    <xf numFmtId="166" fontId="0" fillId="0" borderId="0" xfId="0" applyNumberFormat="1" applyFill="1"/>
    <xf numFmtId="166" fontId="0" fillId="0" borderId="0" xfId="2" applyNumberFormat="1" applyFont="1"/>
    <xf numFmtId="166" fontId="3" fillId="0" borderId="0" xfId="2" applyNumberFormat="1" applyFont="1" applyFill="1" applyBorder="1" applyAlignment="1">
      <alignment horizontal="center" vertical="top" wrapText="1"/>
    </xf>
    <xf numFmtId="166" fontId="3" fillId="4" borderId="0" xfId="2" applyNumberFormat="1" applyFont="1" applyFill="1" applyBorder="1" applyAlignment="1">
      <alignment horizontal="center" vertical="top" wrapText="1"/>
    </xf>
    <xf numFmtId="166" fontId="3" fillId="0" borderId="0" xfId="2" applyNumberFormat="1" applyFont="1" applyBorder="1"/>
    <xf numFmtId="166" fontId="3" fillId="3" borderId="0" xfId="2" applyNumberFormat="1" applyFont="1" applyFill="1" applyBorder="1"/>
    <xf numFmtId="166" fontId="4" fillId="3" borderId="0" xfId="2" applyNumberFormat="1" applyFont="1" applyFill="1" applyBorder="1"/>
    <xf numFmtId="166" fontId="3" fillId="0" borderId="0" xfId="2" applyNumberFormat="1" applyFont="1" applyBorder="1" applyAlignment="1">
      <alignment horizontal="center" vertical="center"/>
    </xf>
    <xf numFmtId="166" fontId="3" fillId="0" borderId="1" xfId="2" applyNumberFormat="1" applyFont="1" applyBorder="1"/>
    <xf numFmtId="166" fontId="3" fillId="0" borderId="2" xfId="2" applyNumberFormat="1" applyFont="1" applyBorder="1"/>
    <xf numFmtId="166" fontId="3" fillId="0" borderId="3" xfId="2" applyNumberFormat="1" applyFont="1" applyBorder="1"/>
    <xf numFmtId="166" fontId="3" fillId="0" borderId="1" xfId="2" applyNumberFormat="1" applyFont="1" applyFill="1" applyBorder="1"/>
    <xf numFmtId="166" fontId="3" fillId="0" borderId="2" xfId="2" applyNumberFormat="1" applyFont="1" applyFill="1" applyBorder="1"/>
    <xf numFmtId="166" fontId="4" fillId="0" borderId="0" xfId="2" applyNumberFormat="1" applyFont="1" applyFill="1" applyBorder="1" applyAlignment="1">
      <alignment horizontal="right" vertical="center"/>
    </xf>
    <xf numFmtId="166" fontId="4" fillId="2" borderId="0" xfId="2" applyNumberFormat="1" applyFont="1" applyFill="1" applyBorder="1" applyAlignment="1">
      <alignment horizontal="right" vertical="center"/>
    </xf>
    <xf numFmtId="0" fontId="3" fillId="0" borderId="0" xfId="1" applyFont="1" applyFill="1" applyBorder="1" applyAlignment="1">
      <alignment horizontal="left"/>
    </xf>
    <xf numFmtId="0" fontId="3" fillId="0" borderId="0" xfId="1" applyFont="1" applyFill="1" applyBorder="1" applyAlignment="1">
      <alignment horizontal="center"/>
    </xf>
    <xf numFmtId="0" fontId="3" fillId="4" borderId="0" xfId="0" applyFont="1" applyFill="1"/>
    <xf numFmtId="166" fontId="3" fillId="4" borderId="0" xfId="2" applyNumberFormat="1" applyFont="1" applyFill="1"/>
    <xf numFmtId="0" fontId="4" fillId="4" borderId="0" xfId="0" applyFont="1" applyFill="1" applyBorder="1" applyAlignment="1">
      <alignment horizontal="left" vertical="center" wrapText="1"/>
    </xf>
    <xf numFmtId="0" fontId="4" fillId="4" borderId="0" xfId="0" applyFont="1" applyFill="1" applyBorder="1" applyAlignment="1">
      <alignment horizontal="center" vertical="center" wrapText="1"/>
    </xf>
    <xf numFmtId="166" fontId="4" fillId="4" borderId="0" xfId="2" applyNumberFormat="1" applyFont="1" applyFill="1" applyBorder="1" applyAlignment="1">
      <alignment horizontal="right" vertical="center"/>
    </xf>
    <xf numFmtId="166" fontId="3" fillId="4" borderId="0" xfId="2" applyNumberFormat="1" applyFont="1" applyFill="1" applyBorder="1"/>
    <xf numFmtId="0" fontId="3" fillId="4" borderId="0" xfId="0" applyFont="1" applyFill="1" applyBorder="1" applyAlignment="1">
      <alignment horizontal="left"/>
    </xf>
    <xf numFmtId="0" fontId="3" fillId="4" borderId="0" xfId="1" applyFont="1" applyFill="1" applyBorder="1" applyAlignment="1">
      <alignment horizontal="center" vertical="center"/>
    </xf>
    <xf numFmtId="0" fontId="3" fillId="4" borderId="0" xfId="1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center" vertical="center"/>
    </xf>
    <xf numFmtId="166" fontId="4" fillId="4" borderId="0" xfId="2" applyNumberFormat="1" applyFont="1" applyFill="1" applyBorder="1"/>
    <xf numFmtId="166" fontId="3" fillId="4" borderId="0" xfId="2" applyNumberFormat="1" applyFont="1" applyFill="1" applyBorder="1" applyAlignment="1">
      <alignment horizontal="center" vertical="center"/>
    </xf>
    <xf numFmtId="166" fontId="3" fillId="4" borderId="1" xfId="2" applyNumberFormat="1" applyFont="1" applyFill="1" applyBorder="1"/>
    <xf numFmtId="166" fontId="3" fillId="4" borderId="2" xfId="2" applyNumberFormat="1" applyFont="1" applyFill="1" applyBorder="1"/>
    <xf numFmtId="166" fontId="3" fillId="4" borderId="3" xfId="2" applyNumberFormat="1" applyFont="1" applyFill="1" applyBorder="1"/>
    <xf numFmtId="0" fontId="3" fillId="4" borderId="4" xfId="0" applyFont="1" applyFill="1" applyBorder="1"/>
    <xf numFmtId="0" fontId="3" fillId="4" borderId="5" xfId="0" applyFont="1" applyFill="1" applyBorder="1"/>
    <xf numFmtId="0" fontId="3" fillId="4" borderId="6" xfId="0" applyFont="1" applyFill="1" applyBorder="1"/>
    <xf numFmtId="0" fontId="3" fillId="4" borderId="7" xfId="0" applyFont="1" applyFill="1" applyBorder="1"/>
    <xf numFmtId="0" fontId="3" fillId="4" borderId="8" xfId="0" applyFont="1" applyFill="1" applyBorder="1"/>
    <xf numFmtId="165" fontId="3" fillId="3" borderId="0" xfId="2" applyNumberFormat="1" applyFont="1" applyFill="1"/>
    <xf numFmtId="0" fontId="8" fillId="0" borderId="0" xfId="0" applyFont="1"/>
    <xf numFmtId="165" fontId="8" fillId="0" borderId="0" xfId="0" applyNumberFormat="1" applyFont="1"/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top"/>
    </xf>
    <xf numFmtId="0" fontId="10" fillId="3" borderId="9" xfId="0" applyFont="1" applyFill="1" applyBorder="1" applyAlignment="1">
      <alignment horizontal="left" vertical="center"/>
    </xf>
    <xf numFmtId="0" fontId="10" fillId="3" borderId="10" xfId="0" applyFont="1" applyFill="1" applyBorder="1" applyAlignment="1">
      <alignment horizontal="left" vertical="top"/>
    </xf>
    <xf numFmtId="165" fontId="3" fillId="0" borderId="0" xfId="0" applyNumberFormat="1" applyFont="1"/>
    <xf numFmtId="166" fontId="3" fillId="4" borderId="0" xfId="0" applyNumberFormat="1" applyFont="1" applyFill="1"/>
    <xf numFmtId="0" fontId="3" fillId="4" borderId="0" xfId="0" applyFont="1" applyFill="1" applyAlignment="1">
      <alignment horizontal="center" vertic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 vertical="center"/>
    </xf>
    <xf numFmtId="166" fontId="3" fillId="4" borderId="0" xfId="2" applyNumberFormat="1" applyFont="1" applyFill="1" applyBorder="1" applyAlignment="1">
      <alignment horizontal="center" vertical="center"/>
    </xf>
    <xf numFmtId="166" fontId="4" fillId="4" borderId="0" xfId="2" applyNumberFormat="1" applyFont="1" applyFill="1" applyBorder="1"/>
    <xf numFmtId="166" fontId="7" fillId="3" borderId="1" xfId="2" applyNumberFormat="1" applyFont="1" applyFill="1" applyBorder="1" applyAlignment="1">
      <alignment horizontal="center" vertical="center"/>
    </xf>
    <xf numFmtId="166" fontId="7" fillId="3" borderId="3" xfId="2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166" fontId="3" fillId="0" borderId="0" xfId="2" applyNumberFormat="1" applyFont="1" applyBorder="1" applyAlignment="1">
      <alignment horizontal="center" vertical="center"/>
    </xf>
    <xf numFmtId="166" fontId="4" fillId="0" borderId="0" xfId="2" applyNumberFormat="1" applyFont="1" applyBorder="1"/>
    <xf numFmtId="0" fontId="3" fillId="0" borderId="0" xfId="0" applyFont="1" applyAlignment="1">
      <alignment horizontal="center" vertical="center"/>
    </xf>
    <xf numFmtId="166" fontId="3" fillId="0" borderId="0" xfId="2" applyNumberFormat="1" applyFont="1" applyFill="1" applyBorder="1"/>
  </cellXfs>
  <cellStyles count="4">
    <cellStyle name="Millares 2" xfId="3" xr:uid="{00000000-0005-0000-0000-000000000000}"/>
    <cellStyle name="Moneda" xfId="2" builtinId="4"/>
    <cellStyle name="Normal" xfId="0" builtinId="0"/>
    <cellStyle name="Normal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96"/>
  <sheetViews>
    <sheetView showGridLines="0" topLeftCell="A111" workbookViewId="0">
      <selection activeCell="A121" sqref="A121:D122"/>
    </sheetView>
  </sheetViews>
  <sheetFormatPr baseColWidth="10" defaultColWidth="11.5703125" defaultRowHeight="13.5" x14ac:dyDescent="0.25"/>
  <cols>
    <col min="1" max="1" width="9.85546875" style="1" bestFit="1" customWidth="1"/>
    <col min="2" max="2" width="35.85546875" style="1" customWidth="1"/>
    <col min="3" max="3" width="31.28515625" style="1" customWidth="1"/>
    <col min="4" max="4" width="18.5703125" style="32" customWidth="1"/>
    <col min="5" max="6" width="11.5703125" style="1"/>
    <col min="7" max="7" width="14.42578125" style="15" bestFit="1" customWidth="1"/>
    <col min="8" max="8" width="15.42578125" style="19" bestFit="1" customWidth="1"/>
    <col min="9" max="16384" width="11.5703125" style="1"/>
  </cols>
  <sheetData>
    <row r="1" spans="1:8" x14ac:dyDescent="0.25">
      <c r="A1" s="1" t="s">
        <v>48</v>
      </c>
      <c r="B1" s="1" t="s">
        <v>49</v>
      </c>
    </row>
    <row r="2" spans="1:8" x14ac:dyDescent="0.25">
      <c r="A2" s="53">
        <v>237095</v>
      </c>
      <c r="B2" s="53" t="s">
        <v>3</v>
      </c>
      <c r="C2" s="53"/>
      <c r="D2" s="54">
        <f>SUM(D3:D4)</f>
        <v>559196</v>
      </c>
    </row>
    <row r="3" spans="1:8" x14ac:dyDescent="0.25">
      <c r="A3" s="53"/>
      <c r="B3" s="53" t="s">
        <v>157</v>
      </c>
      <c r="C3" s="53"/>
      <c r="D3" s="81">
        <v>232568</v>
      </c>
      <c r="H3" s="15"/>
    </row>
    <row r="4" spans="1:8" x14ac:dyDescent="0.25">
      <c r="A4" s="53"/>
      <c r="B4" s="53" t="s">
        <v>158</v>
      </c>
      <c r="C4" s="53"/>
      <c r="D4" s="81">
        <v>326628</v>
      </c>
    </row>
    <row r="5" spans="1:8" x14ac:dyDescent="0.25">
      <c r="A5" s="17">
        <v>513541</v>
      </c>
      <c r="B5" s="17" t="s">
        <v>11</v>
      </c>
      <c r="C5" s="17"/>
      <c r="D5" s="35">
        <v>179216</v>
      </c>
    </row>
    <row r="6" spans="1:8" x14ac:dyDescent="0.25">
      <c r="A6" s="1">
        <v>529545</v>
      </c>
      <c r="B6" s="1" t="s">
        <v>20</v>
      </c>
    </row>
    <row r="7" spans="1:8" x14ac:dyDescent="0.25">
      <c r="A7" s="53">
        <v>613504</v>
      </c>
      <c r="B7" s="53" t="s">
        <v>25</v>
      </c>
      <c r="C7" s="53"/>
      <c r="D7" s="54">
        <f>+D8+D9</f>
        <v>4666666</v>
      </c>
    </row>
    <row r="8" spans="1:8" x14ac:dyDescent="0.25">
      <c r="A8" s="53"/>
      <c r="B8" s="53" t="s">
        <v>190</v>
      </c>
      <c r="C8" s="53"/>
      <c r="D8" s="54">
        <v>1600000</v>
      </c>
    </row>
    <row r="9" spans="1:8" x14ac:dyDescent="0.25">
      <c r="A9" s="53"/>
      <c r="B9" s="53" t="s">
        <v>192</v>
      </c>
      <c r="C9" s="53"/>
      <c r="D9" s="54">
        <f>SUM(D10:D11)</f>
        <v>3066666</v>
      </c>
    </row>
    <row r="10" spans="1:8" x14ac:dyDescent="0.25">
      <c r="A10" s="53"/>
      <c r="B10" s="53" t="s">
        <v>174</v>
      </c>
      <c r="C10" s="53"/>
      <c r="D10" s="54">
        <v>2466666</v>
      </c>
    </row>
    <row r="11" spans="1:8" x14ac:dyDescent="0.25">
      <c r="A11" s="53"/>
      <c r="B11" s="53" t="s">
        <v>175</v>
      </c>
      <c r="C11" s="53"/>
      <c r="D11" s="54">
        <v>600000</v>
      </c>
    </row>
    <row r="12" spans="1:8" x14ac:dyDescent="0.25">
      <c r="A12" s="53">
        <v>720551</v>
      </c>
      <c r="B12" s="53" t="s">
        <v>4</v>
      </c>
      <c r="C12" s="53"/>
      <c r="D12" s="54">
        <f>SUM(D13:D14)</f>
        <v>898969.33333333326</v>
      </c>
    </row>
    <row r="13" spans="1:8" x14ac:dyDescent="0.25">
      <c r="A13" s="53"/>
      <c r="B13" s="53" t="s">
        <v>172</v>
      </c>
      <c r="C13" s="53"/>
      <c r="D13" s="54">
        <f>5097132/12</f>
        <v>424761</v>
      </c>
    </row>
    <row r="14" spans="1:8" x14ac:dyDescent="0.25">
      <c r="A14" s="53"/>
      <c r="B14" s="53" t="s">
        <v>173</v>
      </c>
      <c r="C14" s="53"/>
      <c r="D14" s="54">
        <f>5690500/12</f>
        <v>474208.33333333331</v>
      </c>
    </row>
    <row r="15" spans="1:8" x14ac:dyDescent="0.25">
      <c r="A15" s="1">
        <v>720563</v>
      </c>
      <c r="B15" s="1" t="s">
        <v>5</v>
      </c>
    </row>
    <row r="16" spans="1:8" x14ac:dyDescent="0.25">
      <c r="A16" s="53">
        <v>720584</v>
      </c>
      <c r="B16" s="53" t="s">
        <v>6</v>
      </c>
      <c r="C16" s="53"/>
      <c r="D16" s="54">
        <f>SUM(D17:D19)</f>
        <v>3729222.888888889</v>
      </c>
    </row>
    <row r="17" spans="1:8" x14ac:dyDescent="0.25">
      <c r="A17" s="53"/>
      <c r="B17" s="53" t="s">
        <v>153</v>
      </c>
      <c r="C17" s="53"/>
      <c r="D17" s="81">
        <v>1522834</v>
      </c>
    </row>
    <row r="18" spans="1:8" x14ac:dyDescent="0.25">
      <c r="A18" s="53"/>
      <c r="B18" s="53" t="s">
        <v>171</v>
      </c>
      <c r="C18" s="53"/>
      <c r="D18" s="81">
        <v>2150000</v>
      </c>
    </row>
    <row r="19" spans="1:8" x14ac:dyDescent="0.25">
      <c r="A19" s="53"/>
      <c r="B19" s="53" t="s">
        <v>189</v>
      </c>
      <c r="C19" s="53"/>
      <c r="D19" s="81">
        <f>1015000/18</f>
        <v>56388.888888888891</v>
      </c>
    </row>
    <row r="20" spans="1:8" x14ac:dyDescent="0.25">
      <c r="A20" s="1">
        <v>720595</v>
      </c>
      <c r="B20" s="1" t="s">
        <v>0</v>
      </c>
    </row>
    <row r="21" spans="1:8" x14ac:dyDescent="0.25">
      <c r="A21" s="53">
        <v>11050501</v>
      </c>
      <c r="B21" s="53" t="s">
        <v>1</v>
      </c>
      <c r="C21" s="53"/>
      <c r="D21" s="54">
        <f>2341717.84-1478714</f>
        <v>863003.83999999985</v>
      </c>
    </row>
    <row r="22" spans="1:8" x14ac:dyDescent="0.25">
      <c r="A22" s="1">
        <v>13809597</v>
      </c>
      <c r="B22" s="1" t="s">
        <v>26</v>
      </c>
    </row>
    <row r="23" spans="1:8" x14ac:dyDescent="0.25">
      <c r="A23" s="53">
        <v>14550501</v>
      </c>
      <c r="B23" s="53" t="s">
        <v>2</v>
      </c>
      <c r="C23" s="53"/>
      <c r="D23" s="54">
        <f>+D24</f>
        <v>800000</v>
      </c>
    </row>
    <row r="24" spans="1:8" x14ac:dyDescent="0.25">
      <c r="A24" s="53"/>
      <c r="B24" s="53" t="s">
        <v>191</v>
      </c>
      <c r="C24" s="53"/>
      <c r="D24" s="54">
        <v>800000</v>
      </c>
    </row>
    <row r="25" spans="1:8" x14ac:dyDescent="0.25">
      <c r="A25" s="1">
        <v>15281001</v>
      </c>
      <c r="B25" s="1" t="s">
        <v>27</v>
      </c>
    </row>
    <row r="26" spans="1:8" x14ac:dyDescent="0.25">
      <c r="A26" s="1">
        <v>28150502</v>
      </c>
      <c r="B26" s="1" t="s">
        <v>28</v>
      </c>
    </row>
    <row r="27" spans="1:8" x14ac:dyDescent="0.25">
      <c r="A27" s="1">
        <v>41800103</v>
      </c>
      <c r="B27" s="1" t="s">
        <v>29</v>
      </c>
    </row>
    <row r="28" spans="1:8" x14ac:dyDescent="0.25">
      <c r="A28" s="1">
        <v>51102501</v>
      </c>
      <c r="B28" s="1" t="s">
        <v>31</v>
      </c>
    </row>
    <row r="29" spans="1:8" x14ac:dyDescent="0.25">
      <c r="A29" s="53">
        <v>51103001</v>
      </c>
      <c r="B29" s="53" t="s">
        <v>32</v>
      </c>
      <c r="C29" s="53"/>
      <c r="D29" s="54">
        <f>SUM(D30:D31)</f>
        <v>1700000</v>
      </c>
    </row>
    <row r="30" spans="1:8" s="17" customFormat="1" x14ac:dyDescent="0.25">
      <c r="A30" s="53"/>
      <c r="B30" s="53" t="s">
        <v>137</v>
      </c>
      <c r="C30" s="53"/>
      <c r="D30" s="54">
        <v>1500000</v>
      </c>
      <c r="G30" s="18"/>
      <c r="H30" s="20"/>
    </row>
    <row r="31" spans="1:8" s="17" customFormat="1" x14ac:dyDescent="0.25">
      <c r="A31" s="53"/>
      <c r="B31" s="53" t="s">
        <v>138</v>
      </c>
      <c r="C31" s="53"/>
      <c r="D31" s="54">
        <v>200000</v>
      </c>
      <c r="G31" s="18"/>
      <c r="H31" s="20"/>
    </row>
    <row r="32" spans="1:8" x14ac:dyDescent="0.25">
      <c r="A32" s="53">
        <v>51103501</v>
      </c>
      <c r="B32" s="53" t="s">
        <v>7</v>
      </c>
      <c r="C32" s="53"/>
      <c r="D32" s="54">
        <f>SUM(D33:D34)</f>
        <v>1120000</v>
      </c>
    </row>
    <row r="33" spans="1:4" x14ac:dyDescent="0.25">
      <c r="A33" s="53"/>
      <c r="B33" s="53" t="s">
        <v>139</v>
      </c>
      <c r="C33" s="53"/>
      <c r="D33" s="54">
        <v>800000</v>
      </c>
    </row>
    <row r="34" spans="1:4" x14ac:dyDescent="0.25">
      <c r="A34" s="53"/>
      <c r="B34" s="53" t="s">
        <v>140</v>
      </c>
      <c r="C34" s="53"/>
      <c r="D34" s="54">
        <v>320000</v>
      </c>
    </row>
    <row r="35" spans="1:4" x14ac:dyDescent="0.25">
      <c r="A35" s="53">
        <v>51202001</v>
      </c>
      <c r="B35" s="53" t="s">
        <v>34</v>
      </c>
      <c r="C35" s="53"/>
      <c r="D35" s="54">
        <f>SUM(D36)</f>
        <v>179216</v>
      </c>
    </row>
    <row r="36" spans="1:4" x14ac:dyDescent="0.25">
      <c r="A36" s="53"/>
      <c r="B36" s="53" t="s">
        <v>183</v>
      </c>
      <c r="C36" s="53"/>
      <c r="D36" s="54">
        <v>179216</v>
      </c>
    </row>
    <row r="37" spans="1:4" x14ac:dyDescent="0.25">
      <c r="A37" s="1">
        <v>51202502</v>
      </c>
      <c r="B37" s="1" t="s">
        <v>35</v>
      </c>
    </row>
    <row r="38" spans="1:4" x14ac:dyDescent="0.25">
      <c r="A38" s="53">
        <v>51209501</v>
      </c>
      <c r="B38" s="53" t="s">
        <v>36</v>
      </c>
      <c r="C38" s="53"/>
      <c r="D38" s="54">
        <f>2212000/12</f>
        <v>184333.33333333334</v>
      </c>
    </row>
    <row r="39" spans="1:4" x14ac:dyDescent="0.25">
      <c r="A39" s="53"/>
      <c r="B39" s="53" t="s">
        <v>143</v>
      </c>
      <c r="C39" s="53"/>
      <c r="D39" s="54">
        <f>+D38</f>
        <v>184333.33333333334</v>
      </c>
    </row>
    <row r="40" spans="1:4" x14ac:dyDescent="0.25">
      <c r="A40" s="1">
        <v>51251001</v>
      </c>
      <c r="B40" s="1" t="s">
        <v>8</v>
      </c>
    </row>
    <row r="41" spans="1:4" x14ac:dyDescent="0.25">
      <c r="A41" s="53">
        <v>51301001</v>
      </c>
      <c r="B41" s="53" t="s">
        <v>9</v>
      </c>
      <c r="C41" s="53"/>
      <c r="D41" s="54">
        <f>SUM(D42:D57)</f>
        <v>1049519.666666667</v>
      </c>
    </row>
    <row r="42" spans="1:4" x14ac:dyDescent="0.25">
      <c r="A42" s="53"/>
      <c r="B42" s="53" t="s">
        <v>145</v>
      </c>
      <c r="C42" s="82" t="s">
        <v>156</v>
      </c>
      <c r="D42" s="54">
        <v>98466.666666666672</v>
      </c>
    </row>
    <row r="43" spans="1:4" x14ac:dyDescent="0.25">
      <c r="A43" s="53"/>
      <c r="B43" s="53" t="s">
        <v>150</v>
      </c>
      <c r="C43" s="82"/>
      <c r="D43" s="54">
        <v>124491.66666666667</v>
      </c>
    </row>
    <row r="44" spans="1:4" x14ac:dyDescent="0.25">
      <c r="A44" s="53"/>
      <c r="B44" s="53" t="s">
        <v>147</v>
      </c>
      <c r="C44" s="82"/>
      <c r="D44" s="54">
        <v>72658.333333333328</v>
      </c>
    </row>
    <row r="45" spans="1:4" x14ac:dyDescent="0.25">
      <c r="A45" s="53"/>
      <c r="B45" s="53" t="s">
        <v>151</v>
      </c>
      <c r="C45" s="82"/>
      <c r="D45" s="54">
        <v>98466.666666666672</v>
      </c>
    </row>
    <row r="46" spans="1:4" x14ac:dyDescent="0.25">
      <c r="A46" s="53"/>
      <c r="B46" s="53" t="s">
        <v>148</v>
      </c>
      <c r="C46" s="82"/>
      <c r="D46" s="54">
        <v>68191.666666666672</v>
      </c>
    </row>
    <row r="47" spans="1:4" x14ac:dyDescent="0.25">
      <c r="A47" s="53"/>
      <c r="B47" s="53" t="s">
        <v>149</v>
      </c>
      <c r="C47" s="82"/>
      <c r="D47" s="54">
        <v>60858.333333333336</v>
      </c>
    </row>
    <row r="48" spans="1:4" x14ac:dyDescent="0.25">
      <c r="A48" s="53"/>
      <c r="B48" s="53" t="s">
        <v>154</v>
      </c>
      <c r="C48" s="82"/>
      <c r="D48" s="54">
        <v>85225</v>
      </c>
    </row>
    <row r="49" spans="1:4" x14ac:dyDescent="0.25">
      <c r="A49" s="53"/>
      <c r="B49" s="53" t="s">
        <v>155</v>
      </c>
      <c r="C49" s="82"/>
      <c r="D49" s="54">
        <v>60858.333333333336</v>
      </c>
    </row>
    <row r="50" spans="1:4" x14ac:dyDescent="0.25">
      <c r="A50" s="53"/>
      <c r="B50" s="53" t="s">
        <v>146</v>
      </c>
      <c r="C50" s="82"/>
      <c r="D50" s="54">
        <v>60858.333333333336</v>
      </c>
    </row>
    <row r="51" spans="1:4" x14ac:dyDescent="0.25">
      <c r="A51" s="53"/>
      <c r="B51" s="53" t="s">
        <v>159</v>
      </c>
      <c r="C51" s="82" t="s">
        <v>166</v>
      </c>
      <c r="D51" s="54">
        <v>29718.5</v>
      </c>
    </row>
    <row r="52" spans="1:4" x14ac:dyDescent="0.25">
      <c r="A52" s="53"/>
      <c r="B52" s="53" t="s">
        <v>160</v>
      </c>
      <c r="C52" s="82"/>
      <c r="D52" s="54">
        <v>60267.75</v>
      </c>
    </row>
    <row r="53" spans="1:4" x14ac:dyDescent="0.25">
      <c r="A53" s="53"/>
      <c r="B53" s="53" t="s">
        <v>161</v>
      </c>
      <c r="C53" s="82"/>
      <c r="D53" s="54">
        <v>11365.75</v>
      </c>
    </row>
    <row r="54" spans="1:4" x14ac:dyDescent="0.25">
      <c r="A54" s="53"/>
      <c r="B54" s="53" t="s">
        <v>162</v>
      </c>
      <c r="C54" s="82"/>
      <c r="D54" s="54">
        <v>89987.333333333328</v>
      </c>
    </row>
    <row r="55" spans="1:4" x14ac:dyDescent="0.25">
      <c r="A55" s="53"/>
      <c r="B55" s="53" t="s">
        <v>163</v>
      </c>
      <c r="C55" s="82"/>
      <c r="D55" s="54">
        <v>41361.5</v>
      </c>
    </row>
    <row r="56" spans="1:4" x14ac:dyDescent="0.25">
      <c r="A56" s="53"/>
      <c r="B56" s="53" t="s">
        <v>164</v>
      </c>
      <c r="C56" s="82"/>
      <c r="D56" s="54">
        <v>56993.833333333336</v>
      </c>
    </row>
    <row r="57" spans="1:4" x14ac:dyDescent="0.25">
      <c r="A57" s="53"/>
      <c r="B57" s="53" t="s">
        <v>165</v>
      </c>
      <c r="C57" s="82"/>
      <c r="D57" s="54">
        <v>29750</v>
      </c>
    </row>
    <row r="58" spans="1:4" x14ac:dyDescent="0.25">
      <c r="A58" s="53">
        <v>51307501</v>
      </c>
      <c r="B58" s="53" t="s">
        <v>10</v>
      </c>
      <c r="C58" s="53"/>
      <c r="D58" s="54">
        <f>SUM(D59:D66)</f>
        <v>3116611.5</v>
      </c>
    </row>
    <row r="59" spans="1:4" x14ac:dyDescent="0.25">
      <c r="A59" s="53"/>
      <c r="B59" s="53" t="s">
        <v>145</v>
      </c>
      <c r="C59" s="53"/>
      <c r="D59" s="54">
        <v>551934.16666666663</v>
      </c>
    </row>
    <row r="60" spans="1:4" x14ac:dyDescent="0.25">
      <c r="A60" s="53"/>
      <c r="B60" s="53" t="s">
        <v>146</v>
      </c>
      <c r="C60" s="53"/>
      <c r="D60" s="54">
        <v>339935</v>
      </c>
    </row>
    <row r="61" spans="1:4" x14ac:dyDescent="0.25">
      <c r="A61" s="53"/>
      <c r="B61" s="53" t="s">
        <v>147</v>
      </c>
      <c r="C61" s="53"/>
      <c r="D61" s="54">
        <v>389008.75</v>
      </c>
    </row>
    <row r="62" spans="1:4" x14ac:dyDescent="0.25">
      <c r="A62" s="53"/>
      <c r="B62" s="53" t="s">
        <v>148</v>
      </c>
      <c r="C62" s="53"/>
      <c r="D62" s="54">
        <v>399785.41666666669</v>
      </c>
    </row>
    <row r="63" spans="1:4" x14ac:dyDescent="0.25">
      <c r="A63" s="53"/>
      <c r="B63" s="53" t="s">
        <v>149</v>
      </c>
      <c r="C63" s="53"/>
      <c r="D63" s="54">
        <v>331676.83333333331</v>
      </c>
    </row>
    <row r="64" spans="1:4" x14ac:dyDescent="0.25">
      <c r="A64" s="53"/>
      <c r="B64" s="53" t="s">
        <v>150</v>
      </c>
      <c r="C64" s="53"/>
      <c r="D64" s="54">
        <v>575714.16666666663</v>
      </c>
    </row>
    <row r="65" spans="1:8" x14ac:dyDescent="0.25">
      <c r="A65" s="53"/>
      <c r="B65" s="53" t="s">
        <v>151</v>
      </c>
      <c r="C65" s="53"/>
      <c r="D65" s="54">
        <v>439485.83333333331</v>
      </c>
    </row>
    <row r="66" spans="1:8" x14ac:dyDescent="0.25">
      <c r="A66" s="53"/>
      <c r="B66" s="53" t="s">
        <v>152</v>
      </c>
      <c r="C66" s="53"/>
      <c r="D66" s="54">
        <v>89071.333333333328</v>
      </c>
    </row>
    <row r="67" spans="1:8" x14ac:dyDescent="0.25">
      <c r="A67" s="53">
        <v>51350501</v>
      </c>
      <c r="B67" s="53" t="s">
        <v>37</v>
      </c>
      <c r="C67" s="53"/>
      <c r="D67" s="54">
        <f>SUM(D68:D69)</f>
        <v>198684</v>
      </c>
    </row>
    <row r="68" spans="1:8" x14ac:dyDescent="0.25">
      <c r="A68" s="53"/>
      <c r="B68" s="53" t="s">
        <v>141</v>
      </c>
      <c r="C68" s="53"/>
      <c r="D68" s="54">
        <v>138684</v>
      </c>
    </row>
    <row r="69" spans="1:8" x14ac:dyDescent="0.25">
      <c r="A69" s="53"/>
      <c r="B69" s="53" t="s">
        <v>142</v>
      </c>
      <c r="C69" s="53"/>
      <c r="D69" s="54">
        <v>60000</v>
      </c>
    </row>
    <row r="70" spans="1:8" x14ac:dyDescent="0.25">
      <c r="A70" s="53">
        <v>51351001</v>
      </c>
      <c r="B70" s="53" t="s">
        <v>38</v>
      </c>
      <c r="C70" s="53"/>
      <c r="D70" s="54"/>
    </row>
    <row r="71" spans="1:8" x14ac:dyDescent="0.25">
      <c r="A71" s="53">
        <v>51353001</v>
      </c>
      <c r="B71" s="53" t="s">
        <v>39</v>
      </c>
      <c r="C71" s="53"/>
      <c r="D71" s="54">
        <f>SUM(D72:D81)</f>
        <v>3776958</v>
      </c>
    </row>
    <row r="72" spans="1:8" s="2" customFormat="1" x14ac:dyDescent="0.25">
      <c r="A72" s="22"/>
      <c r="B72" s="23" t="s">
        <v>134</v>
      </c>
      <c r="C72" s="24">
        <v>7145002</v>
      </c>
      <c r="D72" s="39">
        <v>75703</v>
      </c>
      <c r="G72" s="16"/>
      <c r="H72" s="21"/>
    </row>
    <row r="73" spans="1:8" s="2" customFormat="1" x14ac:dyDescent="0.25">
      <c r="A73" s="22"/>
      <c r="B73" s="23" t="s">
        <v>184</v>
      </c>
      <c r="C73" s="24">
        <v>914242</v>
      </c>
      <c r="D73" s="39">
        <v>811265</v>
      </c>
      <c r="G73" s="16"/>
      <c r="H73" s="21"/>
    </row>
    <row r="74" spans="1:8" s="2" customFormat="1" x14ac:dyDescent="0.25">
      <c r="A74" s="22"/>
      <c r="B74" s="23" t="s">
        <v>106</v>
      </c>
      <c r="C74" s="24">
        <v>8095122</v>
      </c>
      <c r="D74" s="39">
        <v>554845</v>
      </c>
      <c r="G74" s="16"/>
      <c r="H74" s="21"/>
    </row>
    <row r="75" spans="1:8" s="2" customFormat="1" x14ac:dyDescent="0.25">
      <c r="A75" s="22"/>
      <c r="B75" s="23" t="s">
        <v>107</v>
      </c>
      <c r="C75" s="24">
        <v>2406036</v>
      </c>
      <c r="D75" s="39">
        <v>659367</v>
      </c>
      <c r="G75" s="16"/>
      <c r="H75" s="21"/>
    </row>
    <row r="76" spans="1:8" s="2" customFormat="1" x14ac:dyDescent="0.25">
      <c r="A76" s="22"/>
      <c r="B76" s="23" t="s">
        <v>108</v>
      </c>
      <c r="C76" s="24">
        <v>7542767</v>
      </c>
      <c r="D76" s="39">
        <v>75923</v>
      </c>
      <c r="G76" s="16"/>
      <c r="H76" s="21"/>
    </row>
    <row r="77" spans="1:8" s="2" customFormat="1" x14ac:dyDescent="0.25">
      <c r="A77" s="22"/>
      <c r="B77" s="23" t="s">
        <v>72</v>
      </c>
      <c r="C77" s="24">
        <v>7724331</v>
      </c>
      <c r="D77" s="39">
        <v>71482</v>
      </c>
      <c r="G77" s="16"/>
      <c r="H77" s="21"/>
    </row>
    <row r="78" spans="1:8" s="2" customFormat="1" x14ac:dyDescent="0.25">
      <c r="A78" s="22"/>
      <c r="B78" s="23" t="s">
        <v>109</v>
      </c>
      <c r="C78" s="24">
        <v>12438681</v>
      </c>
      <c r="D78" s="39">
        <v>1030767</v>
      </c>
      <c r="G78" s="16"/>
      <c r="H78" s="21"/>
    </row>
    <row r="79" spans="1:8" s="2" customFormat="1" x14ac:dyDescent="0.25">
      <c r="A79" s="22"/>
      <c r="B79" s="23" t="s">
        <v>110</v>
      </c>
      <c r="C79" s="24">
        <v>8094648</v>
      </c>
      <c r="D79" s="39">
        <v>74067</v>
      </c>
      <c r="G79" s="16"/>
      <c r="H79" s="21"/>
    </row>
    <row r="80" spans="1:8" s="2" customFormat="1" x14ac:dyDescent="0.25">
      <c r="A80" s="22"/>
      <c r="B80" s="23" t="s">
        <v>111</v>
      </c>
      <c r="C80" s="24">
        <v>2049504</v>
      </c>
      <c r="D80" s="39">
        <v>149133</v>
      </c>
      <c r="G80" s="16"/>
      <c r="H80" s="21"/>
    </row>
    <row r="81" spans="1:8" s="2" customFormat="1" x14ac:dyDescent="0.25">
      <c r="A81" s="22"/>
      <c r="B81" s="23" t="s">
        <v>112</v>
      </c>
      <c r="C81" s="24">
        <v>7861368</v>
      </c>
      <c r="D81" s="39">
        <v>274406</v>
      </c>
      <c r="G81" s="16"/>
      <c r="H81" s="21"/>
    </row>
    <row r="82" spans="1:8" s="2" customFormat="1" x14ac:dyDescent="0.25">
      <c r="A82" s="22"/>
      <c r="B82" s="23" t="s">
        <v>113</v>
      </c>
      <c r="C82" s="24">
        <v>12782577</v>
      </c>
      <c r="D82" s="58">
        <v>708097</v>
      </c>
      <c r="G82" s="16"/>
      <c r="H82" s="21"/>
    </row>
    <row r="83" spans="1:8" s="2" customFormat="1" x14ac:dyDescent="0.25">
      <c r="A83" s="22">
        <v>51353501</v>
      </c>
      <c r="B83" s="59" t="s">
        <v>40</v>
      </c>
      <c r="C83" s="22"/>
      <c r="D83" s="58">
        <f>SUM(D84:D103)</f>
        <v>693069</v>
      </c>
      <c r="G83" s="16"/>
      <c r="H83" s="21"/>
    </row>
    <row r="84" spans="1:8" s="2" customFormat="1" x14ac:dyDescent="0.25">
      <c r="A84" s="22"/>
      <c r="B84" s="23" t="s">
        <v>114</v>
      </c>
      <c r="C84" s="89" t="s">
        <v>124</v>
      </c>
      <c r="D84" s="90">
        <v>500498</v>
      </c>
      <c r="G84" s="16"/>
      <c r="H84" s="21"/>
    </row>
    <row r="85" spans="1:8" s="2" customFormat="1" x14ac:dyDescent="0.25">
      <c r="A85" s="22"/>
      <c r="B85" s="23" t="s">
        <v>115</v>
      </c>
      <c r="C85" s="89"/>
      <c r="D85" s="90"/>
      <c r="G85" s="16"/>
      <c r="H85" s="21"/>
    </row>
    <row r="86" spans="1:8" s="2" customFormat="1" x14ac:dyDescent="0.25">
      <c r="A86" s="22"/>
      <c r="B86" s="23" t="s">
        <v>116</v>
      </c>
      <c r="C86" s="89"/>
      <c r="D86" s="90"/>
      <c r="G86" s="16"/>
      <c r="H86" s="21"/>
    </row>
    <row r="87" spans="1:8" s="2" customFormat="1" x14ac:dyDescent="0.25">
      <c r="A87" s="22"/>
      <c r="B87" s="23" t="s">
        <v>117</v>
      </c>
      <c r="C87" s="89"/>
      <c r="D87" s="90"/>
      <c r="G87" s="16"/>
      <c r="H87" s="21"/>
    </row>
    <row r="88" spans="1:8" s="2" customFormat="1" x14ac:dyDescent="0.25">
      <c r="A88" s="22"/>
      <c r="B88" s="23" t="s">
        <v>118</v>
      </c>
      <c r="C88" s="89"/>
      <c r="D88" s="90"/>
      <c r="G88" s="16"/>
      <c r="H88" s="21"/>
    </row>
    <row r="89" spans="1:8" s="2" customFormat="1" x14ac:dyDescent="0.25">
      <c r="A89" s="22"/>
      <c r="B89" s="23" t="s">
        <v>119</v>
      </c>
      <c r="C89" s="89"/>
      <c r="D89" s="90"/>
      <c r="G89" s="16"/>
      <c r="H89" s="21"/>
    </row>
    <row r="90" spans="1:8" s="2" customFormat="1" x14ac:dyDescent="0.25">
      <c r="A90" s="22"/>
      <c r="B90" s="23" t="s">
        <v>120</v>
      </c>
      <c r="C90" s="89"/>
      <c r="D90" s="90"/>
      <c r="G90" s="16"/>
      <c r="H90" s="21"/>
    </row>
    <row r="91" spans="1:8" s="2" customFormat="1" x14ac:dyDescent="0.25">
      <c r="A91" s="22"/>
      <c r="B91" s="23" t="s">
        <v>121</v>
      </c>
      <c r="C91" s="89"/>
      <c r="D91" s="90"/>
      <c r="G91" s="16"/>
      <c r="H91" s="21"/>
    </row>
    <row r="92" spans="1:8" s="2" customFormat="1" x14ac:dyDescent="0.25">
      <c r="A92" s="22"/>
      <c r="B92" s="23" t="s">
        <v>122</v>
      </c>
      <c r="C92" s="89"/>
      <c r="D92" s="90"/>
      <c r="G92" s="16"/>
      <c r="H92" s="21"/>
    </row>
    <row r="93" spans="1:8" s="2" customFormat="1" x14ac:dyDescent="0.25">
      <c r="A93" s="22"/>
      <c r="B93" s="23" t="s">
        <v>123</v>
      </c>
      <c r="C93" s="89"/>
      <c r="D93" s="90"/>
      <c r="G93" s="16"/>
      <c r="H93" s="21"/>
    </row>
    <row r="94" spans="1:8" s="2" customFormat="1" x14ac:dyDescent="0.25">
      <c r="A94" s="22"/>
      <c r="B94" s="23" t="s">
        <v>185</v>
      </c>
      <c r="C94" s="24">
        <v>5432528</v>
      </c>
      <c r="D94" s="58">
        <v>27351</v>
      </c>
      <c r="G94" s="16"/>
      <c r="H94" s="21"/>
    </row>
    <row r="95" spans="1:8" s="2" customFormat="1" x14ac:dyDescent="0.25">
      <c r="A95" s="22"/>
      <c r="B95" s="23" t="s">
        <v>186</v>
      </c>
      <c r="C95" s="60">
        <v>19130986</v>
      </c>
      <c r="D95" s="58">
        <v>83080</v>
      </c>
      <c r="G95" s="16"/>
      <c r="H95" s="21"/>
    </row>
    <row r="96" spans="1:8" s="2" customFormat="1" x14ac:dyDescent="0.25">
      <c r="A96" s="22"/>
      <c r="B96" s="23" t="s">
        <v>125</v>
      </c>
      <c r="C96" s="89" t="s">
        <v>133</v>
      </c>
      <c r="D96" s="90">
        <v>82140</v>
      </c>
      <c r="G96" s="16"/>
      <c r="H96" s="21"/>
    </row>
    <row r="97" spans="1:8" s="2" customFormat="1" x14ac:dyDescent="0.25">
      <c r="A97" s="22"/>
      <c r="B97" s="23" t="s">
        <v>126</v>
      </c>
      <c r="C97" s="89"/>
      <c r="D97" s="91"/>
      <c r="G97" s="16"/>
      <c r="H97" s="21"/>
    </row>
    <row r="98" spans="1:8" s="2" customFormat="1" x14ac:dyDescent="0.25">
      <c r="A98" s="22"/>
      <c r="B98" s="23" t="s">
        <v>127</v>
      </c>
      <c r="C98" s="89"/>
      <c r="D98" s="91"/>
      <c r="G98" s="16"/>
      <c r="H98" s="21"/>
    </row>
    <row r="99" spans="1:8" s="2" customFormat="1" x14ac:dyDescent="0.25">
      <c r="A99" s="22"/>
      <c r="B99" s="23" t="s">
        <v>128</v>
      </c>
      <c r="C99" s="89"/>
      <c r="D99" s="91"/>
      <c r="G99" s="16"/>
      <c r="H99" s="21"/>
    </row>
    <row r="100" spans="1:8" s="2" customFormat="1" x14ac:dyDescent="0.25">
      <c r="A100" s="22"/>
      <c r="B100" s="23" t="s">
        <v>129</v>
      </c>
      <c r="C100" s="89"/>
      <c r="D100" s="91"/>
      <c r="G100" s="16"/>
      <c r="H100" s="21"/>
    </row>
    <row r="101" spans="1:8" s="2" customFormat="1" x14ac:dyDescent="0.25">
      <c r="A101" s="22"/>
      <c r="B101" s="23" t="s">
        <v>130</v>
      </c>
      <c r="C101" s="89"/>
      <c r="D101" s="91"/>
      <c r="G101" s="16"/>
      <c r="H101" s="21"/>
    </row>
    <row r="102" spans="1:8" s="2" customFormat="1" x14ac:dyDescent="0.25">
      <c r="A102" s="22"/>
      <c r="B102" s="23" t="s">
        <v>131</v>
      </c>
      <c r="C102" s="89"/>
      <c r="D102" s="91"/>
      <c r="G102" s="16"/>
      <c r="H102" s="21"/>
    </row>
    <row r="103" spans="1:8" s="2" customFormat="1" x14ac:dyDescent="0.25">
      <c r="A103" s="22"/>
      <c r="B103" s="61" t="s">
        <v>132</v>
      </c>
      <c r="C103" s="89"/>
      <c r="D103" s="91"/>
      <c r="G103" s="16"/>
      <c r="H103" s="21"/>
    </row>
    <row r="104" spans="1:8" s="2" customFormat="1" x14ac:dyDescent="0.25">
      <c r="A104" s="53">
        <v>51353603</v>
      </c>
      <c r="B104" s="53" t="s">
        <v>136</v>
      </c>
      <c r="C104" s="62"/>
      <c r="D104" s="63">
        <f>SUM(D105:D106)</f>
        <v>374470</v>
      </c>
      <c r="G104" s="16"/>
      <c r="H104" s="21"/>
    </row>
    <row r="105" spans="1:8" s="2" customFormat="1" x14ac:dyDescent="0.25">
      <c r="A105" s="22"/>
      <c r="B105" s="23" t="s">
        <v>135</v>
      </c>
      <c r="C105" s="24">
        <v>18794045</v>
      </c>
      <c r="D105" s="64">
        <v>211260</v>
      </c>
      <c r="G105" s="16"/>
      <c r="H105" s="21"/>
    </row>
    <row r="106" spans="1:8" s="2" customFormat="1" x14ac:dyDescent="0.25">
      <c r="A106" s="22"/>
      <c r="B106" s="23" t="s">
        <v>135</v>
      </c>
      <c r="C106" s="24">
        <v>19150406</v>
      </c>
      <c r="D106" s="58">
        <v>163210</v>
      </c>
      <c r="G106" s="16"/>
      <c r="H106" s="21"/>
    </row>
    <row r="107" spans="1:8" x14ac:dyDescent="0.25">
      <c r="A107" s="1">
        <v>51355001</v>
      </c>
      <c r="B107" s="1" t="s">
        <v>12</v>
      </c>
    </row>
    <row r="108" spans="1:8" x14ac:dyDescent="0.25">
      <c r="A108" s="1">
        <v>51400501</v>
      </c>
      <c r="B108" s="1" t="s">
        <v>13</v>
      </c>
    </row>
    <row r="109" spans="1:8" x14ac:dyDescent="0.25">
      <c r="A109" s="1">
        <v>51401001</v>
      </c>
      <c r="B109" s="1" t="s">
        <v>14</v>
      </c>
    </row>
    <row r="110" spans="1:8" x14ac:dyDescent="0.25">
      <c r="A110" s="53">
        <v>51401501</v>
      </c>
      <c r="B110" s="53" t="s">
        <v>15</v>
      </c>
      <c r="C110" s="53"/>
      <c r="D110" s="54">
        <f>+D111</f>
        <v>191366</v>
      </c>
    </row>
    <row r="111" spans="1:8" x14ac:dyDescent="0.25">
      <c r="A111" s="53"/>
      <c r="B111" s="53" t="s">
        <v>144</v>
      </c>
      <c r="C111" s="53"/>
      <c r="D111" s="54">
        <v>191366</v>
      </c>
    </row>
    <row r="112" spans="1:8" x14ac:dyDescent="0.25">
      <c r="A112" s="1">
        <v>51451001</v>
      </c>
      <c r="B112" s="1" t="s">
        <v>41</v>
      </c>
    </row>
    <row r="113" spans="1:6" x14ac:dyDescent="0.25">
      <c r="A113" s="1">
        <v>51452501</v>
      </c>
      <c r="B113" s="1" t="s">
        <v>42</v>
      </c>
      <c r="F113" s="1">
        <v>191366</v>
      </c>
    </row>
    <row r="114" spans="1:6" x14ac:dyDescent="0.25">
      <c r="A114" s="1">
        <v>51501501</v>
      </c>
      <c r="B114" s="1" t="s">
        <v>16</v>
      </c>
    </row>
    <row r="115" spans="1:6" x14ac:dyDescent="0.25">
      <c r="A115" s="53">
        <v>51550501</v>
      </c>
      <c r="B115" s="53" t="s">
        <v>43</v>
      </c>
      <c r="C115" s="53"/>
      <c r="D115" s="54">
        <v>1905293</v>
      </c>
    </row>
    <row r="116" spans="1:6" x14ac:dyDescent="0.25">
      <c r="A116" s="53">
        <v>51550502</v>
      </c>
      <c r="B116" s="53" t="s">
        <v>44</v>
      </c>
      <c r="C116" s="53"/>
      <c r="D116" s="54">
        <v>674742</v>
      </c>
    </row>
    <row r="117" spans="1:6" x14ac:dyDescent="0.25">
      <c r="A117" s="1">
        <v>51551501</v>
      </c>
      <c r="B117" s="1" t="s">
        <v>45</v>
      </c>
    </row>
    <row r="118" spans="1:6" x14ac:dyDescent="0.25">
      <c r="A118" s="1">
        <v>51552001</v>
      </c>
      <c r="B118" s="1" t="s">
        <v>46</v>
      </c>
    </row>
    <row r="119" spans="1:6" x14ac:dyDescent="0.25">
      <c r="A119" s="53">
        <v>51559501</v>
      </c>
      <c r="B119" s="53" t="s">
        <v>47</v>
      </c>
      <c r="C119" s="53"/>
      <c r="D119" s="54">
        <v>184800</v>
      </c>
    </row>
    <row r="120" spans="1:6" x14ac:dyDescent="0.25">
      <c r="A120" s="1">
        <v>51952001</v>
      </c>
      <c r="B120" s="1" t="s">
        <v>17</v>
      </c>
    </row>
    <row r="121" spans="1:6" x14ac:dyDescent="0.25">
      <c r="A121" s="1">
        <v>51952501</v>
      </c>
      <c r="B121" s="1" t="s">
        <v>18</v>
      </c>
      <c r="D121" s="32">
        <f>SUM(D122)</f>
        <v>291666.66666666669</v>
      </c>
    </row>
    <row r="122" spans="1:6" x14ac:dyDescent="0.25">
      <c r="B122" s="1" t="s">
        <v>198</v>
      </c>
      <c r="D122" s="32">
        <f>3500000/12</f>
        <v>291666.66666666669</v>
      </c>
    </row>
    <row r="123" spans="1:6" x14ac:dyDescent="0.25">
      <c r="A123" s="1">
        <v>51953001</v>
      </c>
      <c r="B123" s="1" t="s">
        <v>19</v>
      </c>
    </row>
    <row r="124" spans="1:6" x14ac:dyDescent="0.25">
      <c r="A124" s="1">
        <v>51956001</v>
      </c>
      <c r="B124" s="1" t="s">
        <v>21</v>
      </c>
    </row>
    <row r="125" spans="1:6" x14ac:dyDescent="0.25">
      <c r="A125" s="53">
        <v>51956501</v>
      </c>
      <c r="B125" s="53" t="s">
        <v>22</v>
      </c>
      <c r="C125" s="53"/>
      <c r="D125" s="54">
        <v>373103</v>
      </c>
    </row>
    <row r="126" spans="1:6" x14ac:dyDescent="0.25">
      <c r="A126" s="1">
        <v>52059597</v>
      </c>
      <c r="B126" s="1" t="s">
        <v>30</v>
      </c>
    </row>
    <row r="127" spans="1:6" x14ac:dyDescent="0.25">
      <c r="A127" s="1">
        <v>53051501</v>
      </c>
      <c r="B127" s="1" t="s">
        <v>23</v>
      </c>
    </row>
    <row r="128" spans="1:6" ht="14.25" thickBot="1" x14ac:dyDescent="0.3">
      <c r="A128" s="1">
        <v>53152501</v>
      </c>
      <c r="B128" s="1" t="s">
        <v>24</v>
      </c>
    </row>
    <row r="129" spans="1:8" ht="14.25" thickBot="1" x14ac:dyDescent="0.3">
      <c r="A129" s="78">
        <v>53952501</v>
      </c>
      <c r="B129" s="79" t="s">
        <v>193</v>
      </c>
      <c r="C129" s="7"/>
      <c r="D129" s="73">
        <f>SUM(D130:D133)</f>
        <v>1500000</v>
      </c>
    </row>
    <row r="130" spans="1:8" x14ac:dyDescent="0.25">
      <c r="B130" s="1" t="s">
        <v>194</v>
      </c>
      <c r="D130" s="80">
        <v>200000</v>
      </c>
    </row>
    <row r="131" spans="1:8" x14ac:dyDescent="0.25">
      <c r="B131" s="1" t="s">
        <v>195</v>
      </c>
      <c r="D131" s="80">
        <v>100000</v>
      </c>
    </row>
    <row r="132" spans="1:8" x14ac:dyDescent="0.25">
      <c r="B132" s="1" t="s">
        <v>196</v>
      </c>
      <c r="D132" s="80">
        <v>200000</v>
      </c>
    </row>
    <row r="133" spans="1:8" x14ac:dyDescent="0.25">
      <c r="B133" s="1" t="s">
        <v>197</v>
      </c>
      <c r="D133" s="80">
        <v>1000000</v>
      </c>
    </row>
    <row r="134" spans="1:8" x14ac:dyDescent="0.25">
      <c r="A134" s="1">
        <v>61350502</v>
      </c>
      <c r="B134" s="1" t="s">
        <v>52</v>
      </c>
    </row>
    <row r="135" spans="1:8" x14ac:dyDescent="0.25">
      <c r="A135" s="53">
        <v>61351001</v>
      </c>
      <c r="B135" s="53" t="s">
        <v>53</v>
      </c>
      <c r="C135" s="53"/>
      <c r="D135" s="54">
        <v>674742</v>
      </c>
    </row>
    <row r="136" spans="1:8" s="17" customFormat="1" x14ac:dyDescent="0.25">
      <c r="A136" s="53">
        <v>61351002</v>
      </c>
      <c r="B136" s="53" t="s">
        <v>50</v>
      </c>
      <c r="C136" s="53"/>
      <c r="D136" s="54">
        <f>+D137+D141</f>
        <v>10929138</v>
      </c>
      <c r="G136" s="18"/>
      <c r="H136" s="20"/>
    </row>
    <row r="137" spans="1:8" s="17" customFormat="1" ht="14.25" thickBot="1" x14ac:dyDescent="0.3">
      <c r="A137" s="53"/>
      <c r="B137" s="53" t="s">
        <v>174</v>
      </c>
      <c r="C137" s="53"/>
      <c r="D137" s="54">
        <f>SUM(D138:D140)</f>
        <v>8445742</v>
      </c>
      <c r="G137" s="18"/>
      <c r="H137" s="20"/>
    </row>
    <row r="138" spans="1:8" x14ac:dyDescent="0.25">
      <c r="A138" s="53"/>
      <c r="B138" s="83" t="s">
        <v>176</v>
      </c>
      <c r="C138" s="84"/>
      <c r="D138" s="65">
        <f>1409825*2</f>
        <v>2819650</v>
      </c>
    </row>
    <row r="139" spans="1:8" x14ac:dyDescent="0.25">
      <c r="A139" s="53"/>
      <c r="B139" s="85" t="s">
        <v>177</v>
      </c>
      <c r="C139" s="86"/>
      <c r="D139" s="66">
        <f>1898518*2</f>
        <v>3797036</v>
      </c>
    </row>
    <row r="140" spans="1:8" ht="14.25" thickBot="1" x14ac:dyDescent="0.3">
      <c r="A140" s="53"/>
      <c r="B140" s="87" t="s">
        <v>178</v>
      </c>
      <c r="C140" s="88"/>
      <c r="D140" s="67">
        <f>914528*2</f>
        <v>1829056</v>
      </c>
    </row>
    <row r="141" spans="1:8" s="17" customFormat="1" ht="14.25" thickBot="1" x14ac:dyDescent="0.3">
      <c r="A141" s="53"/>
      <c r="B141" s="53" t="s">
        <v>175</v>
      </c>
      <c r="C141" s="53"/>
      <c r="D141" s="54">
        <f>SUM(D142:D145)</f>
        <v>2483396</v>
      </c>
      <c r="G141" s="18"/>
      <c r="H141" s="20"/>
    </row>
    <row r="142" spans="1:8" x14ac:dyDescent="0.25">
      <c r="A142" s="53"/>
      <c r="B142" s="83" t="s">
        <v>179</v>
      </c>
      <c r="C142" s="84"/>
      <c r="D142" s="65">
        <v>468608</v>
      </c>
    </row>
    <row r="143" spans="1:8" x14ac:dyDescent="0.25">
      <c r="A143" s="53"/>
      <c r="B143" s="85" t="s">
        <v>180</v>
      </c>
      <c r="C143" s="86"/>
      <c r="D143" s="66">
        <v>530722</v>
      </c>
    </row>
    <row r="144" spans="1:8" x14ac:dyDescent="0.25">
      <c r="A144" s="53"/>
      <c r="B144" s="85" t="s">
        <v>181</v>
      </c>
      <c r="C144" s="86"/>
      <c r="D144" s="66">
        <v>129478</v>
      </c>
    </row>
    <row r="145" spans="1:8" ht="14.25" thickBot="1" x14ac:dyDescent="0.3">
      <c r="A145" s="53"/>
      <c r="B145" s="87" t="s">
        <v>182</v>
      </c>
      <c r="C145" s="88"/>
      <c r="D145" s="67">
        <f>400009+954579</f>
        <v>1354588</v>
      </c>
    </row>
    <row r="146" spans="1:8" ht="14.25" thickBot="1" x14ac:dyDescent="0.3">
      <c r="A146" s="53">
        <v>61454001</v>
      </c>
      <c r="B146" s="53" t="s">
        <v>57</v>
      </c>
      <c r="C146" s="53"/>
      <c r="D146" s="54">
        <f>+D147+D151</f>
        <v>4674511</v>
      </c>
    </row>
    <row r="147" spans="1:8" s="17" customFormat="1" x14ac:dyDescent="0.25">
      <c r="A147" s="53"/>
      <c r="B147" s="68" t="s">
        <v>174</v>
      </c>
      <c r="C147" s="69"/>
      <c r="D147" s="65">
        <f>SUM(D148:D150)</f>
        <v>2308791</v>
      </c>
      <c r="G147" s="18"/>
      <c r="H147" s="20"/>
    </row>
    <row r="148" spans="1:8" s="17" customFormat="1" x14ac:dyDescent="0.25">
      <c r="A148" s="53"/>
      <c r="B148" s="70" t="s">
        <v>176</v>
      </c>
      <c r="C148" s="22"/>
      <c r="D148" s="66">
        <v>760353</v>
      </c>
      <c r="G148" s="18"/>
      <c r="H148" s="20"/>
    </row>
    <row r="149" spans="1:8" x14ac:dyDescent="0.25">
      <c r="A149" s="53"/>
      <c r="B149" s="70" t="s">
        <v>177</v>
      </c>
      <c r="C149" s="22"/>
      <c r="D149" s="66">
        <v>1038328</v>
      </c>
    </row>
    <row r="150" spans="1:8" ht="14.25" thickBot="1" x14ac:dyDescent="0.3">
      <c r="A150" s="53"/>
      <c r="B150" s="71" t="s">
        <v>178</v>
      </c>
      <c r="C150" s="72"/>
      <c r="D150" s="67">
        <v>510110</v>
      </c>
    </row>
    <row r="151" spans="1:8" s="17" customFormat="1" x14ac:dyDescent="0.25">
      <c r="A151" s="53"/>
      <c r="B151" s="68" t="s">
        <v>175</v>
      </c>
      <c r="C151" s="69"/>
      <c r="D151" s="65">
        <f>SUM(D152:D155)</f>
        <v>2365720</v>
      </c>
      <c r="G151" s="18"/>
      <c r="H151" s="20"/>
    </row>
    <row r="152" spans="1:8" x14ac:dyDescent="0.25">
      <c r="A152" s="53"/>
      <c r="B152" s="70" t="s">
        <v>179</v>
      </c>
      <c r="C152" s="22"/>
      <c r="D152" s="66">
        <v>206999</v>
      </c>
    </row>
    <row r="153" spans="1:8" x14ac:dyDescent="0.25">
      <c r="A153" s="53"/>
      <c r="B153" s="70" t="s">
        <v>180</v>
      </c>
      <c r="C153" s="22"/>
      <c r="D153" s="66">
        <v>170000</v>
      </c>
    </row>
    <row r="154" spans="1:8" x14ac:dyDescent="0.25">
      <c r="A154" s="53"/>
      <c r="B154" s="70" t="s">
        <v>181</v>
      </c>
      <c r="C154" s="22"/>
      <c r="D154" s="66">
        <v>510999</v>
      </c>
    </row>
    <row r="155" spans="1:8" ht="14.25" thickBot="1" x14ac:dyDescent="0.3">
      <c r="A155" s="53"/>
      <c r="B155" s="71" t="s">
        <v>182</v>
      </c>
      <c r="C155" s="72"/>
      <c r="D155" s="67">
        <v>1477722</v>
      </c>
    </row>
    <row r="156" spans="1:8" x14ac:dyDescent="0.25">
      <c r="A156" s="1">
        <v>61559002</v>
      </c>
      <c r="B156" s="1" t="s">
        <v>51</v>
      </c>
    </row>
    <row r="157" spans="1:8" x14ac:dyDescent="0.25">
      <c r="A157" s="1">
        <v>61800103</v>
      </c>
      <c r="B157" s="1" t="s">
        <v>60</v>
      </c>
    </row>
    <row r="158" spans="1:8" x14ac:dyDescent="0.25">
      <c r="A158" s="1">
        <v>73050501</v>
      </c>
      <c r="B158" s="1" t="s">
        <v>55</v>
      </c>
    </row>
    <row r="159" spans="1:8" x14ac:dyDescent="0.25">
      <c r="A159" s="1">
        <v>73353001</v>
      </c>
      <c r="B159" s="1" t="s">
        <v>54</v>
      </c>
    </row>
    <row r="160" spans="1:8" x14ac:dyDescent="0.25">
      <c r="A160" s="53">
        <v>73353502</v>
      </c>
      <c r="B160" s="53" t="s">
        <v>187</v>
      </c>
      <c r="C160" s="53"/>
      <c r="D160" s="54">
        <v>31000</v>
      </c>
    </row>
    <row r="161" spans="1:8" x14ac:dyDescent="0.25">
      <c r="A161" s="1">
        <v>73454001</v>
      </c>
      <c r="B161" s="1" t="s">
        <v>59</v>
      </c>
    </row>
    <row r="162" spans="1:8" x14ac:dyDescent="0.25">
      <c r="A162" s="53">
        <v>73512001</v>
      </c>
      <c r="B162" s="53" t="s">
        <v>33</v>
      </c>
      <c r="C162" s="53"/>
      <c r="D162" s="54">
        <f>SUM(D163:D185)</f>
        <v>8668710.6666666679</v>
      </c>
    </row>
    <row r="163" spans="1:8" s="2" customFormat="1" x14ac:dyDescent="0.25">
      <c r="A163" s="22"/>
      <c r="B163" s="55" t="s">
        <v>61</v>
      </c>
      <c r="C163" s="56" t="s">
        <v>62</v>
      </c>
      <c r="D163" s="57">
        <v>77660</v>
      </c>
      <c r="G163" s="16"/>
      <c r="H163" s="21"/>
    </row>
    <row r="164" spans="1:8" s="2" customFormat="1" x14ac:dyDescent="0.25">
      <c r="A164" s="22"/>
      <c r="B164" s="55" t="s">
        <v>63</v>
      </c>
      <c r="C164" s="56" t="s">
        <v>64</v>
      </c>
      <c r="D164" s="57">
        <v>238955</v>
      </c>
      <c r="G164" s="16"/>
      <c r="H164" s="21"/>
    </row>
    <row r="165" spans="1:8" s="2" customFormat="1" x14ac:dyDescent="0.25">
      <c r="A165" s="22"/>
      <c r="B165" s="55" t="s">
        <v>65</v>
      </c>
      <c r="C165" s="56" t="s">
        <v>66</v>
      </c>
      <c r="D165" s="57">
        <v>238955</v>
      </c>
      <c r="G165" s="16"/>
      <c r="H165" s="21"/>
    </row>
    <row r="166" spans="1:8" s="2" customFormat="1" x14ac:dyDescent="0.25">
      <c r="A166" s="22"/>
      <c r="B166" s="55" t="s">
        <v>67</v>
      </c>
      <c r="C166" s="56" t="s">
        <v>68</v>
      </c>
      <c r="D166" s="57">
        <v>334537</v>
      </c>
      <c r="G166" s="16"/>
      <c r="H166" s="21"/>
    </row>
    <row r="167" spans="1:8" s="2" customFormat="1" ht="27" x14ac:dyDescent="0.25">
      <c r="A167" s="22"/>
      <c r="B167" s="55" t="s">
        <v>69</v>
      </c>
      <c r="C167" s="56" t="s">
        <v>70</v>
      </c>
      <c r="D167" s="57">
        <v>274798</v>
      </c>
      <c r="G167" s="16"/>
      <c r="H167" s="21"/>
    </row>
    <row r="168" spans="1:8" s="2" customFormat="1" x14ac:dyDescent="0.25">
      <c r="A168" s="22"/>
      <c r="B168" s="55" t="s">
        <v>71</v>
      </c>
      <c r="C168" s="56" t="s">
        <v>72</v>
      </c>
      <c r="D168" s="57">
        <v>382328</v>
      </c>
      <c r="G168" s="16"/>
      <c r="H168" s="21"/>
    </row>
    <row r="169" spans="1:8" s="2" customFormat="1" x14ac:dyDescent="0.25">
      <c r="A169" s="22"/>
      <c r="B169" s="55" t="s">
        <v>73</v>
      </c>
      <c r="C169" s="56" t="s">
        <v>74</v>
      </c>
      <c r="D169" s="57">
        <v>298693</v>
      </c>
      <c r="G169" s="16"/>
      <c r="H169" s="21"/>
    </row>
    <row r="170" spans="1:8" s="2" customFormat="1" x14ac:dyDescent="0.25">
      <c r="A170" s="22"/>
      <c r="B170" s="55" t="s">
        <v>75</v>
      </c>
      <c r="C170" s="56" t="s">
        <v>76</v>
      </c>
      <c r="D170" s="57">
        <v>235776</v>
      </c>
      <c r="G170" s="16"/>
      <c r="H170" s="21"/>
    </row>
    <row r="171" spans="1:8" s="2" customFormat="1" ht="27" x14ac:dyDescent="0.25">
      <c r="A171" s="22"/>
      <c r="B171" s="55" t="s">
        <v>77</v>
      </c>
      <c r="C171" s="56" t="s">
        <v>78</v>
      </c>
      <c r="D171" s="57">
        <v>836341</v>
      </c>
      <c r="G171" s="16"/>
      <c r="H171" s="21"/>
    </row>
    <row r="172" spans="1:8" s="2" customFormat="1" x14ac:dyDescent="0.25">
      <c r="A172" s="22"/>
      <c r="B172" s="55" t="s">
        <v>79</v>
      </c>
      <c r="C172" s="56" t="s">
        <v>80</v>
      </c>
      <c r="D172" s="57">
        <v>800000</v>
      </c>
      <c r="G172" s="16"/>
      <c r="H172" s="21"/>
    </row>
    <row r="173" spans="1:8" s="2" customFormat="1" ht="27" x14ac:dyDescent="0.25">
      <c r="A173" s="22"/>
      <c r="B173" s="55" t="s">
        <v>81</v>
      </c>
      <c r="C173" s="56" t="s">
        <v>82</v>
      </c>
      <c r="D173" s="57">
        <v>740040</v>
      </c>
      <c r="G173" s="16"/>
      <c r="H173" s="21"/>
    </row>
    <row r="174" spans="1:8" s="2" customFormat="1" x14ac:dyDescent="0.25">
      <c r="A174" s="22"/>
      <c r="B174" s="55" t="s">
        <v>83</v>
      </c>
      <c r="C174" s="56" t="s">
        <v>84</v>
      </c>
      <c r="D174" s="57">
        <v>373296</v>
      </c>
      <c r="G174" s="16"/>
      <c r="H174" s="21"/>
    </row>
    <row r="175" spans="1:8" s="2" customFormat="1" x14ac:dyDescent="0.25">
      <c r="A175" s="22"/>
      <c r="B175" s="55" t="s">
        <v>85</v>
      </c>
      <c r="C175" s="56" t="s">
        <v>86</v>
      </c>
      <c r="D175" s="57">
        <v>250000</v>
      </c>
      <c r="G175" s="16"/>
      <c r="H175" s="21"/>
    </row>
    <row r="176" spans="1:8" s="2" customFormat="1" ht="27" x14ac:dyDescent="0.25">
      <c r="A176" s="22"/>
      <c r="B176" s="55" t="s">
        <v>87</v>
      </c>
      <c r="C176" s="56" t="s">
        <v>88</v>
      </c>
      <c r="D176" s="57">
        <f>2300000/3</f>
        <v>766666.66666666663</v>
      </c>
      <c r="G176" s="16"/>
      <c r="H176" s="21"/>
    </row>
    <row r="177" spans="1:8" s="2" customFormat="1" x14ac:dyDescent="0.25">
      <c r="A177" s="22"/>
      <c r="B177" s="55" t="s">
        <v>89</v>
      </c>
      <c r="C177" s="56" t="s">
        <v>90</v>
      </c>
      <c r="D177" s="57">
        <v>452480</v>
      </c>
      <c r="G177" s="16"/>
      <c r="H177" s="21"/>
    </row>
    <row r="178" spans="1:8" s="2" customFormat="1" x14ac:dyDescent="0.25">
      <c r="A178" s="22"/>
      <c r="B178" s="55" t="s">
        <v>91</v>
      </c>
      <c r="C178" s="56" t="s">
        <v>92</v>
      </c>
      <c r="D178" s="57">
        <v>250000</v>
      </c>
      <c r="G178" s="16"/>
      <c r="H178" s="21"/>
    </row>
    <row r="179" spans="1:8" s="2" customFormat="1" x14ac:dyDescent="0.25">
      <c r="A179" s="22"/>
      <c r="B179" s="55" t="s">
        <v>105</v>
      </c>
      <c r="C179" s="56" t="s">
        <v>93</v>
      </c>
      <c r="D179" s="57">
        <v>500000</v>
      </c>
      <c r="G179" s="16"/>
      <c r="H179" s="21"/>
    </row>
    <row r="180" spans="1:8" s="2" customFormat="1" ht="27" x14ac:dyDescent="0.25">
      <c r="A180" s="22"/>
      <c r="B180" s="55" t="s">
        <v>94</v>
      </c>
      <c r="C180" s="56" t="s">
        <v>95</v>
      </c>
      <c r="D180" s="57">
        <v>285771</v>
      </c>
      <c r="G180" s="16"/>
      <c r="H180" s="21"/>
    </row>
    <row r="181" spans="1:8" s="2" customFormat="1" x14ac:dyDescent="0.25">
      <c r="A181" s="22"/>
      <c r="B181" s="55" t="s">
        <v>96</v>
      </c>
      <c r="C181" s="56" t="s">
        <v>97</v>
      </c>
      <c r="D181" s="57">
        <v>367414</v>
      </c>
      <c r="G181" s="16"/>
      <c r="H181" s="21"/>
    </row>
    <row r="182" spans="1:8" s="2" customFormat="1" x14ac:dyDescent="0.25">
      <c r="A182" s="22"/>
      <c r="B182" s="55" t="s">
        <v>98</v>
      </c>
      <c r="C182" s="56" t="s">
        <v>86</v>
      </c>
      <c r="D182" s="57">
        <v>250000</v>
      </c>
      <c r="G182" s="16"/>
      <c r="H182" s="21"/>
    </row>
    <row r="183" spans="1:8" s="2" customFormat="1" x14ac:dyDescent="0.25">
      <c r="A183" s="22"/>
      <c r="B183" s="55" t="s">
        <v>99</v>
      </c>
      <c r="C183" s="56" t="s">
        <v>100</v>
      </c>
      <c r="D183" s="57">
        <v>265000</v>
      </c>
      <c r="G183" s="16"/>
      <c r="H183" s="21"/>
    </row>
    <row r="184" spans="1:8" s="2" customFormat="1" x14ac:dyDescent="0.25">
      <c r="A184" s="22"/>
      <c r="B184" s="55" t="s">
        <v>101</v>
      </c>
      <c r="C184" s="56" t="s">
        <v>102</v>
      </c>
      <c r="D184" s="57">
        <v>200000</v>
      </c>
      <c r="G184" s="16"/>
      <c r="H184" s="21"/>
    </row>
    <row r="185" spans="1:8" s="2" customFormat="1" ht="27" x14ac:dyDescent="0.25">
      <c r="A185" s="22"/>
      <c r="B185" s="55" t="s">
        <v>103</v>
      </c>
      <c r="C185" s="56" t="s">
        <v>104</v>
      </c>
      <c r="D185" s="57">
        <v>250000</v>
      </c>
      <c r="G185" s="16"/>
      <c r="H185" s="21"/>
    </row>
    <row r="186" spans="1:8" x14ac:dyDescent="0.25">
      <c r="A186" s="1">
        <v>73953501</v>
      </c>
      <c r="B186" s="1" t="s">
        <v>56</v>
      </c>
    </row>
    <row r="187" spans="1:8" x14ac:dyDescent="0.25">
      <c r="A187" s="1">
        <v>74050502</v>
      </c>
      <c r="B187" s="1" t="s">
        <v>58</v>
      </c>
    </row>
    <row r="188" spans="1:8" x14ac:dyDescent="0.25">
      <c r="A188" s="53"/>
      <c r="B188" s="53" t="s">
        <v>167</v>
      </c>
      <c r="C188" s="53"/>
      <c r="D188" s="54">
        <f>SUM(D189:D191)</f>
        <v>10037083.333333332</v>
      </c>
    </row>
    <row r="189" spans="1:8" x14ac:dyDescent="0.25">
      <c r="A189" s="53"/>
      <c r="B189" s="53" t="s">
        <v>170</v>
      </c>
      <c r="C189" s="53"/>
      <c r="D189" s="54">
        <f>118026000/12</f>
        <v>9835500</v>
      </c>
    </row>
    <row r="190" spans="1:8" x14ac:dyDescent="0.25">
      <c r="A190" s="53"/>
      <c r="B190" s="53" t="s">
        <v>169</v>
      </c>
      <c r="C190" s="53"/>
      <c r="D190" s="54">
        <f>2195000/12</f>
        <v>182916.66666666666</v>
      </c>
    </row>
    <row r="191" spans="1:8" x14ac:dyDescent="0.25">
      <c r="A191" s="53"/>
      <c r="B191" s="53" t="s">
        <v>168</v>
      </c>
      <c r="C191" s="53"/>
      <c r="D191" s="54">
        <f>224000/12</f>
        <v>18666.666666666668</v>
      </c>
    </row>
    <row r="194" spans="3:4" ht="14.25" thickBot="1" x14ac:dyDescent="0.3"/>
    <row r="195" spans="3:4" x14ac:dyDescent="0.25">
      <c r="C195" s="94" t="s">
        <v>188</v>
      </c>
      <c r="D195" s="92">
        <f>+D2+D12+D16+D21+D29+D32+D35+D38+D41+D58+D67+D71+D83+D104+D110+D115+D116+D119+D125+D135+D136+D146+D160+D162+D188+D7+D23+D121+D129</f>
        <v>64046075.228888892</v>
      </c>
    </row>
    <row r="196" spans="3:4" ht="14.25" thickBot="1" x14ac:dyDescent="0.3">
      <c r="C196" s="95"/>
      <c r="D196" s="93"/>
    </row>
  </sheetData>
  <mergeCells count="15">
    <mergeCell ref="D84:D93"/>
    <mergeCell ref="D96:D103"/>
    <mergeCell ref="C96:C103"/>
    <mergeCell ref="D195:D196"/>
    <mergeCell ref="C195:C196"/>
    <mergeCell ref="B142:C142"/>
    <mergeCell ref="B143:C143"/>
    <mergeCell ref="B144:C144"/>
    <mergeCell ref="B145:C145"/>
    <mergeCell ref="C42:C50"/>
    <mergeCell ref="C51:C57"/>
    <mergeCell ref="B138:C138"/>
    <mergeCell ref="B139:C139"/>
    <mergeCell ref="B140:C140"/>
    <mergeCell ref="C84:C93"/>
  </mergeCell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DA33B-230C-4ED0-B3D1-9F6D793112E6}">
  <dimension ref="A1:D1"/>
  <sheetViews>
    <sheetView workbookViewId="0">
      <selection activeCell="D10" sqref="D10"/>
    </sheetView>
  </sheetViews>
  <sheetFormatPr baseColWidth="10" defaultRowHeight="15" x14ac:dyDescent="0.25"/>
  <sheetData>
    <row r="1" spans="1:4" x14ac:dyDescent="0.25">
      <c r="A1" s="7">
        <v>11050501</v>
      </c>
      <c r="B1" s="7" t="s">
        <v>1</v>
      </c>
      <c r="C1" s="7"/>
      <c r="D1" s="33">
        <f>2341717.84-1478714</f>
        <v>863003.83999999985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02B1D-5020-427E-A4DA-7BF8A1BE45F1}">
  <dimension ref="A1:D4"/>
  <sheetViews>
    <sheetView workbookViewId="0">
      <selection activeCell="B16" sqref="B16:C16"/>
    </sheetView>
  </sheetViews>
  <sheetFormatPr baseColWidth="10" defaultRowHeight="15" x14ac:dyDescent="0.25"/>
  <cols>
    <col min="2" max="2" width="31" customWidth="1"/>
    <col min="3" max="3" width="13.28515625" customWidth="1"/>
    <col min="4" max="4" width="17.140625" customWidth="1"/>
  </cols>
  <sheetData>
    <row r="1" spans="1:4" x14ac:dyDescent="0.25">
      <c r="A1" s="7">
        <v>720584</v>
      </c>
      <c r="B1" s="7" t="s">
        <v>6</v>
      </c>
      <c r="C1" s="7"/>
      <c r="D1" s="33">
        <f>SUM(D2:D4)</f>
        <v>3729222.888888889</v>
      </c>
    </row>
    <row r="2" spans="1:4" x14ac:dyDescent="0.25">
      <c r="A2" s="1"/>
      <c r="B2" t="s">
        <v>153</v>
      </c>
      <c r="C2" s="1"/>
      <c r="D2" s="36">
        <v>1522834</v>
      </c>
    </row>
    <row r="3" spans="1:4" x14ac:dyDescent="0.25">
      <c r="A3" s="1"/>
      <c r="B3" s="1" t="s">
        <v>171</v>
      </c>
      <c r="C3" s="1"/>
      <c r="D3" s="36">
        <v>2150000</v>
      </c>
    </row>
    <row r="4" spans="1:4" x14ac:dyDescent="0.25">
      <c r="A4" s="1"/>
      <c r="B4" s="1" t="s">
        <v>189</v>
      </c>
      <c r="C4" s="1"/>
      <c r="D4" s="36">
        <f>1015000/18</f>
        <v>56388.888888888891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AB6D8-D59D-44F3-8F74-7D555D2781FF}">
  <dimension ref="A1:D3"/>
  <sheetViews>
    <sheetView workbookViewId="0">
      <selection activeCell="C14" sqref="C14"/>
    </sheetView>
  </sheetViews>
  <sheetFormatPr baseColWidth="10" defaultRowHeight="15" x14ac:dyDescent="0.25"/>
  <cols>
    <col min="2" max="2" width="33.140625" customWidth="1"/>
  </cols>
  <sheetData>
    <row r="1" spans="1:4" x14ac:dyDescent="0.25">
      <c r="A1" s="7">
        <v>720551</v>
      </c>
      <c r="B1" s="7" t="s">
        <v>4</v>
      </c>
      <c r="C1" s="7"/>
      <c r="D1" s="33">
        <f>SUM(D2:D3)</f>
        <v>898969.33333333326</v>
      </c>
    </row>
    <row r="2" spans="1:4" x14ac:dyDescent="0.25">
      <c r="A2" s="1"/>
      <c r="B2" s="1" t="s">
        <v>172</v>
      </c>
      <c r="C2" s="1"/>
      <c r="D2" s="32">
        <f>5097132/12</f>
        <v>424761</v>
      </c>
    </row>
    <row r="3" spans="1:4" x14ac:dyDescent="0.25">
      <c r="A3" s="1"/>
      <c r="B3" s="1" t="s">
        <v>173</v>
      </c>
      <c r="C3" s="1"/>
      <c r="D3" s="32">
        <f>5690500/12</f>
        <v>474208.33333333331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3F4AD-E5A9-4B85-8927-47DECB0477E0}">
  <dimension ref="A1:D5"/>
  <sheetViews>
    <sheetView workbookViewId="0">
      <selection activeCell="C13" sqref="C13"/>
    </sheetView>
  </sheetViews>
  <sheetFormatPr baseColWidth="10" defaultRowHeight="15" x14ac:dyDescent="0.25"/>
  <cols>
    <col min="2" max="2" width="33" customWidth="1"/>
    <col min="3" max="3" width="22.28515625" customWidth="1"/>
    <col min="4" max="4" width="16.42578125" customWidth="1"/>
  </cols>
  <sheetData>
    <row r="1" spans="1:4" x14ac:dyDescent="0.25">
      <c r="A1" s="7">
        <v>613504</v>
      </c>
      <c r="B1" s="7" t="s">
        <v>25</v>
      </c>
      <c r="C1" s="7"/>
      <c r="D1" s="33">
        <f>+D2+D3</f>
        <v>4666666</v>
      </c>
    </row>
    <row r="2" spans="1:4" x14ac:dyDescent="0.25">
      <c r="A2" s="1"/>
      <c r="B2" s="1" t="s">
        <v>190</v>
      </c>
      <c r="C2" s="1"/>
      <c r="D2" s="32">
        <v>1600000</v>
      </c>
    </row>
    <row r="3" spans="1:4" x14ac:dyDescent="0.25">
      <c r="A3" s="1"/>
      <c r="B3" s="1" t="s">
        <v>192</v>
      </c>
      <c r="C3" s="1"/>
      <c r="D3" s="32">
        <f>SUM(D4:D5)</f>
        <v>3066666</v>
      </c>
    </row>
    <row r="4" spans="1:4" x14ac:dyDescent="0.25">
      <c r="A4" s="1"/>
      <c r="B4" s="1" t="s">
        <v>174</v>
      </c>
      <c r="C4" s="1"/>
      <c r="D4" s="32">
        <v>2466666</v>
      </c>
    </row>
    <row r="5" spans="1:4" x14ac:dyDescent="0.25">
      <c r="A5" s="1"/>
      <c r="B5" s="1" t="s">
        <v>175</v>
      </c>
      <c r="C5" s="1"/>
      <c r="D5" s="32">
        <v>600000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B5094-9CA1-480F-B1F3-30534C3E0001}">
  <dimension ref="A1:D3"/>
  <sheetViews>
    <sheetView workbookViewId="0">
      <selection activeCell="B1" sqref="B1:D3"/>
    </sheetView>
  </sheetViews>
  <sheetFormatPr baseColWidth="10" defaultRowHeight="15" x14ac:dyDescent="0.25"/>
  <cols>
    <col min="1" max="1" width="15.28515625" customWidth="1"/>
    <col min="2" max="2" width="33.7109375" customWidth="1"/>
    <col min="3" max="3" width="10.140625" customWidth="1"/>
  </cols>
  <sheetData>
    <row r="1" spans="1:4" x14ac:dyDescent="0.25">
      <c r="A1" s="7">
        <v>237095</v>
      </c>
      <c r="B1" s="7" t="s">
        <v>3</v>
      </c>
      <c r="C1" s="7"/>
      <c r="D1" s="33">
        <f>SUM(D2:D3)</f>
        <v>559196</v>
      </c>
    </row>
    <row r="2" spans="1:4" x14ac:dyDescent="0.25">
      <c r="A2" s="1"/>
      <c r="B2" t="s">
        <v>157</v>
      </c>
      <c r="C2" s="1"/>
      <c r="D2" s="34">
        <v>232568</v>
      </c>
    </row>
    <row r="3" spans="1:4" x14ac:dyDescent="0.25">
      <c r="A3" s="1"/>
      <c r="B3" t="s">
        <v>158</v>
      </c>
      <c r="C3" s="1"/>
      <c r="D3" s="34">
        <v>326628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19A3A-35ED-4F3F-B300-6EDF8DA926A3}">
  <dimension ref="A1:D28"/>
  <sheetViews>
    <sheetView topLeftCell="A16" workbookViewId="0">
      <selection activeCell="A29" sqref="A29"/>
    </sheetView>
  </sheetViews>
  <sheetFormatPr baseColWidth="10" defaultColWidth="22.7109375" defaultRowHeight="15" x14ac:dyDescent="0.25"/>
  <cols>
    <col min="2" max="2" width="32.7109375" customWidth="1"/>
    <col min="3" max="3" width="46.85546875" customWidth="1"/>
  </cols>
  <sheetData>
    <row r="1" spans="1:4" x14ac:dyDescent="0.25">
      <c r="A1" s="7">
        <v>73512001</v>
      </c>
      <c r="B1" s="7" t="s">
        <v>33</v>
      </c>
      <c r="C1" s="7"/>
      <c r="D1" s="33">
        <f>SUM(D2:D24)</f>
        <v>8668710.6666666679</v>
      </c>
    </row>
    <row r="2" spans="1:4" x14ac:dyDescent="0.25">
      <c r="A2" s="2"/>
      <c r="B2" s="3" t="s">
        <v>61</v>
      </c>
      <c r="C2" s="4" t="s">
        <v>62</v>
      </c>
      <c r="D2" s="49">
        <v>77660</v>
      </c>
    </row>
    <row r="3" spans="1:4" x14ac:dyDescent="0.25">
      <c r="A3" s="2"/>
      <c r="B3" s="3" t="s">
        <v>63</v>
      </c>
      <c r="C3" s="4" t="s">
        <v>64</v>
      </c>
      <c r="D3" s="49">
        <v>238955</v>
      </c>
    </row>
    <row r="4" spans="1:4" x14ac:dyDescent="0.25">
      <c r="A4" s="2"/>
      <c r="B4" s="3" t="s">
        <v>65</v>
      </c>
      <c r="C4" s="4" t="s">
        <v>66</v>
      </c>
      <c r="D4" s="49">
        <v>238955</v>
      </c>
    </row>
    <row r="5" spans="1:4" x14ac:dyDescent="0.25">
      <c r="A5" s="2"/>
      <c r="B5" s="3" t="s">
        <v>67</v>
      </c>
      <c r="C5" s="4" t="s">
        <v>68</v>
      </c>
      <c r="D5" s="49">
        <v>334537</v>
      </c>
    </row>
    <row r="6" spans="1:4" x14ac:dyDescent="0.25">
      <c r="A6" s="2"/>
      <c r="B6" s="3" t="s">
        <v>69</v>
      </c>
      <c r="C6" s="4" t="s">
        <v>70</v>
      </c>
      <c r="D6" s="49">
        <v>274798</v>
      </c>
    </row>
    <row r="7" spans="1:4" x14ac:dyDescent="0.25">
      <c r="A7" s="2"/>
      <c r="B7" s="3" t="s">
        <v>71</v>
      </c>
      <c r="C7" s="4" t="s">
        <v>72</v>
      </c>
      <c r="D7" s="49">
        <v>382328</v>
      </c>
    </row>
    <row r="8" spans="1:4" x14ac:dyDescent="0.25">
      <c r="A8" s="2"/>
      <c r="B8" s="3" t="s">
        <v>73</v>
      </c>
      <c r="C8" s="4" t="s">
        <v>74</v>
      </c>
      <c r="D8" s="49">
        <v>298693</v>
      </c>
    </row>
    <row r="9" spans="1:4" x14ac:dyDescent="0.25">
      <c r="A9" s="2"/>
      <c r="B9" s="3" t="s">
        <v>75</v>
      </c>
      <c r="C9" s="4" t="s">
        <v>76</v>
      </c>
      <c r="D9" s="49">
        <v>235776</v>
      </c>
    </row>
    <row r="10" spans="1:4" ht="27" x14ac:dyDescent="0.25">
      <c r="A10" s="2"/>
      <c r="B10" s="3" t="s">
        <v>77</v>
      </c>
      <c r="C10" s="4" t="s">
        <v>78</v>
      </c>
      <c r="D10" s="49">
        <v>836341</v>
      </c>
    </row>
    <row r="11" spans="1:4" x14ac:dyDescent="0.25">
      <c r="A11" s="2"/>
      <c r="B11" s="3" t="s">
        <v>79</v>
      </c>
      <c r="C11" s="4" t="s">
        <v>80</v>
      </c>
      <c r="D11" s="49">
        <v>800000</v>
      </c>
    </row>
    <row r="12" spans="1:4" ht="27" x14ac:dyDescent="0.25">
      <c r="A12" s="2"/>
      <c r="B12" s="3" t="s">
        <v>81</v>
      </c>
      <c r="C12" s="4" t="s">
        <v>82</v>
      </c>
      <c r="D12" s="49">
        <v>740040</v>
      </c>
    </row>
    <row r="13" spans="1:4" x14ac:dyDescent="0.25">
      <c r="A13" s="2"/>
      <c r="B13" s="3" t="s">
        <v>83</v>
      </c>
      <c r="C13" s="4" t="s">
        <v>84</v>
      </c>
      <c r="D13" s="49">
        <v>373296</v>
      </c>
    </row>
    <row r="14" spans="1:4" x14ac:dyDescent="0.25">
      <c r="A14" s="2"/>
      <c r="B14" s="3" t="s">
        <v>85</v>
      </c>
      <c r="C14" s="4" t="s">
        <v>86</v>
      </c>
      <c r="D14" s="49">
        <v>250000</v>
      </c>
    </row>
    <row r="15" spans="1:4" x14ac:dyDescent="0.25">
      <c r="A15" s="2"/>
      <c r="B15" s="5" t="s">
        <v>87</v>
      </c>
      <c r="C15" s="6" t="s">
        <v>88</v>
      </c>
      <c r="D15" s="50">
        <f>2300000/3</f>
        <v>766666.66666666663</v>
      </c>
    </row>
    <row r="16" spans="1:4" x14ac:dyDescent="0.25">
      <c r="A16" s="2"/>
      <c r="B16" s="3" t="s">
        <v>89</v>
      </c>
      <c r="C16" s="4" t="s">
        <v>90</v>
      </c>
      <c r="D16" s="49">
        <v>452480</v>
      </c>
    </row>
    <row r="17" spans="1:4" x14ac:dyDescent="0.25">
      <c r="A17" s="2"/>
      <c r="B17" s="3" t="s">
        <v>91</v>
      </c>
      <c r="C17" s="4" t="s">
        <v>92</v>
      </c>
      <c r="D17" s="49">
        <v>250000</v>
      </c>
    </row>
    <row r="18" spans="1:4" ht="27" x14ac:dyDescent="0.25">
      <c r="A18" s="2"/>
      <c r="B18" s="3" t="s">
        <v>105</v>
      </c>
      <c r="C18" s="4" t="s">
        <v>93</v>
      </c>
      <c r="D18" s="49">
        <v>500000</v>
      </c>
    </row>
    <row r="19" spans="1:4" ht="27" x14ac:dyDescent="0.25">
      <c r="A19" s="2"/>
      <c r="B19" s="3" t="s">
        <v>94</v>
      </c>
      <c r="C19" s="4" t="s">
        <v>95</v>
      </c>
      <c r="D19" s="49">
        <v>285771</v>
      </c>
    </row>
    <row r="20" spans="1:4" x14ac:dyDescent="0.25">
      <c r="A20" s="2"/>
      <c r="B20" s="3" t="s">
        <v>96</v>
      </c>
      <c r="C20" s="4" t="s">
        <v>97</v>
      </c>
      <c r="D20" s="49">
        <v>367414</v>
      </c>
    </row>
    <row r="21" spans="1:4" x14ac:dyDescent="0.25">
      <c r="A21" s="2"/>
      <c r="B21" s="3" t="s">
        <v>98</v>
      </c>
      <c r="C21" s="4" t="s">
        <v>86</v>
      </c>
      <c r="D21" s="49">
        <v>250000</v>
      </c>
    </row>
    <row r="22" spans="1:4" x14ac:dyDescent="0.25">
      <c r="A22" s="2"/>
      <c r="B22" s="3" t="s">
        <v>99</v>
      </c>
      <c r="C22" s="4" t="s">
        <v>100</v>
      </c>
      <c r="D22" s="49">
        <v>265000</v>
      </c>
    </row>
    <row r="23" spans="1:4" x14ac:dyDescent="0.25">
      <c r="A23" s="2"/>
      <c r="B23" s="3" t="s">
        <v>101</v>
      </c>
      <c r="C23" s="4" t="s">
        <v>102</v>
      </c>
      <c r="D23" s="49">
        <v>200000</v>
      </c>
    </row>
    <row r="24" spans="1:4" ht="27" x14ac:dyDescent="0.25">
      <c r="A24" s="2"/>
      <c r="B24" s="3" t="s">
        <v>103</v>
      </c>
      <c r="C24" s="4" t="s">
        <v>104</v>
      </c>
      <c r="D24" s="49">
        <v>250000</v>
      </c>
    </row>
    <row r="25" spans="1:4" x14ac:dyDescent="0.25">
      <c r="A25" s="7">
        <v>51202001</v>
      </c>
      <c r="B25" s="7" t="s">
        <v>34</v>
      </c>
      <c r="C25" s="7"/>
      <c r="D25" s="33">
        <f>SUM(D26)</f>
        <v>179216</v>
      </c>
    </row>
    <row r="26" spans="1:4" x14ac:dyDescent="0.25">
      <c r="A26" s="1"/>
      <c r="B26" s="1" t="s">
        <v>183</v>
      </c>
      <c r="C26" s="1"/>
      <c r="D26" s="35">
        <v>179216</v>
      </c>
    </row>
    <row r="27" spans="1:4" x14ac:dyDescent="0.25">
      <c r="A27" s="7">
        <v>51209501</v>
      </c>
      <c r="B27" s="7" t="s">
        <v>36</v>
      </c>
      <c r="C27" s="7"/>
      <c r="D27" s="33">
        <f>2212000/12</f>
        <v>184333.33333333334</v>
      </c>
    </row>
    <row r="28" spans="1:4" x14ac:dyDescent="0.25">
      <c r="A28" s="1"/>
      <c r="B28" s="1" t="s">
        <v>143</v>
      </c>
      <c r="C28" s="1"/>
      <c r="D28" s="32">
        <f>+D27</f>
        <v>184333.33333333334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1A864-8253-4E6A-9470-32590E4C77D5}">
  <dimension ref="A1:D8"/>
  <sheetViews>
    <sheetView workbookViewId="0">
      <selection activeCell="A7" sqref="A7:D7"/>
    </sheetView>
  </sheetViews>
  <sheetFormatPr baseColWidth="10" defaultRowHeight="16.5" x14ac:dyDescent="0.3"/>
  <cols>
    <col min="1" max="1" width="10.140625" style="74" bestFit="1" customWidth="1"/>
    <col min="2" max="2" width="35" style="74" bestFit="1" customWidth="1"/>
    <col min="3" max="3" width="11.42578125" style="74"/>
    <col min="4" max="4" width="16.28515625" style="75" bestFit="1" customWidth="1"/>
    <col min="5" max="16384" width="11.42578125" style="74"/>
  </cols>
  <sheetData>
    <row r="1" spans="1:4" ht="17.25" thickBot="1" x14ac:dyDescent="0.35"/>
    <row r="2" spans="1:4" ht="17.25" thickBot="1" x14ac:dyDescent="0.35">
      <c r="A2" s="76">
        <v>53952501</v>
      </c>
      <c r="B2" s="77" t="s">
        <v>193</v>
      </c>
      <c r="C2" s="7"/>
      <c r="D2" s="73">
        <f>SUM(D3:D6)</f>
        <v>1500000</v>
      </c>
    </row>
    <row r="3" spans="1:4" x14ac:dyDescent="0.3">
      <c r="B3" s="74" t="s">
        <v>194</v>
      </c>
      <c r="C3" s="1"/>
      <c r="D3" s="75">
        <v>200000</v>
      </c>
    </row>
    <row r="4" spans="1:4" x14ac:dyDescent="0.3">
      <c r="B4" s="74" t="s">
        <v>195</v>
      </c>
      <c r="C4" s="1"/>
      <c r="D4" s="75">
        <v>100000</v>
      </c>
    </row>
    <row r="5" spans="1:4" x14ac:dyDescent="0.3">
      <c r="B5" s="74" t="s">
        <v>196</v>
      </c>
      <c r="D5" s="75">
        <v>200000</v>
      </c>
    </row>
    <row r="6" spans="1:4" x14ac:dyDescent="0.3">
      <c r="B6" s="74" t="s">
        <v>197</v>
      </c>
      <c r="D6" s="75">
        <v>1000000</v>
      </c>
    </row>
    <row r="7" spans="1:4" x14ac:dyDescent="0.3">
      <c r="A7" s="7">
        <v>51952501</v>
      </c>
      <c r="B7" s="7" t="s">
        <v>18</v>
      </c>
      <c r="C7" s="7"/>
      <c r="D7" s="33">
        <f>SUM(D8)</f>
        <v>291666.66666666669</v>
      </c>
    </row>
    <row r="8" spans="1:4" x14ac:dyDescent="0.3">
      <c r="A8" s="1"/>
      <c r="B8" s="1" t="s">
        <v>198</v>
      </c>
      <c r="C8" s="1"/>
      <c r="D8" s="32">
        <f>3500000/12</f>
        <v>291666.66666666669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6E633-40DA-4D84-B8C3-8B218A91B22D}">
  <dimension ref="A1:D6"/>
  <sheetViews>
    <sheetView workbookViewId="0">
      <selection activeCell="D11" sqref="D11"/>
    </sheetView>
  </sheetViews>
  <sheetFormatPr baseColWidth="10" defaultRowHeight="15" x14ac:dyDescent="0.25"/>
  <cols>
    <col min="2" max="2" width="29.28515625" bestFit="1" customWidth="1"/>
    <col min="4" max="4" width="12.85546875" bestFit="1" customWidth="1"/>
  </cols>
  <sheetData>
    <row r="1" spans="1:4" x14ac:dyDescent="0.25">
      <c r="A1" s="7"/>
      <c r="B1" s="7" t="s">
        <v>167</v>
      </c>
      <c r="C1" s="7"/>
      <c r="D1" s="33">
        <f>SUM(D2:D4)</f>
        <v>10037083.333333332</v>
      </c>
    </row>
    <row r="2" spans="1:4" x14ac:dyDescent="0.25">
      <c r="A2" s="1"/>
      <c r="B2" s="1" t="s">
        <v>170</v>
      </c>
      <c r="C2" s="1"/>
      <c r="D2" s="32">
        <f>118026000/12</f>
        <v>9835500</v>
      </c>
    </row>
    <row r="3" spans="1:4" x14ac:dyDescent="0.25">
      <c r="A3" s="1"/>
      <c r="B3" s="1" t="s">
        <v>169</v>
      </c>
      <c r="C3" s="1"/>
      <c r="D3" s="32">
        <f>2195000/12</f>
        <v>182916.66666666666</v>
      </c>
    </row>
    <row r="4" spans="1:4" x14ac:dyDescent="0.25">
      <c r="A4" s="1"/>
      <c r="B4" s="1" t="s">
        <v>168</v>
      </c>
      <c r="C4" s="1"/>
      <c r="D4" s="32">
        <f>224000/12</f>
        <v>18666.666666666668</v>
      </c>
    </row>
    <row r="5" spans="1:4" x14ac:dyDescent="0.25">
      <c r="A5" s="7">
        <v>51401501</v>
      </c>
      <c r="B5" s="7" t="s">
        <v>15</v>
      </c>
      <c r="C5" s="7"/>
      <c r="D5" s="33">
        <f>+D6</f>
        <v>191366</v>
      </c>
    </row>
    <row r="6" spans="1:4" x14ac:dyDescent="0.25">
      <c r="A6" s="1"/>
      <c r="B6" s="1" t="s">
        <v>144</v>
      </c>
      <c r="C6" s="1"/>
      <c r="D6" s="32">
        <v>191366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F3786-8BD5-46A1-A1C3-3DBD954E4C32}">
  <dimension ref="A1:D22"/>
  <sheetViews>
    <sheetView tabSelected="1" workbookViewId="0">
      <selection activeCell="F21" sqref="F21"/>
    </sheetView>
  </sheetViews>
  <sheetFormatPr baseColWidth="10" defaultRowHeight="15" x14ac:dyDescent="0.25"/>
  <cols>
    <col min="2" max="2" width="30" bestFit="1" customWidth="1"/>
    <col min="4" max="4" width="14.5703125" bestFit="1" customWidth="1"/>
  </cols>
  <sheetData>
    <row r="1" spans="1:4" x14ac:dyDescent="0.25">
      <c r="A1" s="53">
        <v>61351002</v>
      </c>
      <c r="B1" s="53" t="s">
        <v>50</v>
      </c>
      <c r="C1" s="53"/>
      <c r="D1" s="54">
        <f>+D2+D6</f>
        <v>10929138</v>
      </c>
    </row>
    <row r="2" spans="1:4" ht="15.75" thickBot="1" x14ac:dyDescent="0.3">
      <c r="A2" s="17"/>
      <c r="B2" s="17" t="s">
        <v>174</v>
      </c>
      <c r="C2" s="17"/>
      <c r="D2" s="35">
        <f>SUM(D3:D5)</f>
        <v>8445742</v>
      </c>
    </row>
    <row r="3" spans="1:4" x14ac:dyDescent="0.25">
      <c r="A3" s="1"/>
      <c r="B3" s="98" t="s">
        <v>176</v>
      </c>
      <c r="C3" s="99"/>
      <c r="D3" s="44">
        <f>1409825*2</f>
        <v>2819650</v>
      </c>
    </row>
    <row r="4" spans="1:4" x14ac:dyDescent="0.25">
      <c r="A4" s="1"/>
      <c r="B4" s="100" t="s">
        <v>177</v>
      </c>
      <c r="C4" s="101"/>
      <c r="D4" s="45">
        <f>1898518*2</f>
        <v>3797036</v>
      </c>
    </row>
    <row r="5" spans="1:4" ht="15.75" thickBot="1" x14ac:dyDescent="0.3">
      <c r="A5" s="1"/>
      <c r="B5" s="96" t="s">
        <v>178</v>
      </c>
      <c r="C5" s="97"/>
      <c r="D5" s="46">
        <f>914528*2</f>
        <v>1829056</v>
      </c>
    </row>
    <row r="6" spans="1:4" ht="15.75" thickBot="1" x14ac:dyDescent="0.3">
      <c r="A6" s="17"/>
      <c r="B6" s="17" t="s">
        <v>175</v>
      </c>
      <c r="C6" s="17"/>
      <c r="D6" s="35">
        <f>SUM(D7:D10)</f>
        <v>2483396</v>
      </c>
    </row>
    <row r="7" spans="1:4" x14ac:dyDescent="0.25">
      <c r="A7" s="1"/>
      <c r="B7" s="98" t="s">
        <v>179</v>
      </c>
      <c r="C7" s="99"/>
      <c r="D7" s="44">
        <v>468608</v>
      </c>
    </row>
    <row r="8" spans="1:4" x14ac:dyDescent="0.25">
      <c r="A8" s="1"/>
      <c r="B8" s="100" t="s">
        <v>180</v>
      </c>
      <c r="C8" s="101"/>
      <c r="D8" s="45">
        <v>530722</v>
      </c>
    </row>
    <row r="9" spans="1:4" x14ac:dyDescent="0.25">
      <c r="A9" s="1"/>
      <c r="B9" s="100" t="s">
        <v>181</v>
      </c>
      <c r="C9" s="101"/>
      <c r="D9" s="45">
        <v>129478</v>
      </c>
    </row>
    <row r="10" spans="1:4" ht="15.75" thickBot="1" x14ac:dyDescent="0.3">
      <c r="A10" s="1"/>
      <c r="B10" s="96" t="s">
        <v>182</v>
      </c>
      <c r="C10" s="97"/>
      <c r="D10" s="46">
        <f>400009+954579</f>
        <v>1354588</v>
      </c>
    </row>
    <row r="11" spans="1:4" ht="15.75" thickBot="1" x14ac:dyDescent="0.3">
      <c r="A11" s="7">
        <v>61454001</v>
      </c>
      <c r="B11" s="7" t="s">
        <v>57</v>
      </c>
      <c r="C11" s="7"/>
      <c r="D11" s="33">
        <f>+D12+D16</f>
        <v>4674511</v>
      </c>
    </row>
    <row r="12" spans="1:4" x14ac:dyDescent="0.25">
      <c r="A12" s="17"/>
      <c r="B12" s="25" t="s">
        <v>174</v>
      </c>
      <c r="C12" s="26"/>
      <c r="D12" s="47">
        <f>SUM(D13:D15)</f>
        <v>2308791</v>
      </c>
    </row>
    <row r="13" spans="1:4" x14ac:dyDescent="0.25">
      <c r="A13" s="17"/>
      <c r="B13" s="27" t="s">
        <v>176</v>
      </c>
      <c r="C13" s="28"/>
      <c r="D13" s="48">
        <v>760353</v>
      </c>
    </row>
    <row r="14" spans="1:4" x14ac:dyDescent="0.25">
      <c r="A14" s="1"/>
      <c r="B14" s="29" t="s">
        <v>177</v>
      </c>
      <c r="C14" s="2"/>
      <c r="D14" s="45">
        <v>1038328</v>
      </c>
    </row>
    <row r="15" spans="1:4" ht="15.75" thickBot="1" x14ac:dyDescent="0.3">
      <c r="A15" s="1"/>
      <c r="B15" s="30" t="s">
        <v>178</v>
      </c>
      <c r="C15" s="31"/>
      <c r="D15" s="46">
        <v>510110</v>
      </c>
    </row>
    <row r="16" spans="1:4" x14ac:dyDescent="0.25">
      <c r="A16" s="17"/>
      <c r="B16" s="25" t="s">
        <v>175</v>
      </c>
      <c r="C16" s="26"/>
      <c r="D16" s="47">
        <f>SUM(D17:D20)</f>
        <v>2365720</v>
      </c>
    </row>
    <row r="17" spans="1:4" x14ac:dyDescent="0.25">
      <c r="A17" s="1"/>
      <c r="B17" s="29" t="s">
        <v>179</v>
      </c>
      <c r="C17" s="2"/>
      <c r="D17" s="45">
        <v>206999</v>
      </c>
    </row>
    <row r="18" spans="1:4" x14ac:dyDescent="0.25">
      <c r="A18" s="1"/>
      <c r="B18" s="29" t="s">
        <v>180</v>
      </c>
      <c r="C18" s="2"/>
      <c r="D18" s="45">
        <v>170000</v>
      </c>
    </row>
    <row r="19" spans="1:4" x14ac:dyDescent="0.25">
      <c r="A19" s="1"/>
      <c r="B19" s="29" t="s">
        <v>181</v>
      </c>
      <c r="C19" s="2"/>
      <c r="D19" s="45">
        <v>510999</v>
      </c>
    </row>
    <row r="20" spans="1:4" ht="15.75" thickBot="1" x14ac:dyDescent="0.3">
      <c r="A20" s="1"/>
      <c r="B20" s="30" t="s">
        <v>182</v>
      </c>
      <c r="C20" s="31"/>
      <c r="D20" s="46">
        <v>1477722</v>
      </c>
    </row>
    <row r="21" spans="1:4" x14ac:dyDescent="0.25">
      <c r="A21" s="7">
        <v>15923501</v>
      </c>
      <c r="B21" s="7" t="s">
        <v>199</v>
      </c>
      <c r="C21" s="7"/>
      <c r="D21" s="33"/>
    </row>
    <row r="22" spans="1:4" x14ac:dyDescent="0.25">
      <c r="A22" s="28"/>
      <c r="B22" s="28" t="s">
        <v>200</v>
      </c>
      <c r="C22" s="28"/>
      <c r="D22" s="106">
        <v>1100000</v>
      </c>
    </row>
  </sheetData>
  <mergeCells count="7">
    <mergeCell ref="B10:C10"/>
    <mergeCell ref="B3:C3"/>
    <mergeCell ref="B4:C4"/>
    <mergeCell ref="B5:C5"/>
    <mergeCell ref="B7:C7"/>
    <mergeCell ref="B8:C8"/>
    <mergeCell ref="B9:C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CF1D9-DAF1-431D-89F8-78B7CD386897}">
  <dimension ref="A1:D5"/>
  <sheetViews>
    <sheetView workbookViewId="0">
      <selection activeCell="E13" sqref="E13"/>
    </sheetView>
  </sheetViews>
  <sheetFormatPr baseColWidth="10" defaultRowHeight="15" x14ac:dyDescent="0.25"/>
  <cols>
    <col min="4" max="4" width="12.85546875" bestFit="1" customWidth="1"/>
  </cols>
  <sheetData>
    <row r="1" spans="1:4" x14ac:dyDescent="0.25">
      <c r="A1" s="7">
        <v>51550501</v>
      </c>
      <c r="B1" s="7" t="s">
        <v>43</v>
      </c>
      <c r="C1" s="7"/>
      <c r="D1" s="33">
        <v>1905293</v>
      </c>
    </row>
    <row r="2" spans="1:4" x14ac:dyDescent="0.25">
      <c r="A2" s="7">
        <v>51550502</v>
      </c>
      <c r="B2" s="7" t="s">
        <v>44</v>
      </c>
      <c r="C2" s="7"/>
      <c r="D2" s="33">
        <v>674742</v>
      </c>
    </row>
    <row r="3" spans="1:4" x14ac:dyDescent="0.25">
      <c r="A3" s="7">
        <v>51559501</v>
      </c>
      <c r="B3" s="7" t="s">
        <v>47</v>
      </c>
      <c r="C3" s="7"/>
      <c r="D3" s="33">
        <v>184800</v>
      </c>
    </row>
    <row r="4" spans="1:4" x14ac:dyDescent="0.25">
      <c r="A4" s="7">
        <v>51956501</v>
      </c>
      <c r="B4" s="7" t="s">
        <v>22</v>
      </c>
      <c r="C4" s="7"/>
      <c r="D4" s="33">
        <v>373103</v>
      </c>
    </row>
    <row r="5" spans="1:4" x14ac:dyDescent="0.25">
      <c r="A5" s="7">
        <v>61351001</v>
      </c>
      <c r="B5" s="7" t="s">
        <v>53</v>
      </c>
      <c r="C5" s="7"/>
      <c r="D5" s="33">
        <v>674742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66288-C319-48C9-A644-552BDA3A3E66}">
  <dimension ref="A1:D41"/>
  <sheetViews>
    <sheetView topLeftCell="A31" workbookViewId="0">
      <selection activeCell="D48" sqref="D48"/>
    </sheetView>
  </sheetViews>
  <sheetFormatPr baseColWidth="10" defaultRowHeight="15" x14ac:dyDescent="0.25"/>
  <cols>
    <col min="2" max="2" width="34.7109375" bestFit="1" customWidth="1"/>
    <col min="3" max="3" width="15.7109375" bestFit="1" customWidth="1"/>
    <col min="4" max="4" width="16.42578125" customWidth="1"/>
  </cols>
  <sheetData>
    <row r="1" spans="1:4" x14ac:dyDescent="0.25">
      <c r="A1" s="7">
        <v>51350501</v>
      </c>
      <c r="B1" s="7" t="s">
        <v>37</v>
      </c>
      <c r="C1" s="7"/>
      <c r="D1" s="33">
        <f>SUM(D2:D3)</f>
        <v>198684</v>
      </c>
    </row>
    <row r="2" spans="1:4" x14ac:dyDescent="0.25">
      <c r="A2" s="1"/>
      <c r="B2" s="1" t="s">
        <v>141</v>
      </c>
      <c r="C2" s="1"/>
      <c r="D2" s="32">
        <v>138684</v>
      </c>
    </row>
    <row r="3" spans="1:4" x14ac:dyDescent="0.25">
      <c r="A3" s="1"/>
      <c r="B3" s="1" t="s">
        <v>142</v>
      </c>
      <c r="C3" s="1"/>
      <c r="D3" s="32">
        <v>60000</v>
      </c>
    </row>
    <row r="4" spans="1:4" x14ac:dyDescent="0.25">
      <c r="A4" s="1">
        <v>51351001</v>
      </c>
      <c r="B4" s="1" t="s">
        <v>38</v>
      </c>
      <c r="C4" s="1"/>
      <c r="D4" s="32"/>
    </row>
    <row r="5" spans="1:4" x14ac:dyDescent="0.25">
      <c r="A5" s="7">
        <v>51353001</v>
      </c>
      <c r="B5" s="7" t="s">
        <v>39</v>
      </c>
      <c r="C5" s="7"/>
      <c r="D5" s="33">
        <f>SUM(D6:D15)</f>
        <v>3776958</v>
      </c>
    </row>
    <row r="6" spans="1:4" x14ac:dyDescent="0.25">
      <c r="A6" s="2"/>
      <c r="B6" s="9" t="s">
        <v>134</v>
      </c>
      <c r="C6" s="8">
        <v>7145002</v>
      </c>
      <c r="D6" s="38">
        <v>75703</v>
      </c>
    </row>
    <row r="7" spans="1:4" x14ac:dyDescent="0.25">
      <c r="A7" s="2"/>
      <c r="B7" s="9" t="s">
        <v>184</v>
      </c>
      <c r="C7" s="8">
        <v>914242</v>
      </c>
      <c r="D7" s="38">
        <v>811265</v>
      </c>
    </row>
    <row r="8" spans="1:4" x14ac:dyDescent="0.25">
      <c r="A8" s="2"/>
      <c r="B8" s="9" t="s">
        <v>106</v>
      </c>
      <c r="C8" s="8">
        <v>8095122</v>
      </c>
      <c r="D8" s="38">
        <v>554845</v>
      </c>
    </row>
    <row r="9" spans="1:4" x14ac:dyDescent="0.25">
      <c r="A9" s="2"/>
      <c r="B9" s="9" t="s">
        <v>107</v>
      </c>
      <c r="C9" s="8">
        <v>2406036</v>
      </c>
      <c r="D9" s="38">
        <v>659367</v>
      </c>
    </row>
    <row r="10" spans="1:4" x14ac:dyDescent="0.25">
      <c r="A10" s="2"/>
      <c r="B10" s="9" t="s">
        <v>108</v>
      </c>
      <c r="C10" s="8">
        <v>7542767</v>
      </c>
      <c r="D10" s="38">
        <v>75923</v>
      </c>
    </row>
    <row r="11" spans="1:4" x14ac:dyDescent="0.25">
      <c r="A11" s="2"/>
      <c r="B11" s="9" t="s">
        <v>72</v>
      </c>
      <c r="C11" s="8">
        <v>7724331</v>
      </c>
      <c r="D11" s="38">
        <v>71482</v>
      </c>
    </row>
    <row r="12" spans="1:4" x14ac:dyDescent="0.25">
      <c r="A12" s="28"/>
      <c r="B12" s="51" t="s">
        <v>109</v>
      </c>
      <c r="C12" s="52">
        <v>12438681</v>
      </c>
      <c r="D12" s="38">
        <v>1030767</v>
      </c>
    </row>
    <row r="13" spans="1:4" x14ac:dyDescent="0.25">
      <c r="A13" s="28"/>
      <c r="B13" s="51" t="s">
        <v>110</v>
      </c>
      <c r="C13" s="52">
        <v>8094648</v>
      </c>
      <c r="D13" s="38">
        <v>74067</v>
      </c>
    </row>
    <row r="14" spans="1:4" x14ac:dyDescent="0.25">
      <c r="A14" s="28"/>
      <c r="B14" s="51" t="s">
        <v>111</v>
      </c>
      <c r="C14" s="52">
        <v>2049504</v>
      </c>
      <c r="D14" s="38">
        <v>149133</v>
      </c>
    </row>
    <row r="15" spans="1:4" x14ac:dyDescent="0.25">
      <c r="A15" s="2"/>
      <c r="B15" s="9" t="s">
        <v>112</v>
      </c>
      <c r="C15" s="8">
        <v>7861368</v>
      </c>
      <c r="D15" s="38">
        <v>274406</v>
      </c>
    </row>
    <row r="16" spans="1:4" x14ac:dyDescent="0.25">
      <c r="A16" s="2"/>
      <c r="B16" s="9" t="s">
        <v>113</v>
      </c>
      <c r="C16" s="8">
        <v>12782577</v>
      </c>
      <c r="D16" s="40">
        <v>708097</v>
      </c>
    </row>
    <row r="17" spans="1:4" x14ac:dyDescent="0.25">
      <c r="A17" s="13">
        <v>51353501</v>
      </c>
      <c r="B17" s="14" t="s">
        <v>40</v>
      </c>
      <c r="C17" s="13"/>
      <c r="D17" s="41">
        <f>SUM(D18:D37)</f>
        <v>693069</v>
      </c>
    </row>
    <row r="18" spans="1:4" x14ac:dyDescent="0.25">
      <c r="A18" s="2"/>
      <c r="B18" s="9" t="s">
        <v>114</v>
      </c>
      <c r="C18" s="102" t="s">
        <v>124</v>
      </c>
      <c r="D18" s="103">
        <v>500498</v>
      </c>
    </row>
    <row r="19" spans="1:4" x14ac:dyDescent="0.25">
      <c r="A19" s="2"/>
      <c r="B19" s="9" t="s">
        <v>115</v>
      </c>
      <c r="C19" s="102"/>
      <c r="D19" s="103"/>
    </row>
    <row r="20" spans="1:4" x14ac:dyDescent="0.25">
      <c r="A20" s="2"/>
      <c r="B20" s="9" t="s">
        <v>116</v>
      </c>
      <c r="C20" s="102"/>
      <c r="D20" s="103"/>
    </row>
    <row r="21" spans="1:4" x14ac:dyDescent="0.25">
      <c r="A21" s="2"/>
      <c r="B21" s="9" t="s">
        <v>117</v>
      </c>
      <c r="C21" s="102"/>
      <c r="D21" s="103"/>
    </row>
    <row r="22" spans="1:4" x14ac:dyDescent="0.25">
      <c r="A22" s="2"/>
      <c r="B22" s="9" t="s">
        <v>118</v>
      </c>
      <c r="C22" s="102"/>
      <c r="D22" s="103"/>
    </row>
    <row r="23" spans="1:4" x14ac:dyDescent="0.25">
      <c r="A23" s="2"/>
      <c r="B23" s="9" t="s">
        <v>119</v>
      </c>
      <c r="C23" s="102"/>
      <c r="D23" s="103"/>
    </row>
    <row r="24" spans="1:4" x14ac:dyDescent="0.25">
      <c r="A24" s="2"/>
      <c r="B24" s="9" t="s">
        <v>120</v>
      </c>
      <c r="C24" s="102"/>
      <c r="D24" s="103"/>
    </row>
    <row r="25" spans="1:4" x14ac:dyDescent="0.25">
      <c r="A25" s="2"/>
      <c r="B25" s="9" t="s">
        <v>121</v>
      </c>
      <c r="C25" s="102"/>
      <c r="D25" s="103"/>
    </row>
    <row r="26" spans="1:4" x14ac:dyDescent="0.25">
      <c r="A26" s="2"/>
      <c r="B26" s="9" t="s">
        <v>122</v>
      </c>
      <c r="C26" s="102"/>
      <c r="D26" s="103"/>
    </row>
    <row r="27" spans="1:4" x14ac:dyDescent="0.25">
      <c r="A27" s="2"/>
      <c r="B27" s="9" t="s">
        <v>123</v>
      </c>
      <c r="C27" s="102"/>
      <c r="D27" s="103"/>
    </row>
    <row r="28" spans="1:4" x14ac:dyDescent="0.25">
      <c r="A28" s="2"/>
      <c r="B28" s="9" t="s">
        <v>185</v>
      </c>
      <c r="C28" s="8">
        <v>5432528</v>
      </c>
      <c r="D28" s="40">
        <v>27351</v>
      </c>
    </row>
    <row r="29" spans="1:4" x14ac:dyDescent="0.25">
      <c r="A29" s="2"/>
      <c r="B29" s="9" t="s">
        <v>186</v>
      </c>
      <c r="C29" s="11">
        <v>19130986</v>
      </c>
      <c r="D29" s="40">
        <v>83080</v>
      </c>
    </row>
    <row r="30" spans="1:4" x14ac:dyDescent="0.25">
      <c r="A30" s="2"/>
      <c r="B30" s="9" t="s">
        <v>125</v>
      </c>
      <c r="C30" s="102" t="s">
        <v>133</v>
      </c>
      <c r="D30" s="103">
        <v>82140</v>
      </c>
    </row>
    <row r="31" spans="1:4" x14ac:dyDescent="0.25">
      <c r="A31" s="2"/>
      <c r="B31" s="9" t="s">
        <v>126</v>
      </c>
      <c r="C31" s="102"/>
      <c r="D31" s="104"/>
    </row>
    <row r="32" spans="1:4" x14ac:dyDescent="0.25">
      <c r="A32" s="2"/>
      <c r="B32" s="9" t="s">
        <v>127</v>
      </c>
      <c r="C32" s="102"/>
      <c r="D32" s="104"/>
    </row>
    <row r="33" spans="1:4" x14ac:dyDescent="0.25">
      <c r="A33" s="2"/>
      <c r="B33" s="9" t="s">
        <v>128</v>
      </c>
      <c r="C33" s="102"/>
      <c r="D33" s="104"/>
    </row>
    <row r="34" spans="1:4" x14ac:dyDescent="0.25">
      <c r="A34" s="2"/>
      <c r="B34" s="9" t="s">
        <v>129</v>
      </c>
      <c r="C34" s="102"/>
      <c r="D34" s="104"/>
    </row>
    <row r="35" spans="1:4" x14ac:dyDescent="0.25">
      <c r="A35" s="2"/>
      <c r="B35" s="9" t="s">
        <v>130</v>
      </c>
      <c r="C35" s="102"/>
      <c r="D35" s="104"/>
    </row>
    <row r="36" spans="1:4" x14ac:dyDescent="0.25">
      <c r="A36" s="2"/>
      <c r="B36" s="9" t="s">
        <v>131</v>
      </c>
      <c r="C36" s="102"/>
      <c r="D36" s="104"/>
    </row>
    <row r="37" spans="1:4" x14ac:dyDescent="0.25">
      <c r="A37" s="2"/>
      <c r="B37" s="10" t="s">
        <v>132</v>
      </c>
      <c r="C37" s="102"/>
      <c r="D37" s="104"/>
    </row>
    <row r="38" spans="1:4" x14ac:dyDescent="0.25">
      <c r="A38" s="7">
        <v>51353603</v>
      </c>
      <c r="B38" s="7" t="s">
        <v>136</v>
      </c>
      <c r="C38" s="12"/>
      <c r="D38" s="42">
        <f>SUM(D39:D40)</f>
        <v>374470</v>
      </c>
    </row>
    <row r="39" spans="1:4" x14ac:dyDescent="0.25">
      <c r="A39" s="2"/>
      <c r="B39" s="9" t="s">
        <v>135</v>
      </c>
      <c r="C39" s="8">
        <v>18794045</v>
      </c>
      <c r="D39" s="43">
        <v>211260</v>
      </c>
    </row>
    <row r="40" spans="1:4" x14ac:dyDescent="0.25">
      <c r="A40" s="2"/>
      <c r="B40" s="9" t="s">
        <v>135</v>
      </c>
      <c r="C40" s="8">
        <v>19150406</v>
      </c>
      <c r="D40" s="40">
        <v>163210</v>
      </c>
    </row>
    <row r="41" spans="1:4" x14ac:dyDescent="0.25">
      <c r="A41" s="7">
        <v>73353502</v>
      </c>
      <c r="B41" s="7" t="s">
        <v>187</v>
      </c>
      <c r="C41" s="7"/>
      <c r="D41" s="33">
        <v>31000</v>
      </c>
    </row>
  </sheetData>
  <mergeCells count="4">
    <mergeCell ref="C18:C27"/>
    <mergeCell ref="D18:D27"/>
    <mergeCell ref="C30:C37"/>
    <mergeCell ref="D30:D3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460D7-78C7-4F8B-B478-81EE6E0C1B7D}">
  <dimension ref="A1:D26"/>
  <sheetViews>
    <sheetView topLeftCell="A10" workbookViewId="0">
      <selection activeCell="E6" sqref="E6"/>
    </sheetView>
  </sheetViews>
  <sheetFormatPr baseColWidth="10" defaultRowHeight="15" x14ac:dyDescent="0.25"/>
  <cols>
    <col min="2" max="2" width="68.85546875" bestFit="1" customWidth="1"/>
    <col min="4" max="4" width="11.85546875" bestFit="1" customWidth="1"/>
  </cols>
  <sheetData>
    <row r="1" spans="1:4" x14ac:dyDescent="0.25">
      <c r="A1" s="7">
        <v>51301001</v>
      </c>
      <c r="B1" s="7" t="s">
        <v>9</v>
      </c>
      <c r="C1" s="7"/>
      <c r="D1" s="33">
        <f>SUM(D2:D17)</f>
        <v>1049519.666666667</v>
      </c>
    </row>
    <row r="2" spans="1:4" x14ac:dyDescent="0.25">
      <c r="A2" s="1"/>
      <c r="B2" s="1" t="s">
        <v>145</v>
      </c>
      <c r="C2" s="105" t="s">
        <v>156</v>
      </c>
      <c r="D2" s="32">
        <v>98466.666666666672</v>
      </c>
    </row>
    <row r="3" spans="1:4" x14ac:dyDescent="0.25">
      <c r="A3" s="1"/>
      <c r="B3" s="1" t="s">
        <v>150</v>
      </c>
      <c r="C3" s="105"/>
      <c r="D3" s="32">
        <v>124491.66666666667</v>
      </c>
    </row>
    <row r="4" spans="1:4" x14ac:dyDescent="0.25">
      <c r="A4" s="1"/>
      <c r="B4" s="1" t="s">
        <v>147</v>
      </c>
      <c r="C4" s="105"/>
      <c r="D4" s="32">
        <v>72658.333333333328</v>
      </c>
    </row>
    <row r="5" spans="1:4" x14ac:dyDescent="0.25">
      <c r="A5" s="1"/>
      <c r="B5" s="1" t="s">
        <v>151</v>
      </c>
      <c r="C5" s="105"/>
      <c r="D5" s="32">
        <v>98466.666666666672</v>
      </c>
    </row>
    <row r="6" spans="1:4" x14ac:dyDescent="0.25">
      <c r="A6" s="1"/>
      <c r="B6" s="1" t="s">
        <v>148</v>
      </c>
      <c r="C6" s="105"/>
      <c r="D6" s="32">
        <v>68191.666666666672</v>
      </c>
    </row>
    <row r="7" spans="1:4" x14ac:dyDescent="0.25">
      <c r="A7" s="1"/>
      <c r="B7" s="1" t="s">
        <v>149</v>
      </c>
      <c r="C7" s="105"/>
      <c r="D7" s="32">
        <v>60858.333333333336</v>
      </c>
    </row>
    <row r="8" spans="1:4" x14ac:dyDescent="0.25">
      <c r="A8" s="1"/>
      <c r="B8" s="1" t="s">
        <v>154</v>
      </c>
      <c r="C8" s="105"/>
      <c r="D8" s="32">
        <v>85225</v>
      </c>
    </row>
    <row r="9" spans="1:4" x14ac:dyDescent="0.25">
      <c r="A9" s="1"/>
      <c r="B9" s="1" t="s">
        <v>155</v>
      </c>
      <c r="C9" s="105"/>
      <c r="D9" s="32">
        <v>60858.333333333336</v>
      </c>
    </row>
    <row r="10" spans="1:4" x14ac:dyDescent="0.25">
      <c r="A10" s="1"/>
      <c r="B10" s="1" t="s">
        <v>146</v>
      </c>
      <c r="C10" s="105"/>
      <c r="D10" s="32">
        <v>60858.333333333336</v>
      </c>
    </row>
    <row r="11" spans="1:4" x14ac:dyDescent="0.25">
      <c r="A11" s="1"/>
      <c r="B11" s="1" t="s">
        <v>159</v>
      </c>
      <c r="C11" s="105" t="s">
        <v>166</v>
      </c>
      <c r="D11" s="32">
        <v>29718.5</v>
      </c>
    </row>
    <row r="12" spans="1:4" x14ac:dyDescent="0.25">
      <c r="A12" s="1"/>
      <c r="B12" s="1" t="s">
        <v>160</v>
      </c>
      <c r="C12" s="105"/>
      <c r="D12" s="32">
        <v>60267.75</v>
      </c>
    </row>
    <row r="13" spans="1:4" x14ac:dyDescent="0.25">
      <c r="A13" s="1"/>
      <c r="B13" s="1" t="s">
        <v>161</v>
      </c>
      <c r="C13" s="105"/>
      <c r="D13" s="32">
        <v>11365.75</v>
      </c>
    </row>
    <row r="14" spans="1:4" x14ac:dyDescent="0.25">
      <c r="A14" s="1"/>
      <c r="B14" s="1" t="s">
        <v>162</v>
      </c>
      <c r="C14" s="105"/>
      <c r="D14" s="32">
        <v>89987.333333333328</v>
      </c>
    </row>
    <row r="15" spans="1:4" x14ac:dyDescent="0.25">
      <c r="A15" s="1"/>
      <c r="B15" s="1" t="s">
        <v>163</v>
      </c>
      <c r="C15" s="105"/>
      <c r="D15" s="32">
        <v>41361.5</v>
      </c>
    </row>
    <row r="16" spans="1:4" x14ac:dyDescent="0.25">
      <c r="A16" s="1"/>
      <c r="B16" s="1" t="s">
        <v>164</v>
      </c>
      <c r="C16" s="105"/>
      <c r="D16" s="32">
        <v>56993.833333333336</v>
      </c>
    </row>
    <row r="17" spans="1:4" x14ac:dyDescent="0.25">
      <c r="A17" s="1"/>
      <c r="B17" s="1" t="s">
        <v>165</v>
      </c>
      <c r="C17" s="105"/>
      <c r="D17" s="32">
        <v>29750</v>
      </c>
    </row>
    <row r="18" spans="1:4" x14ac:dyDescent="0.25">
      <c r="A18" s="7">
        <v>51307501</v>
      </c>
      <c r="B18" s="7" t="s">
        <v>10</v>
      </c>
      <c r="C18" s="7"/>
      <c r="D18" s="33">
        <f>SUM(D19:D26)</f>
        <v>3116611.5</v>
      </c>
    </row>
    <row r="19" spans="1:4" x14ac:dyDescent="0.25">
      <c r="A19" s="1"/>
      <c r="B19" t="s">
        <v>145</v>
      </c>
      <c r="C19" s="1"/>
      <c r="D19" s="37">
        <v>551934.16666666663</v>
      </c>
    </row>
    <row r="20" spans="1:4" x14ac:dyDescent="0.25">
      <c r="A20" s="1"/>
      <c r="B20" t="s">
        <v>146</v>
      </c>
      <c r="C20" s="1"/>
      <c r="D20" s="37">
        <v>339935</v>
      </c>
    </row>
    <row r="21" spans="1:4" x14ac:dyDescent="0.25">
      <c r="A21" s="1"/>
      <c r="B21" t="s">
        <v>147</v>
      </c>
      <c r="C21" s="1"/>
      <c r="D21" s="37">
        <v>389008.75</v>
      </c>
    </row>
    <row r="22" spans="1:4" x14ac:dyDescent="0.25">
      <c r="A22" s="1"/>
      <c r="B22" t="s">
        <v>148</v>
      </c>
      <c r="C22" s="1"/>
      <c r="D22" s="37">
        <v>399785.41666666669</v>
      </c>
    </row>
    <row r="23" spans="1:4" x14ac:dyDescent="0.25">
      <c r="A23" s="1"/>
      <c r="B23" t="s">
        <v>149</v>
      </c>
      <c r="C23" s="1"/>
      <c r="D23" s="37">
        <v>331676.83333333331</v>
      </c>
    </row>
    <row r="24" spans="1:4" x14ac:dyDescent="0.25">
      <c r="A24" s="1"/>
      <c r="B24" t="s">
        <v>150</v>
      </c>
      <c r="C24" s="1"/>
      <c r="D24" s="37">
        <v>575714.16666666663</v>
      </c>
    </row>
    <row r="25" spans="1:4" x14ac:dyDescent="0.25">
      <c r="A25" s="1"/>
      <c r="B25" t="s">
        <v>151</v>
      </c>
      <c r="C25" s="1"/>
      <c r="D25" s="37">
        <v>439485.83333333331</v>
      </c>
    </row>
    <row r="26" spans="1:4" x14ac:dyDescent="0.25">
      <c r="A26" s="1"/>
      <c r="B26" t="s">
        <v>152</v>
      </c>
      <c r="C26" s="1"/>
      <c r="D26" s="37">
        <v>89071.333333333328</v>
      </c>
    </row>
  </sheetData>
  <mergeCells count="2">
    <mergeCell ref="C2:C10"/>
    <mergeCell ref="C11:C1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E1E43-7C55-4C6D-A885-B2274A8FE00C}">
  <dimension ref="A1:D6"/>
  <sheetViews>
    <sheetView workbookViewId="0">
      <selection activeCell="D15" sqref="D15"/>
    </sheetView>
  </sheetViews>
  <sheetFormatPr baseColWidth="10" defaultRowHeight="15" x14ac:dyDescent="0.25"/>
  <cols>
    <col min="2" max="3" width="18.42578125" customWidth="1"/>
    <col min="4" max="4" width="15.28515625" customWidth="1"/>
  </cols>
  <sheetData>
    <row r="1" spans="1:4" x14ac:dyDescent="0.25">
      <c r="A1" s="7">
        <v>51103001</v>
      </c>
      <c r="B1" s="7" t="s">
        <v>32</v>
      </c>
      <c r="C1" s="7"/>
      <c r="D1" s="33">
        <f>SUM(D2:D3)</f>
        <v>1700000</v>
      </c>
    </row>
    <row r="2" spans="1:4" x14ac:dyDescent="0.25">
      <c r="A2" s="17"/>
      <c r="B2" s="17" t="s">
        <v>137</v>
      </c>
      <c r="C2" s="17"/>
      <c r="D2" s="35">
        <v>1500000</v>
      </c>
    </row>
    <row r="3" spans="1:4" x14ac:dyDescent="0.25">
      <c r="A3" s="17"/>
      <c r="B3" s="17" t="s">
        <v>138</v>
      </c>
      <c r="C3" s="17"/>
      <c r="D3" s="35">
        <v>200000</v>
      </c>
    </row>
    <row r="4" spans="1:4" x14ac:dyDescent="0.25">
      <c r="A4" s="7">
        <v>51103501</v>
      </c>
      <c r="B4" s="7" t="s">
        <v>7</v>
      </c>
      <c r="C4" s="7"/>
      <c r="D4" s="33">
        <f>SUM(D5:D6)</f>
        <v>1120000</v>
      </c>
    </row>
    <row r="5" spans="1:4" x14ac:dyDescent="0.25">
      <c r="A5" s="1"/>
      <c r="B5" s="1" t="s">
        <v>139</v>
      </c>
      <c r="C5" s="1"/>
      <c r="D5" s="32">
        <v>800000</v>
      </c>
    </row>
    <row r="6" spans="1:4" x14ac:dyDescent="0.25">
      <c r="A6" s="1"/>
      <c r="B6" s="1" t="s">
        <v>140</v>
      </c>
      <c r="C6" s="1"/>
      <c r="D6" s="32">
        <v>320000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E8961-2A0C-4F94-9D1A-4912CACB6060}">
  <dimension ref="A1:D2"/>
  <sheetViews>
    <sheetView workbookViewId="0">
      <selection activeCell="B7" sqref="B7"/>
    </sheetView>
  </sheetViews>
  <sheetFormatPr baseColWidth="10" defaultRowHeight="15" x14ac:dyDescent="0.25"/>
  <cols>
    <col min="2" max="2" width="22.140625" customWidth="1"/>
    <col min="3" max="3" width="18.42578125" customWidth="1"/>
  </cols>
  <sheetData>
    <row r="1" spans="1:4" x14ac:dyDescent="0.25">
      <c r="A1" s="7">
        <v>14550501</v>
      </c>
      <c r="B1" s="7" t="s">
        <v>2</v>
      </c>
      <c r="C1" s="7"/>
      <c r="D1" s="33">
        <f>+D2</f>
        <v>800000</v>
      </c>
    </row>
    <row r="2" spans="1:4" x14ac:dyDescent="0.25">
      <c r="A2" s="1"/>
      <c r="B2" s="1" t="s">
        <v>191</v>
      </c>
      <c r="C2" s="1"/>
      <c r="D2" s="32">
        <v>800000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Puc</vt:lpstr>
      <vt:lpstr>Otros gastos</vt:lpstr>
      <vt:lpstr>gastos de funcionamiento</vt:lpstr>
      <vt:lpstr>vehiculos </vt:lpstr>
      <vt:lpstr>viaticos </vt:lpstr>
      <vt:lpstr>servicios </vt:lpstr>
      <vt:lpstr>seguros </vt:lpstr>
      <vt:lpstr>honorarios contable y asesorias</vt:lpstr>
      <vt:lpstr>materiales y repuestos radios </vt:lpstr>
      <vt:lpstr>caja general</vt:lpstr>
      <vt:lpstr>gastos medicos y droga </vt:lpstr>
      <vt:lpstr>dotacion</vt:lpstr>
      <vt:lpstr>mantenimientos de vehiculos </vt:lpstr>
      <vt:lpstr>seguro empleados </vt:lpstr>
      <vt:lpstr>arrendamientos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cp:lastModifiedBy>Usuario</cp:lastModifiedBy>
  <dcterms:created xsi:type="dcterms:W3CDTF">2015-06-05T18:19:34Z</dcterms:created>
  <dcterms:modified xsi:type="dcterms:W3CDTF">2023-12-05T12:47:37Z</dcterms:modified>
</cp:coreProperties>
</file>