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https://d.docs.live.net/302764c5e2b0a322/桌面/EDF/Reply to Npj Dec6/"/>
    </mc:Choice>
  </mc:AlternateContent>
  <xr:revisionPtr revIDLastSave="10" documentId="8_{E09C17D3-1E90-824C-B6A2-4DBB5113E2B5}" xr6:coauthVersionLast="47" xr6:coauthVersionMax="47" xr10:uidLastSave="{2C8A40CD-00A9-6149-90D2-1162729435BD}"/>
  <bookViews>
    <workbookView xWindow="10480" yWindow="3120" windowWidth="33100" windowHeight="24560" activeTab="2" xr2:uid="{6C6A9726-4E17-4DC5-8CC2-FB6F663F59AF}"/>
  </bookViews>
  <sheets>
    <sheet name="DataFig1" sheetId="12" r:id="rId1"/>
    <sheet name="DataFig2" sheetId="9" r:id="rId2"/>
    <sheet name="Senstivity analysis" sheetId="1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36" i="14" l="1"/>
  <c r="D36" i="14"/>
  <c r="E36" i="14"/>
  <c r="F36" i="14"/>
  <c r="G36" i="14"/>
  <c r="H36" i="14"/>
  <c r="I36" i="14"/>
  <c r="B36" i="14"/>
  <c r="I28" i="14"/>
  <c r="I29" i="14"/>
  <c r="I31" i="14" s="1"/>
  <c r="I35" i="14" s="1"/>
  <c r="I30" i="14"/>
  <c r="I32" i="14"/>
  <c r="I33" i="14"/>
  <c r="I34" i="14"/>
  <c r="I4" i="14"/>
  <c r="I3" i="14"/>
  <c r="H28" i="14"/>
  <c r="H29" i="14"/>
  <c r="H31" i="14" s="1"/>
  <c r="H35" i="14" s="1"/>
  <c r="H30" i="14"/>
  <c r="H32" i="14"/>
  <c r="H33" i="14"/>
  <c r="H34" i="14"/>
  <c r="H4" i="14"/>
  <c r="H3" i="14"/>
  <c r="G32" i="14"/>
  <c r="F32" i="14"/>
  <c r="G28" i="14"/>
  <c r="G29" i="14"/>
  <c r="G30" i="14"/>
  <c r="G35" i="14" s="1"/>
  <c r="G31" i="14"/>
  <c r="G33" i="14"/>
  <c r="G34" i="14"/>
  <c r="G4" i="14"/>
  <c r="G3" i="14"/>
  <c r="F28" i="14"/>
  <c r="F33" i="14"/>
  <c r="F34" i="14"/>
  <c r="F4" i="14"/>
  <c r="F3" i="14"/>
  <c r="E28" i="14"/>
  <c r="E32" i="14"/>
  <c r="E33" i="14"/>
  <c r="E34" i="14"/>
  <c r="E4" i="14"/>
  <c r="E3" i="14"/>
  <c r="D32" i="14"/>
  <c r="C32" i="14"/>
  <c r="E31" i="9"/>
  <c r="D4" i="14"/>
  <c r="D3" i="14"/>
  <c r="D34" i="14"/>
  <c r="D33" i="14"/>
  <c r="D28" i="14"/>
  <c r="D6" i="14"/>
  <c r="D5" i="14"/>
  <c r="C28" i="14"/>
  <c r="B28" i="14"/>
  <c r="B32" i="14"/>
  <c r="B33" i="14"/>
  <c r="B34" i="14"/>
  <c r="C34" i="14"/>
  <c r="C33" i="14"/>
  <c r="C4" i="14"/>
  <c r="C3" i="14"/>
  <c r="B29" i="14" s="1"/>
  <c r="E29" i="14" s="1"/>
  <c r="E31" i="14" s="1"/>
  <c r="B31" i="9"/>
  <c r="D31" i="9"/>
  <c r="E30" i="9"/>
  <c r="D32" i="9"/>
  <c r="C31" i="9"/>
  <c r="C33" i="9"/>
  <c r="C30" i="9"/>
  <c r="G11" i="12"/>
  <c r="F11" i="12"/>
  <c r="C32" i="9"/>
  <c r="E33" i="9"/>
  <c r="D33" i="9"/>
  <c r="B32" i="9"/>
  <c r="B33" i="9"/>
  <c r="E32" i="9"/>
  <c r="E27" i="9"/>
  <c r="D27" i="9"/>
  <c r="B27" i="9"/>
  <c r="C4" i="9"/>
  <c r="C3" i="9"/>
  <c r="B28" i="9" s="1"/>
  <c r="C27" i="9"/>
  <c r="F29" i="14" l="1"/>
  <c r="F31" i="14" s="1"/>
  <c r="B31" i="14"/>
  <c r="B30" i="14" s="1"/>
  <c r="D29" i="14"/>
  <c r="D31" i="14" s="1"/>
  <c r="C29" i="14"/>
  <c r="C31" i="14" s="1"/>
  <c r="B30" i="9"/>
  <c r="B29" i="9" s="1"/>
  <c r="C29" i="9" s="1"/>
  <c r="C28" i="9"/>
  <c r="E28" i="9"/>
  <c r="D28" i="9"/>
  <c r="D30" i="9" s="1"/>
  <c r="D30" i="14" l="1"/>
  <c r="D35" i="14" s="1"/>
  <c r="F30" i="14"/>
  <c r="F35" i="14" s="1"/>
  <c r="E30" i="14"/>
  <c r="E35" i="14" s="1"/>
  <c r="B35" i="14"/>
  <c r="C30" i="14"/>
  <c r="C35" i="14" s="1"/>
  <c r="D29" i="9"/>
  <c r="E29" i="9"/>
  <c r="B34" i="9"/>
  <c r="C34" i="9" l="1"/>
  <c r="D34" i="9"/>
  <c r="E34" i="9"/>
</calcChain>
</file>

<file path=xl/sharedStrings.xml><?xml version="1.0" encoding="utf-8"?>
<sst xmlns="http://schemas.openxmlformats.org/spreadsheetml/2006/main" count="249" uniqueCount="161">
  <si>
    <t>Total global emissions 2022</t>
  </si>
  <si>
    <t>Long-run semi- elasticity to carbon price</t>
  </si>
  <si>
    <t>Scenarios</t>
    <phoneticPr fontId="1" type="noConversion"/>
  </si>
  <si>
    <t>Climate Finance Need</t>
    <phoneticPr fontId="1" type="noConversion"/>
  </si>
  <si>
    <t xml:space="preserve">Public capital and official development assistance </t>
    <phoneticPr fontId="1" type="noConversion"/>
  </si>
  <si>
    <t>CPI: Global Landscape of Climate Finance 2023</t>
    <phoneticPr fontId="1" type="noConversion"/>
  </si>
  <si>
    <t>Private capital--voluntary carbon market</t>
    <phoneticPr fontId="1" type="noConversion"/>
  </si>
  <si>
    <t>IEA:CO2 Emissions in 2022</t>
    <phoneticPr fontId="1" type="noConversion"/>
  </si>
  <si>
    <t>OECD:Estimating the CO2 emission and revenue effects of carbon pricing</t>
    <phoneticPr fontId="1" type="noConversion"/>
  </si>
  <si>
    <t>The point estimate implies that a EUR 10 increase in the ECR decreases emissions by 2.8% in the Full sample and by 3.7% in the Restricted sample. Both estimates are statistically significant at the 1% confidence level. The lower semi-elasticity of the Full sample can be ascribed to the downward bias that observations with zero ECRs may cause. on average in the long term.</t>
    <phoneticPr fontId="1" type="noConversion"/>
  </si>
  <si>
    <t>Piris-Cabezas, P., Lubowski, R. N., &amp; Leslie, G. (2023). Estimating the potential of international carbon markets to increase global climate ambition. World Development, 167, 106257. DOI: https://doi.org/10.1016/j.worlddev.2023.106257</t>
    <phoneticPr fontId="1" type="noConversion"/>
  </si>
  <si>
    <t>N/A</t>
    <phoneticPr fontId="1" type="noConversion"/>
  </si>
  <si>
    <t xml:space="preserve">Finance Gap </t>
    <phoneticPr fontId="1" type="noConversion"/>
  </si>
  <si>
    <t>Private capital--international compliance carbon markets</t>
  </si>
  <si>
    <t>2030 (ICM)</t>
    <phoneticPr fontId="1" type="noConversion"/>
  </si>
  <si>
    <t>UNFCCC https://unfccc.int/sites/default/files/cdm-leveraging-private-finance-and-delivering-results.pdf</t>
    <phoneticPr fontId="1" type="noConversion"/>
  </si>
  <si>
    <t>2030 (LR, ICM)</t>
    <phoneticPr fontId="1" type="noConversion"/>
  </si>
  <si>
    <t>Leveraged ratio by public finance</t>
    <phoneticPr fontId="1" type="noConversion"/>
  </si>
  <si>
    <t>Private capital--leveraged by public capital</t>
    <phoneticPr fontId="1" type="noConversion"/>
  </si>
  <si>
    <t>Leveraged ratio by public finance (HLR)</t>
    <phoneticPr fontId="1" type="noConversion"/>
  </si>
  <si>
    <t>Private capital--no support</t>
  </si>
  <si>
    <t>Private capital--domestic compliance carbon pricing</t>
    <phoneticPr fontId="1" type="noConversion"/>
  </si>
  <si>
    <t>PUB_2022</t>
    <phoneticPr fontId="1" type="noConversion"/>
  </si>
  <si>
    <t>r</t>
    <phoneticPr fontId="1" type="noConversion"/>
  </si>
  <si>
    <t>E_2022</t>
    <phoneticPr fontId="1" type="noConversion"/>
  </si>
  <si>
    <t>C_2022</t>
    <phoneticPr fontId="1" type="noConversion"/>
  </si>
  <si>
    <t>P_2022</t>
    <phoneticPr fontId="1" type="noConversion"/>
  </si>
  <si>
    <t>Clow_2030</t>
  </si>
  <si>
    <t>Plow_2030</t>
  </si>
  <si>
    <t>Pmid_2030</t>
  </si>
  <si>
    <t>ϵ</t>
    <phoneticPr fontId="1" type="noConversion"/>
  </si>
  <si>
    <t>Lcp</t>
    <phoneticPr fontId="1" type="noConversion"/>
  </si>
  <si>
    <t>Lhighcp</t>
    <phoneticPr fontId="1" type="noConversion"/>
  </si>
  <si>
    <t>VMS_2022</t>
    <phoneticPr fontId="1" type="noConversion"/>
  </si>
  <si>
    <t>VMS_2030</t>
    <phoneticPr fontId="1" type="noConversion"/>
  </si>
  <si>
    <t>ICMS_2022</t>
    <phoneticPr fontId="1" type="noConversion"/>
  </si>
  <si>
    <t>ICMS_2030</t>
    <phoneticPr fontId="1" type="noConversion"/>
  </si>
  <si>
    <t>PRIV_2022</t>
    <phoneticPr fontId="1" type="noConversion"/>
  </si>
  <si>
    <t>g</t>
    <phoneticPr fontId="1" type="noConversion"/>
  </si>
  <si>
    <t>Lpub</t>
    <phoneticPr fontId="1" type="noConversion"/>
  </si>
  <si>
    <t>Lhighpub</t>
    <phoneticPr fontId="1" type="noConversion"/>
  </si>
  <si>
    <t>C_2030</t>
    <phoneticPr fontId="1" type="noConversion"/>
  </si>
  <si>
    <t>CF</t>
    <phoneticPr fontId="1" type="noConversion"/>
  </si>
  <si>
    <t>P_2030</t>
    <phoneticPr fontId="1" type="noConversion"/>
  </si>
  <si>
    <t>E_2030</t>
    <phoneticPr fontId="1" type="noConversion"/>
  </si>
  <si>
    <t>Total global emissions 2030</t>
    <phoneticPr fontId="1" type="noConversion"/>
  </si>
  <si>
    <t>2030 (BAU)</t>
    <phoneticPr fontId="1" type="noConversion"/>
  </si>
  <si>
    <t>US$ billion</t>
    <phoneticPr fontId="1" type="noConversion"/>
  </si>
  <si>
    <t>Gt ton</t>
    <phoneticPr fontId="1" type="noConversion"/>
  </si>
  <si>
    <t>public finance increase rate</t>
    <phoneticPr fontId="1" type="noConversion"/>
  </si>
  <si>
    <t>private finance increase rate</t>
    <phoneticPr fontId="1" type="noConversion"/>
  </si>
  <si>
    <t>US$/ton</t>
    <phoneticPr fontId="1" type="noConversion"/>
  </si>
  <si>
    <t>Table A2 and Figure3</t>
    <phoneticPr fontId="1" type="noConversion"/>
  </si>
  <si>
    <t>Mitigation only</t>
    <phoneticPr fontId="1" type="noConversion"/>
  </si>
  <si>
    <t>Total Annual Climate Finance Need for Mitigation</t>
    <phoneticPr fontId="1" type="noConversion"/>
  </si>
  <si>
    <t>Total Public Investment for mitigation only in 2021/2022</t>
    <phoneticPr fontId="1" type="noConversion"/>
  </si>
  <si>
    <t>Total Private Investment for mitigation only in 2021/2022</t>
    <phoneticPr fontId="1" type="noConversion"/>
  </si>
  <si>
    <t>Global Landscape of Climate Finance: A Decade of Data (2022)</t>
    <phoneticPr fontId="1" type="noConversion"/>
  </si>
  <si>
    <t>Compound average growth rate calculated by authors</t>
    <phoneticPr fontId="1" type="noConversion"/>
  </si>
  <si>
    <t>IEA:World Energy Outlook 2021</t>
    <phoneticPr fontId="1" type="noConversion"/>
  </si>
  <si>
    <t>Stated Policies Scenario</t>
    <phoneticPr fontId="1" type="noConversion"/>
  </si>
  <si>
    <t>World Bank: State and Trends of Carbon Pricing 2023</t>
    <phoneticPr fontId="1" type="noConversion"/>
  </si>
  <si>
    <t xml:space="preserve">every $ spent on reductions leverages in capital </t>
    <phoneticPr fontId="1" type="noConversion"/>
  </si>
  <si>
    <t>MSCI: Future Size of the Voluntary Carbon Market 2021</t>
    <phoneticPr fontId="1" type="noConversion"/>
  </si>
  <si>
    <t>Middle value of estimated 10 – 40 billion in 2030</t>
    <phoneticPr fontId="1" type="noConversion"/>
  </si>
  <si>
    <t>Leveraged ratio by carbon payment</t>
  </si>
  <si>
    <t>Voluntary market potential payments2022</t>
  </si>
  <si>
    <t>Voluntary market potential payments2030</t>
  </si>
  <si>
    <t>Carbon payments leveraged by international carbon market2022</t>
  </si>
  <si>
    <t>Carbon payments leveraged by international carbon market2030</t>
  </si>
  <si>
    <t>Region</t>
  </si>
  <si>
    <t>Population (million)</t>
    <phoneticPr fontId="1" type="noConversion"/>
  </si>
  <si>
    <t>GDP(billion USD)</t>
    <phoneticPr fontId="1" type="noConversion"/>
  </si>
  <si>
    <t>CO2 (Mt)</t>
    <phoneticPr fontId="1" type="noConversion"/>
  </si>
  <si>
    <t>Total Finance (USD billion)</t>
    <phoneticPr fontId="1" type="noConversion"/>
  </si>
  <si>
    <t>Public</t>
    <phoneticPr fontId="1" type="noConversion"/>
  </si>
  <si>
    <t>Private</t>
    <phoneticPr fontId="1" type="noConversion"/>
  </si>
  <si>
    <t>Public share</t>
    <phoneticPr fontId="1" type="noConversion"/>
  </si>
  <si>
    <t>Private share</t>
    <phoneticPr fontId="1" type="noConversion"/>
  </si>
  <si>
    <t>Country</t>
    <phoneticPr fontId="1" type="noConversion"/>
  </si>
  <si>
    <t>East Asia and Pacific</t>
  </si>
  <si>
    <t>American Samoa, Brunei, Cambodia, China, Cook Islands, Democratic People's Republic of Korea, Fiji, Guam, Indonesia, Kiribati, Lao PDR, Macau, Malaysia, Marshall Islands, Fed. States Micronesia, Mongolia, Myanmar, Nauru, Niue, Palau, Papua New Guinea, Philippines, Republic of Korea, Samoa, Singapore, Solomon Islands, Taiwan, Thailand, Timor-Leste, Tonga, Tuvalu, Vanuatu, Vietnam</t>
    <phoneticPr fontId="1" type="noConversion"/>
  </si>
  <si>
    <t>Western Europe</t>
    <phoneticPr fontId="1" type="noConversion"/>
  </si>
  <si>
    <t>Andorra, Austria, Belgium, Czech Republic, Denmark, Finland, France, Germany, Greece, Iceland, Ireland, Italy, Liechtenstein, Luxembourg, Malta, Monaco, Netherlands, Norway, Portugal, San Marino, Slovenia, Spain, Sweden, Switzerland, United Kingdom, Vatican City</t>
    <phoneticPr fontId="1" type="noConversion"/>
  </si>
  <si>
    <t>US &amp; Canada</t>
  </si>
  <si>
    <t>Bermuda, Canada, United States of America</t>
    <phoneticPr fontId="1" type="noConversion"/>
  </si>
  <si>
    <t>Latin America &amp; Caribbean</t>
  </si>
  <si>
    <t>Anguilla, Antigua and Barbuda, Argentina, Aruba, Bahamas, Barbados, Belize, Bolivia (Plurinational State of), Bonaire, Brazil, British Virgin Islands, Cayman Islands, Chile, Colombia, Costa Rica, Cuba, Curaçao, Dominica, Dominican Republic, Ecuador, El Salvador, Falkland Islands, French Guiana, Grenada, Guadeloupe, Guatemala, Guyana, Haiti, Honduras, Jamaica, Martinique, Mexico, Montserrat, Nicaragua, Panama, Paraguay, Peru, Puerto Rico, Saint Eustatius and Saba, Saint Martin, St. Barthélemy, St. Kitts and Nevis, St. Lucia, St. Vincent and Grenadines, Suriname, Trinidad and Tobago, Turks and Caicos Islands, Uruguay, US Virgin Islands, Venezuela (Bolivarian Republic of), West Indies</t>
  </si>
  <si>
    <t>South Asia</t>
  </si>
  <si>
    <t>Afghanistan, Bangladesh, Bhutan, India, Maldives, Nepal, Pakistan, Sri Lanka</t>
    <phoneticPr fontId="1" type="noConversion"/>
  </si>
  <si>
    <t>Central Asia and Eastern Europe</t>
  </si>
  <si>
    <t>Armenia, Azerbaijan, Belarus, Bosnia and Herzegovina, Bulgaria, Croatia, Cyprus, Georgia, Hungary, Kazakhstan, Kosovo, Kyrgyz Republic, Latvia, Lithuania, Montenegro, North Macedonia, Republic of Moldova, Romania, Russian Federation, Serbia, Tajikistan, Turkey, Turkmenistan, Ukraine, Uzbekistan, Albania, Estonia, Poland, Slovakia, Turkey</t>
    <phoneticPr fontId="1" type="noConversion"/>
  </si>
  <si>
    <t>Sub-Saharan Africa</t>
  </si>
  <si>
    <t xml:space="preserve">
Angola, Benin, Botswana, Burkina Faso, Burundi, Cameroon, Cabo Verde, Central African Republic, Chad, Comoros, Republic of Congo, Democratic Republic of the Congo, Côte d'Ivoire, Djibouti, Equatorial Guinea, Eritrea, Eswatini, Ethiopia, Gabon, Gambia, Ghana, Guinea, Guinea-Bissau, Kenya, Lesotho, Liberia, Madagascar, Malawi, Mali, Mauritania, Mauritius, Mayotte, Mozambique, Namibia, Niger, Nigeria, Réunion, Rwanda, São Tomé and Principe, Saint Helena, Senegal, Seychelles, Sierra Leone, Somalia, South Africa, South Sudan, Sudan, United Republic of Tanzania, Togo, Uganda, Zambia, Zimbabwe</t>
    <phoneticPr fontId="1" type="noConversion"/>
  </si>
  <si>
    <t>Middle East and North Africa</t>
  </si>
  <si>
    <t>Algeria, Bahrain, Egypt, Iraq, Islamic Republic of Iran, Israel, Jordan, Kuwait, Lebanon, Libya, Morocco, Oman, Qatar, Saudi Arabia, State of Palestine, Syrian Arab Republic, Tunisia, United Arab Emirates, Yemen</t>
    <phoneticPr fontId="1" type="noConversion"/>
  </si>
  <si>
    <t>Other Oceania</t>
  </si>
  <si>
    <t>Australia, British Indian Ocean Territory, Christmas Island, Cocos (Keeling) Islands, French Polynesia, French Southern Territories, New Caledonia, New Zealand, Norfolk Island, Northern Mariana Islands, Pitcairn, Tokelau</t>
    <phoneticPr fontId="1" type="noConversion"/>
  </si>
  <si>
    <t>Transregional</t>
  </si>
  <si>
    <t>Data</t>
    <phoneticPr fontId="1" type="noConversion"/>
  </si>
  <si>
    <t>Note</t>
    <phoneticPr fontId="1" type="noConversion"/>
  </si>
  <si>
    <t>Source</t>
    <phoneticPr fontId="1" type="noConversion"/>
  </si>
  <si>
    <t>detail</t>
    <phoneticPr fontId="1" type="noConversion"/>
  </si>
  <si>
    <t>link</t>
    <phoneticPr fontId="1" type="noConversion"/>
  </si>
  <si>
    <t xml:space="preserve">population </t>
    <phoneticPr fontId="1" type="noConversion"/>
  </si>
  <si>
    <t>million/2022</t>
    <phoneticPr fontId="1" type="noConversion"/>
  </si>
  <si>
    <t xml:space="preserve">World Bank </t>
    <phoneticPr fontId="1" type="noConversion"/>
  </si>
  <si>
    <t>https://data.worldbank.org/indicator/SP.POP.TOTL</t>
    <phoneticPr fontId="1" type="noConversion"/>
  </si>
  <si>
    <t>GDP</t>
    <phoneticPr fontId="1" type="noConversion"/>
  </si>
  <si>
    <t>billion USD 2022</t>
    <phoneticPr fontId="1" type="noConversion"/>
  </si>
  <si>
    <t>https://data.worldbank.org/indicator/NY.GDP.MKTP.CD</t>
    <phoneticPr fontId="1" type="noConversion"/>
  </si>
  <si>
    <t>CO2</t>
    <phoneticPr fontId="1" type="noConversion"/>
  </si>
  <si>
    <t>Mt/2022</t>
    <phoneticPr fontId="1" type="noConversion"/>
  </si>
  <si>
    <t>World in Data and Global Carbon Budget</t>
    <phoneticPr fontId="1" type="noConversion"/>
  </si>
  <si>
    <t>https://ourworldindata.org/co2-emissions</t>
    <phoneticPr fontId="1" type="noConversion"/>
  </si>
  <si>
    <t>Total Climate Finance</t>
    <phoneticPr fontId="1" type="noConversion"/>
  </si>
  <si>
    <t>billion USD 2021/2022</t>
    <phoneticPr fontId="1" type="noConversion"/>
  </si>
  <si>
    <t>Climate Policy Initiative</t>
    <phoneticPr fontId="1" type="noConversion"/>
  </si>
  <si>
    <t>Global Landscape of Climate Finance 2023 Souce Data GLCF2023</t>
    <phoneticPr fontId="1" type="noConversion"/>
  </si>
  <si>
    <t>https://www.climatepolicyinitiative.org/publication/global-landscape-of-climate-finance-2023/</t>
  </si>
  <si>
    <t>Public Finance</t>
    <phoneticPr fontId="1" type="noConversion"/>
  </si>
  <si>
    <t xml:space="preserve">Figure 20 </t>
    <phoneticPr fontId="1" type="noConversion"/>
  </si>
  <si>
    <t>Private Finance</t>
    <phoneticPr fontId="1" type="noConversion"/>
  </si>
  <si>
    <t>Assumptions</t>
    <phoneticPr fontId="1" type="noConversion"/>
  </si>
  <si>
    <t>Parameter</t>
    <phoneticPr fontId="1" type="noConversion"/>
  </si>
  <si>
    <t>Value</t>
    <phoneticPr fontId="1" type="noConversion"/>
  </si>
  <si>
    <t>Unit</t>
    <phoneticPr fontId="1" type="noConversion"/>
  </si>
  <si>
    <t>Reference</t>
    <phoneticPr fontId="1" type="noConversion"/>
  </si>
  <si>
    <t>IEA:Financing Clean Energy Transitions in Emerging and Developing Economies</t>
    <phoneticPr fontId="1" type="noConversion"/>
  </si>
  <si>
    <t>Carbon Barometer:https://www.gro-intelligence.com/carbon-barometer</t>
    <phoneticPr fontId="1" type="noConversion"/>
  </si>
  <si>
    <t>Carbon Pricing Coverage in Emerging Economies 2030</t>
  </si>
  <si>
    <t>Average Carbon Price in Emerging Economies 2030</t>
  </si>
  <si>
    <t>Higher Carbon Price in Emerging Economies 2030 (ICM)</t>
  </si>
  <si>
    <t>Global Carbon Pricing Coverage</t>
  </si>
  <si>
    <t>Global Average Carbon Price</t>
  </si>
  <si>
    <t xml:space="preserve">Carbon Pricing Coverage in Advanced Economies 2030 </t>
  </si>
  <si>
    <t>Average Carbon Price in Advanced Economies 2030</t>
  </si>
  <si>
    <t>Leveraged ratio by carbon payment (HLR)</t>
  </si>
  <si>
    <t>Global Carbon Pricing Challenge, which was launched in 2021 at COP26 and sets a collective goal for carbon pricing to cover 60% of global emissions by 2030</t>
  </si>
  <si>
    <t>Author assumption - 30% covered with high price and 30% with lower price</t>
    <phoneticPr fontId="1" type="noConversion"/>
  </si>
  <si>
    <t>Author assumption - lower price for developing regions</t>
    <phoneticPr fontId="1" type="noConversion"/>
  </si>
  <si>
    <t>Author assumption - middle price for developing regions</t>
    <phoneticPr fontId="1" type="noConversion"/>
  </si>
  <si>
    <t>Default</t>
    <phoneticPr fontId="1" type="noConversion"/>
  </si>
  <si>
    <t>baseline ICM+HLR</t>
    <phoneticPr fontId="1" type="noConversion"/>
  </si>
  <si>
    <t>baseline in 2022</t>
    <phoneticPr fontId="1" type="noConversion"/>
  </si>
  <si>
    <t>2030(ICM+HLR)</t>
    <phoneticPr fontId="1" type="noConversion"/>
  </si>
  <si>
    <t>S1(50% r &amp; g)</t>
  </si>
  <si>
    <t>S1(50% r &amp; g)</t>
    <phoneticPr fontId="1" type="noConversion"/>
  </si>
  <si>
    <t>half increase rate of private finance and public finance</t>
    <phoneticPr fontId="1" type="noConversion"/>
  </si>
  <si>
    <t>S3(50%C)</t>
    <phoneticPr fontId="1" type="noConversion"/>
  </si>
  <si>
    <t>S2(50% P)</t>
    <phoneticPr fontId="1" type="noConversion"/>
  </si>
  <si>
    <t>half carbon price</t>
    <phoneticPr fontId="1" type="noConversion"/>
  </si>
  <si>
    <t>half carbon price coverage</t>
    <phoneticPr fontId="1" type="noConversion"/>
  </si>
  <si>
    <t>S4(50%Lcp)</t>
    <phoneticPr fontId="1" type="noConversion"/>
  </si>
  <si>
    <t>S4(50%Lpub)</t>
    <phoneticPr fontId="1" type="noConversion"/>
  </si>
  <si>
    <t>S5(50% ICMS)</t>
    <phoneticPr fontId="1" type="noConversion"/>
  </si>
  <si>
    <t>S6(50% ICMS)</t>
    <phoneticPr fontId="1" type="noConversion"/>
  </si>
  <si>
    <t>half carbon price leverage ratio</t>
    <phoneticPr fontId="1" type="noConversion"/>
  </si>
  <si>
    <t>half public fund leverage ratio</t>
    <phoneticPr fontId="1" type="noConversion"/>
  </si>
  <si>
    <t>half international carbon market size</t>
    <phoneticPr fontId="1" type="noConversion"/>
  </si>
  <si>
    <t>Remaining gap share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</si>
</sst>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等线"/>
      <family val="2"/>
      <scheme val="minor"/>
    </font>
    <font>
      <sz val="9"/>
      <name val="等线"/>
      <family val="3"/>
      <charset val="134"/>
      <scheme val="minor"/>
    </font>
    <font>
      <sz val="11"/>
      <color theme="1"/>
      <name val="Times New Roman"/>
      <family val="1"/>
    </font>
    <font>
      <b/>
      <sz val="11"/>
      <color rgb="FFFF0000"/>
      <name val="Times New Roman"/>
      <family val="1"/>
    </font>
    <font>
      <b/>
      <sz val="11"/>
      <color theme="4"/>
      <name val="Times New Roman"/>
      <family val="1"/>
    </font>
    <font>
      <sz val="11"/>
      <color theme="1"/>
      <name val="等线"/>
      <family val="2"/>
      <scheme val="minor"/>
    </font>
    <font>
      <b/>
      <sz val="12"/>
      <color theme="1"/>
      <name val="等线"/>
      <family val="2"/>
      <scheme val="minor"/>
    </font>
    <font>
      <b/>
      <sz val="12"/>
      <color theme="1"/>
      <name val="等线"/>
      <family val="4"/>
      <charset val="134"/>
      <scheme val="minor"/>
    </font>
    <font>
      <sz val="11"/>
      <color theme="0" tint="-0.499984740745262"/>
      <name val="等线"/>
      <family val="4"/>
      <charset val="134"/>
      <scheme val="minor"/>
    </font>
    <font>
      <b/>
      <sz val="11"/>
      <color theme="1"/>
      <name val="等线"/>
      <family val="4"/>
      <charset val="134"/>
      <scheme val="minor"/>
    </font>
    <font>
      <b/>
      <sz val="11"/>
      <color rgb="FFFF0000"/>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5" fillId="0" borderId="0" applyFont="0" applyFill="0" applyBorder="0" applyAlignment="0" applyProtection="0">
      <alignment vertical="center"/>
    </xf>
  </cellStyleXfs>
  <cellXfs count="26">
    <xf numFmtId="0" fontId="0" fillId="0" borderId="0" xfId="0"/>
    <xf numFmtId="0" fontId="2" fillId="0" borderId="0" xfId="0" applyFont="1" applyAlignment="1">
      <alignment horizontal="left" vertical="center"/>
    </xf>
    <xf numFmtId="9" fontId="2" fillId="0" borderId="0" xfId="0" applyNumberFormat="1" applyFont="1" applyAlignment="1">
      <alignment horizontal="left" vertical="center"/>
    </xf>
    <xf numFmtId="10" fontId="2" fillId="0" borderId="0" xfId="0" applyNumberFormat="1" applyFont="1" applyAlignment="1">
      <alignment horizontal="left" vertical="center"/>
    </xf>
    <xf numFmtId="1" fontId="2" fillId="0" borderId="0" xfId="0" applyNumberFormat="1" applyFont="1" applyAlignment="1">
      <alignment horizontal="left" vertical="center"/>
    </xf>
    <xf numFmtId="0" fontId="3" fillId="0" borderId="0" xfId="0" applyFont="1" applyAlignment="1">
      <alignment horizontal="left" vertical="center"/>
    </xf>
    <xf numFmtId="0" fontId="4" fillId="0" borderId="0" xfId="0" applyFont="1" applyAlignment="1">
      <alignment horizontal="left" vertical="center"/>
    </xf>
    <xf numFmtId="1" fontId="0" fillId="0" borderId="0" xfId="0" applyNumberFormat="1"/>
    <xf numFmtId="0" fontId="6" fillId="0" borderId="0" xfId="0" applyFont="1" applyAlignment="1">
      <alignment vertical="center"/>
    </xf>
    <xf numFmtId="0" fontId="7" fillId="0" borderId="0" xfId="0" applyFont="1"/>
    <xf numFmtId="0" fontId="7" fillId="0" borderId="0" xfId="0" applyFont="1" applyAlignment="1">
      <alignment vertical="center"/>
    </xf>
    <xf numFmtId="0" fontId="0" fillId="0" borderId="0" xfId="0" applyAlignment="1">
      <alignment vertical="center"/>
    </xf>
    <xf numFmtId="1" fontId="0" fillId="0" borderId="0" xfId="0" applyNumberFormat="1" applyAlignment="1">
      <alignment vertical="center"/>
    </xf>
    <xf numFmtId="9" fontId="0" fillId="0" borderId="0" xfId="1" applyFont="1" applyBorder="1" applyAlignment="1"/>
    <xf numFmtId="0" fontId="8" fillId="0" borderId="0" xfId="0" applyFont="1" applyAlignment="1">
      <alignment vertical="center"/>
    </xf>
    <xf numFmtId="1" fontId="8" fillId="0" borderId="0" xfId="0" applyNumberFormat="1" applyFont="1"/>
    <xf numFmtId="3" fontId="0" fillId="0" borderId="0" xfId="0" applyNumberFormat="1"/>
    <xf numFmtId="9" fontId="0" fillId="0" borderId="0" xfId="1" applyFont="1" applyAlignment="1"/>
    <xf numFmtId="0" fontId="9" fillId="0" borderId="0" xfId="0" applyFont="1" applyAlignment="1">
      <alignment vertical="center"/>
    </xf>
    <xf numFmtId="1" fontId="9" fillId="0" borderId="0" xfId="0" applyNumberFormat="1" applyFont="1"/>
    <xf numFmtId="0" fontId="9" fillId="0" borderId="0" xfId="0" applyFont="1"/>
    <xf numFmtId="0" fontId="10" fillId="0" borderId="0" xfId="0" applyFont="1"/>
    <xf numFmtId="9" fontId="2" fillId="0" borderId="0" xfId="1" applyFont="1" applyAlignment="1">
      <alignment horizontal="left"/>
    </xf>
    <xf numFmtId="10" fontId="4" fillId="0" borderId="0" xfId="0" applyNumberFormat="1" applyFont="1" applyAlignment="1">
      <alignment horizontal="left" vertical="center"/>
    </xf>
    <xf numFmtId="9" fontId="4" fillId="0" borderId="0" xfId="0" applyNumberFormat="1" applyFont="1" applyAlignment="1">
      <alignment horizontal="left" vertical="center"/>
    </xf>
    <xf numFmtId="1" fontId="4" fillId="0" borderId="0" xfId="0" applyNumberFormat="1" applyFont="1" applyAlignment="1">
      <alignment horizontal="left" vertical="center"/>
    </xf>
  </cellXfs>
  <cellStyles count="2">
    <cellStyle name="百分比" xfId="1" builtinId="5"/>
    <cellStyle name="常规" xfId="0" builtinId="0"/>
  </cellStyles>
  <dxfs count="0"/>
  <tableStyles count="0" defaultTableStyle="TableStyleMedium2" defaultPivotStyle="PivotStyleLight16"/>
  <colors>
    <mruColors>
      <color rgb="FF73FEFF"/>
      <color rgb="FF97A7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5" Type="http://schemas.microsoft.com/office/2017/10/relationships/person" Target="persons/person.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uzi Kerr" id="{7942BA4C-7818-47D7-BB68-8C49C4A8DA55}" userId="a36a0e223f664e1f" providerId="Windows Live"/>
  <person displayName="Suzi Kerr" id="{26C30C52-1F1C-41DD-BC02-1AB4BEB96E04}" userId="S::skerr@edf.org::ed2f21ef-4edd-4acc-8e88-e1bc0619cc38" providerId="AD"/>
  <person displayName="Hu, Xian" id="{8E1600C5-FCC9-9544-86D1-8C6524EA70B3}" userId="S::xhu@fas.harvard.edu::d38c6832-7f83-4375-a69f-34b5240fae46" providerId="AD"/>
</personList>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8865D-16C4-B748-A007-54D3D210100A}">
  <dimension ref="A1:J19"/>
  <sheetViews>
    <sheetView workbookViewId="0">
      <selection activeCell="H52" sqref="H52"/>
    </sheetView>
  </sheetViews>
  <sheetFormatPr baseColWidth="10" defaultRowHeight="15"/>
  <sheetData>
    <row r="1" spans="1:10" ht="16">
      <c r="A1" s="8" t="s">
        <v>70</v>
      </c>
      <c r="B1" s="9" t="s">
        <v>71</v>
      </c>
      <c r="C1" s="9" t="s">
        <v>72</v>
      </c>
      <c r="D1" s="9" t="s">
        <v>73</v>
      </c>
      <c r="E1" s="9" t="s">
        <v>74</v>
      </c>
      <c r="F1" s="9" t="s">
        <v>75</v>
      </c>
      <c r="G1" s="9" t="s">
        <v>76</v>
      </c>
      <c r="H1" s="10" t="s">
        <v>77</v>
      </c>
      <c r="I1" s="9" t="s">
        <v>78</v>
      </c>
      <c r="J1" s="9" t="s">
        <v>79</v>
      </c>
    </row>
    <row r="2" spans="1:10">
      <c r="A2" s="11" t="s">
        <v>80</v>
      </c>
      <c r="B2" s="12">
        <v>2320.2657279999999</v>
      </c>
      <c r="C2" s="12">
        <v>26224</v>
      </c>
      <c r="D2" s="7">
        <v>15388</v>
      </c>
      <c r="E2" s="7">
        <v>660.2543047018662</v>
      </c>
      <c r="F2" s="7">
        <v>396.15258282111972</v>
      </c>
      <c r="G2" s="7">
        <v>264.10172188074648</v>
      </c>
      <c r="H2" s="13">
        <v>0.6</v>
      </c>
      <c r="I2" s="13">
        <v>0.4</v>
      </c>
      <c r="J2" t="s">
        <v>81</v>
      </c>
    </row>
    <row r="3" spans="1:10">
      <c r="A3" s="11" t="s">
        <v>82</v>
      </c>
      <c r="B3" s="12">
        <v>441.39008000000001</v>
      </c>
      <c r="C3" s="12">
        <v>18362</v>
      </c>
      <c r="D3" s="7">
        <v>2585</v>
      </c>
      <c r="E3" s="7">
        <v>338.00910372510936</v>
      </c>
      <c r="F3" s="7">
        <v>148.72400563904813</v>
      </c>
      <c r="G3" s="7">
        <v>189.28509808606125</v>
      </c>
      <c r="H3" s="13">
        <v>0.44</v>
      </c>
      <c r="I3" s="13">
        <v>0.56000000000000005</v>
      </c>
      <c r="J3" t="s">
        <v>83</v>
      </c>
    </row>
    <row r="4" spans="1:10">
      <c r="A4" s="11" t="s">
        <v>84</v>
      </c>
      <c r="B4" s="12">
        <v>372.27404799999999</v>
      </c>
      <c r="C4" s="12">
        <v>23005</v>
      </c>
      <c r="D4" s="7">
        <v>5606</v>
      </c>
      <c r="E4" s="7">
        <v>189.98909295229089</v>
      </c>
      <c r="F4" s="7">
        <v>45.597382308549811</v>
      </c>
      <c r="G4" s="7">
        <v>144.39171064374108</v>
      </c>
      <c r="H4" s="13">
        <v>0.24</v>
      </c>
      <c r="I4" s="13">
        <v>0.76</v>
      </c>
      <c r="J4" t="s">
        <v>85</v>
      </c>
    </row>
    <row r="5" spans="1:10">
      <c r="A5" s="11" t="s">
        <v>86</v>
      </c>
      <c r="B5" s="12">
        <v>659.26604799999996</v>
      </c>
      <c r="C5" s="12">
        <v>5561</v>
      </c>
      <c r="D5" s="7">
        <v>1758</v>
      </c>
      <c r="E5" s="7">
        <v>58.612692340267238</v>
      </c>
      <c r="F5" s="7">
        <v>29.306346170133619</v>
      </c>
      <c r="G5" s="7">
        <v>29.306346170133619</v>
      </c>
      <c r="H5" s="13">
        <v>0.5</v>
      </c>
      <c r="I5" s="13">
        <v>0.5</v>
      </c>
      <c r="J5" t="s">
        <v>87</v>
      </c>
    </row>
    <row r="6" spans="1:10">
      <c r="A6" s="11" t="s">
        <v>88</v>
      </c>
      <c r="B6" s="12">
        <v>1919.347968</v>
      </c>
      <c r="C6" s="12">
        <v>3826</v>
      </c>
      <c r="D6" s="7">
        <v>3180</v>
      </c>
      <c r="E6" s="7">
        <v>50.336151171664817</v>
      </c>
      <c r="F6" s="7">
        <v>22.147906515532519</v>
      </c>
      <c r="G6" s="7">
        <v>28.188244656132301</v>
      </c>
      <c r="H6" s="13">
        <v>0.44</v>
      </c>
      <c r="I6" s="13">
        <v>0.56000000000000005</v>
      </c>
      <c r="J6" t="s">
        <v>89</v>
      </c>
    </row>
    <row r="7" spans="1:10">
      <c r="A7" s="11" t="s">
        <v>90</v>
      </c>
      <c r="B7" s="12">
        <v>479.72838400000001</v>
      </c>
      <c r="C7" s="12">
        <v>4819</v>
      </c>
      <c r="D7" s="7">
        <v>3485</v>
      </c>
      <c r="E7" s="7">
        <v>35.773473050404249</v>
      </c>
      <c r="F7" s="7">
        <v>18.602205986210208</v>
      </c>
      <c r="G7" s="7">
        <v>17.171267064194041</v>
      </c>
      <c r="H7" s="13">
        <v>0.52</v>
      </c>
      <c r="I7" s="13">
        <v>0.48</v>
      </c>
      <c r="J7" t="s">
        <v>91</v>
      </c>
    </row>
    <row r="8" spans="1:10">
      <c r="A8" s="11" t="s">
        <v>92</v>
      </c>
      <c r="B8" s="12">
        <v>1212.3109119999999</v>
      </c>
      <c r="C8" s="12">
        <v>1925</v>
      </c>
      <c r="D8" s="7">
        <v>814</v>
      </c>
      <c r="E8" s="7">
        <v>33.629591477070257</v>
      </c>
      <c r="F8" s="7">
        <v>30.266632329363233</v>
      </c>
      <c r="G8" s="7">
        <v>3.3629591477070258</v>
      </c>
      <c r="H8" s="13">
        <v>0.9</v>
      </c>
      <c r="I8" s="13">
        <v>0.1</v>
      </c>
      <c r="J8" t="s">
        <v>93</v>
      </c>
    </row>
    <row r="9" spans="1:10">
      <c r="A9" s="11" t="s">
        <v>94</v>
      </c>
      <c r="B9" s="12">
        <v>491.62752</v>
      </c>
      <c r="C9" s="12">
        <v>3713</v>
      </c>
      <c r="D9" s="7">
        <v>2844</v>
      </c>
      <c r="E9" s="7">
        <v>20.356700141595887</v>
      </c>
      <c r="F9" s="7">
        <v>9.7712160679660247</v>
      </c>
      <c r="G9" s="7">
        <v>10.585484073629862</v>
      </c>
      <c r="H9" s="13">
        <v>0.48</v>
      </c>
      <c r="I9" s="13">
        <v>0.52</v>
      </c>
      <c r="J9" t="s">
        <v>95</v>
      </c>
    </row>
    <row r="10" spans="1:10">
      <c r="A10" s="11" t="s">
        <v>96</v>
      </c>
      <c r="B10" s="12">
        <v>31.756644000000001</v>
      </c>
      <c r="C10" s="12">
        <v>1809</v>
      </c>
      <c r="D10" s="7">
        <v>430</v>
      </c>
      <c r="E10" s="7">
        <v>15.112221858427219</v>
      </c>
      <c r="F10" s="7">
        <v>2.115711060179811</v>
      </c>
      <c r="G10" s="7">
        <v>12.996510798247408</v>
      </c>
      <c r="H10" s="13">
        <v>0.14000000000000001</v>
      </c>
      <c r="I10" s="13">
        <v>0.86</v>
      </c>
      <c r="J10" t="s">
        <v>97</v>
      </c>
    </row>
    <row r="11" spans="1:10">
      <c r="A11" s="14" t="s">
        <v>98</v>
      </c>
      <c r="B11" s="7"/>
      <c r="C11" s="7"/>
      <c r="D11" s="7"/>
      <c r="E11" s="15">
        <v>11.755067073113718</v>
      </c>
      <c r="F11" s="15">
        <f t="shared" ref="F11" si="0">E11*H11</f>
        <v>0</v>
      </c>
      <c r="G11" s="15">
        <f t="shared" ref="G11" si="1">E11*I11</f>
        <v>0</v>
      </c>
      <c r="H11" s="16"/>
    </row>
    <row r="12" spans="1:10">
      <c r="A12" s="11"/>
      <c r="B12" s="7"/>
      <c r="C12" s="7"/>
      <c r="D12" s="7"/>
      <c r="E12" s="7"/>
      <c r="F12" s="17"/>
      <c r="G12" s="17"/>
      <c r="H12" s="16"/>
    </row>
    <row r="13" spans="1:10">
      <c r="A13" s="18" t="s">
        <v>99</v>
      </c>
      <c r="B13" s="19" t="s">
        <v>100</v>
      </c>
      <c r="C13" s="19"/>
      <c r="D13" s="19" t="s">
        <v>101</v>
      </c>
      <c r="E13" s="20" t="s">
        <v>102</v>
      </c>
      <c r="F13" s="19" t="s">
        <v>103</v>
      </c>
      <c r="G13" s="17"/>
      <c r="H13" s="16"/>
    </row>
    <row r="14" spans="1:10">
      <c r="A14" s="11" t="s">
        <v>104</v>
      </c>
      <c r="B14" s="7" t="s">
        <v>105</v>
      </c>
      <c r="C14" s="7"/>
      <c r="D14" s="7" t="s">
        <v>106</v>
      </c>
      <c r="E14" s="7"/>
      <c r="F14" s="17" t="s">
        <v>107</v>
      </c>
      <c r="G14" s="17"/>
      <c r="H14" s="16"/>
    </row>
    <row r="15" spans="1:10">
      <c r="A15" s="11" t="s">
        <v>108</v>
      </c>
      <c r="B15" s="7" t="s">
        <v>109</v>
      </c>
      <c r="C15" s="7"/>
      <c r="D15" s="7" t="s">
        <v>106</v>
      </c>
      <c r="E15" s="7"/>
      <c r="F15" s="17" t="s">
        <v>110</v>
      </c>
      <c r="G15" s="17"/>
      <c r="H15" s="16"/>
    </row>
    <row r="16" spans="1:10">
      <c r="A16" s="11" t="s">
        <v>111</v>
      </c>
      <c r="B16" s="7" t="s">
        <v>112</v>
      </c>
      <c r="C16" s="7"/>
      <c r="D16" s="7" t="s">
        <v>113</v>
      </c>
      <c r="E16" s="7"/>
      <c r="F16" s="17" t="s">
        <v>114</v>
      </c>
      <c r="G16" s="17"/>
      <c r="H16" s="16"/>
    </row>
    <row r="17" spans="1:8">
      <c r="A17" s="11" t="s">
        <v>115</v>
      </c>
      <c r="B17" s="7" t="s">
        <v>116</v>
      </c>
      <c r="C17" s="7"/>
      <c r="D17" s="7" t="s">
        <v>117</v>
      </c>
      <c r="E17" s="7" t="s">
        <v>118</v>
      </c>
      <c r="F17" t="s">
        <v>119</v>
      </c>
      <c r="G17" s="17"/>
      <c r="H17" s="16"/>
    </row>
    <row r="18" spans="1:8">
      <c r="A18" s="11" t="s">
        <v>120</v>
      </c>
      <c r="B18" s="7" t="s">
        <v>116</v>
      </c>
      <c r="C18" s="7"/>
      <c r="D18" s="7" t="s">
        <v>117</v>
      </c>
      <c r="E18" s="7" t="s">
        <v>121</v>
      </c>
      <c r="F18" t="s">
        <v>119</v>
      </c>
      <c r="G18" s="17"/>
      <c r="H18" s="16"/>
    </row>
    <row r="19" spans="1:8">
      <c r="A19" s="11" t="s">
        <v>122</v>
      </c>
      <c r="B19" s="7" t="s">
        <v>116</v>
      </c>
      <c r="C19" s="7"/>
      <c r="D19" s="7" t="s">
        <v>117</v>
      </c>
      <c r="E19" s="7" t="s">
        <v>121</v>
      </c>
      <c r="F19" t="s">
        <v>119</v>
      </c>
      <c r="G19" s="17"/>
      <c r="H19" s="16"/>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F09FD-C823-984D-AE6F-0BBED61A8731}">
  <dimension ref="A1:F34"/>
  <sheetViews>
    <sheetView zoomScale="140" zoomScaleNormal="140" workbookViewId="0">
      <selection activeCell="E34" sqref="E34"/>
    </sheetView>
  </sheetViews>
  <sheetFormatPr baseColWidth="10" defaultRowHeight="15"/>
  <cols>
    <col min="1" max="1" width="56" customWidth="1"/>
    <col min="2" max="4" width="23.33203125" customWidth="1"/>
    <col min="5" max="5" width="36.6640625" customWidth="1"/>
  </cols>
  <sheetData>
    <row r="1" spans="1:6">
      <c r="A1" s="5" t="s">
        <v>123</v>
      </c>
      <c r="B1" s="5" t="s">
        <v>124</v>
      </c>
      <c r="C1" s="5" t="s">
        <v>125</v>
      </c>
      <c r="D1" s="5" t="s">
        <v>126</v>
      </c>
      <c r="E1" s="5" t="s">
        <v>127</v>
      </c>
      <c r="F1" s="5" t="s">
        <v>100</v>
      </c>
    </row>
    <row r="2" spans="1:6">
      <c r="A2" s="1" t="s">
        <v>54</v>
      </c>
      <c r="B2" s="1" t="s">
        <v>42</v>
      </c>
      <c r="C2" s="1">
        <v>8400</v>
      </c>
      <c r="D2" s="1" t="s">
        <v>47</v>
      </c>
      <c r="E2" s="1" t="s">
        <v>5</v>
      </c>
      <c r="F2" s="1" t="s">
        <v>53</v>
      </c>
    </row>
    <row r="3" spans="1:6">
      <c r="A3" s="1" t="s">
        <v>55</v>
      </c>
      <c r="B3" s="1" t="s">
        <v>22</v>
      </c>
      <c r="C3" s="1">
        <f>730-70</f>
        <v>660</v>
      </c>
      <c r="D3" s="1" t="s">
        <v>47</v>
      </c>
      <c r="E3" s="1" t="s">
        <v>5</v>
      </c>
      <c r="F3" s="1" t="s">
        <v>52</v>
      </c>
    </row>
    <row r="4" spans="1:6">
      <c r="A4" s="1" t="s">
        <v>56</v>
      </c>
      <c r="B4" s="1" t="s">
        <v>37</v>
      </c>
      <c r="C4" s="1">
        <f>685-2</f>
        <v>683</v>
      </c>
      <c r="D4" s="1" t="s">
        <v>47</v>
      </c>
      <c r="E4" s="1" t="s">
        <v>5</v>
      </c>
      <c r="F4" s="1" t="s">
        <v>52</v>
      </c>
    </row>
    <row r="5" spans="1:6">
      <c r="A5" s="1" t="s">
        <v>49</v>
      </c>
      <c r="B5" s="1" t="s">
        <v>23</v>
      </c>
      <c r="C5" s="3">
        <v>0.14369999999999999</v>
      </c>
      <c r="D5" s="3"/>
      <c r="E5" s="3" t="s">
        <v>57</v>
      </c>
      <c r="F5" s="1" t="s">
        <v>58</v>
      </c>
    </row>
    <row r="6" spans="1:6">
      <c r="A6" s="1" t="s">
        <v>50</v>
      </c>
      <c r="B6" s="1" t="s">
        <v>38</v>
      </c>
      <c r="C6" s="3">
        <v>9.5399999999999999E-2</v>
      </c>
      <c r="D6" s="3"/>
      <c r="E6" s="3" t="s">
        <v>57</v>
      </c>
      <c r="F6" s="1" t="s">
        <v>58</v>
      </c>
    </row>
    <row r="7" spans="1:6">
      <c r="A7" s="1" t="s">
        <v>17</v>
      </c>
      <c r="B7" s="1" t="s">
        <v>39</v>
      </c>
      <c r="C7" s="1">
        <v>0.3</v>
      </c>
      <c r="D7" s="1"/>
      <c r="E7" s="1" t="s">
        <v>128</v>
      </c>
    </row>
    <row r="8" spans="1:6">
      <c r="A8" s="1" t="s">
        <v>19</v>
      </c>
      <c r="B8" s="1" t="s">
        <v>40</v>
      </c>
      <c r="C8" s="1">
        <v>0.6</v>
      </c>
      <c r="D8" s="1"/>
      <c r="E8" s="1"/>
    </row>
    <row r="9" spans="1:6">
      <c r="A9" s="1" t="s">
        <v>0</v>
      </c>
      <c r="B9" s="1" t="s">
        <v>24</v>
      </c>
      <c r="C9" s="1">
        <v>36.799999999999997</v>
      </c>
      <c r="D9" s="1" t="s">
        <v>48</v>
      </c>
      <c r="E9" s="1" t="s">
        <v>7</v>
      </c>
    </row>
    <row r="10" spans="1:6">
      <c r="A10" s="1" t="s">
        <v>45</v>
      </c>
      <c r="B10" s="1" t="s">
        <v>44</v>
      </c>
      <c r="C10" s="1">
        <v>36.5</v>
      </c>
      <c r="D10" s="1" t="s">
        <v>48</v>
      </c>
      <c r="E10" s="1" t="s">
        <v>59</v>
      </c>
      <c r="F10" s="1" t="s">
        <v>60</v>
      </c>
    </row>
    <row r="11" spans="1:6">
      <c r="A11" s="1" t="s">
        <v>133</v>
      </c>
      <c r="B11" s="1" t="s">
        <v>25</v>
      </c>
      <c r="C11" s="2">
        <v>0.23</v>
      </c>
      <c r="D11" s="2"/>
      <c r="E11" s="2" t="s">
        <v>61</v>
      </c>
    </row>
    <row r="12" spans="1:6">
      <c r="A12" s="1" t="s">
        <v>134</v>
      </c>
      <c r="B12" s="1" t="s">
        <v>26</v>
      </c>
      <c r="C12" s="1">
        <v>18.5</v>
      </c>
      <c r="D12" s="1" t="s">
        <v>51</v>
      </c>
      <c r="E12" s="2" t="s">
        <v>129</v>
      </c>
    </row>
    <row r="13" spans="1:6">
      <c r="A13" s="1" t="s">
        <v>135</v>
      </c>
      <c r="B13" s="1" t="s">
        <v>41</v>
      </c>
      <c r="C13" s="2">
        <v>0.3</v>
      </c>
      <c r="D13" s="2"/>
      <c r="E13" s="1" t="s">
        <v>138</v>
      </c>
    </row>
    <row r="14" spans="1:6">
      <c r="A14" s="1" t="s">
        <v>136</v>
      </c>
      <c r="B14" s="1" t="s">
        <v>43</v>
      </c>
      <c r="C14" s="1">
        <v>80.900000000000006</v>
      </c>
      <c r="D14" s="1" t="s">
        <v>51</v>
      </c>
      <c r="E14" s="1" t="s">
        <v>10</v>
      </c>
    </row>
    <row r="15" spans="1:6">
      <c r="A15" s="1" t="s">
        <v>130</v>
      </c>
      <c r="B15" s="1" t="s">
        <v>27</v>
      </c>
      <c r="C15" s="2">
        <v>0.3</v>
      </c>
      <c r="D15" s="2"/>
      <c r="E15" s="1" t="s">
        <v>139</v>
      </c>
    </row>
    <row r="16" spans="1:6">
      <c r="A16" s="1" t="s">
        <v>131</v>
      </c>
      <c r="B16" s="1" t="s">
        <v>28</v>
      </c>
      <c r="C16" s="1">
        <v>10</v>
      </c>
      <c r="D16" s="1" t="s">
        <v>51</v>
      </c>
      <c r="E16" s="1" t="s">
        <v>140</v>
      </c>
    </row>
    <row r="17" spans="1:6">
      <c r="A17" s="1" t="s">
        <v>132</v>
      </c>
      <c r="B17" s="1" t="s">
        <v>29</v>
      </c>
      <c r="C17" s="1">
        <v>35</v>
      </c>
      <c r="D17" s="1" t="s">
        <v>51</v>
      </c>
      <c r="E17" s="1" t="s">
        <v>141</v>
      </c>
    </row>
    <row r="18" spans="1:6">
      <c r="A18" s="1" t="s">
        <v>1</v>
      </c>
      <c r="B18" s="1" t="s">
        <v>30</v>
      </c>
      <c r="C18" s="1">
        <v>2.8E-3</v>
      </c>
      <c r="D18" s="1"/>
      <c r="E18" s="1" t="s">
        <v>8</v>
      </c>
      <c r="F18" s="1" t="s">
        <v>9</v>
      </c>
    </row>
    <row r="19" spans="1:6">
      <c r="A19" s="1" t="s">
        <v>65</v>
      </c>
      <c r="B19" s="1" t="s">
        <v>31</v>
      </c>
      <c r="C19" s="1">
        <v>5</v>
      </c>
      <c r="D19" s="1"/>
      <c r="E19" s="1" t="s">
        <v>15</v>
      </c>
      <c r="F19" s="1" t="s">
        <v>62</v>
      </c>
    </row>
    <row r="20" spans="1:6">
      <c r="A20" s="1" t="s">
        <v>137</v>
      </c>
      <c r="B20" s="1" t="s">
        <v>32</v>
      </c>
      <c r="C20" s="1">
        <v>10</v>
      </c>
      <c r="D20" s="1"/>
      <c r="E20" s="1"/>
    </row>
    <row r="21" spans="1:6">
      <c r="A21" s="1" t="s">
        <v>66</v>
      </c>
      <c r="B21" s="1" t="s">
        <v>33</v>
      </c>
      <c r="C21" s="1">
        <v>1.3</v>
      </c>
      <c r="D21" s="1" t="s">
        <v>47</v>
      </c>
      <c r="E21" s="1" t="s">
        <v>63</v>
      </c>
    </row>
    <row r="22" spans="1:6">
      <c r="A22" s="1" t="s">
        <v>67</v>
      </c>
      <c r="B22" s="1" t="s">
        <v>34</v>
      </c>
      <c r="C22" s="1">
        <v>10</v>
      </c>
      <c r="D22" s="1" t="s">
        <v>47</v>
      </c>
      <c r="E22" s="1" t="s">
        <v>63</v>
      </c>
      <c r="F22" s="1" t="s">
        <v>64</v>
      </c>
    </row>
    <row r="23" spans="1:6">
      <c r="A23" s="1" t="s">
        <v>68</v>
      </c>
      <c r="B23" s="1" t="s">
        <v>35</v>
      </c>
      <c r="C23" s="1">
        <v>0</v>
      </c>
      <c r="D23" s="1" t="s">
        <v>47</v>
      </c>
      <c r="E23" s="1" t="s">
        <v>11</v>
      </c>
    </row>
    <row r="24" spans="1:6">
      <c r="A24" s="1" t="s">
        <v>69</v>
      </c>
      <c r="B24" s="1" t="s">
        <v>36</v>
      </c>
      <c r="C24" s="1">
        <v>210</v>
      </c>
      <c r="D24" s="1" t="s">
        <v>47</v>
      </c>
      <c r="E24" s="1" t="s">
        <v>10</v>
      </c>
    </row>
    <row r="26" spans="1:6" s="21" customFormat="1">
      <c r="A26" s="5" t="s">
        <v>2</v>
      </c>
      <c r="B26" s="5">
        <v>2022</v>
      </c>
      <c r="C26" s="5" t="s">
        <v>46</v>
      </c>
      <c r="D26" s="5" t="s">
        <v>14</v>
      </c>
      <c r="E26" s="5" t="s">
        <v>16</v>
      </c>
    </row>
    <row r="27" spans="1:6">
      <c r="A27" s="1" t="s">
        <v>3</v>
      </c>
      <c r="B27" s="4">
        <f>C2</f>
        <v>8400</v>
      </c>
      <c r="C27" s="4">
        <f>C2</f>
        <v>8400</v>
      </c>
      <c r="D27" s="4">
        <f>C2</f>
        <v>8400</v>
      </c>
      <c r="E27" s="4">
        <f>C2</f>
        <v>8400</v>
      </c>
    </row>
    <row r="28" spans="1:6">
      <c r="A28" s="1" t="s">
        <v>4</v>
      </c>
      <c r="B28" s="4">
        <f>C3</f>
        <v>660</v>
      </c>
      <c r="C28" s="4">
        <f>$B$28*((1+C5)^8)</f>
        <v>1932.1502897269502</v>
      </c>
      <c r="D28" s="4">
        <f>$B$28*((1+C5)^8)</f>
        <v>1932.1502897269502</v>
      </c>
      <c r="E28" s="4">
        <f>$B$28*((1+C5)^8)</f>
        <v>1932.1502897269502</v>
      </c>
    </row>
    <row r="29" spans="1:6">
      <c r="A29" s="1" t="s">
        <v>20</v>
      </c>
      <c r="B29" s="4">
        <f>C4-B30-B31-B32-B33</f>
        <v>437.94474400000001</v>
      </c>
      <c r="C29" s="4">
        <f>$B$29*(1+C6)^8</f>
        <v>907.82306212090464</v>
      </c>
      <c r="D29" s="4">
        <f>$B$29*(1+C6)^8</f>
        <v>907.82306212090464</v>
      </c>
      <c r="E29" s="4">
        <f>$B$29*(1+C6)^8</f>
        <v>907.82306212090464</v>
      </c>
    </row>
    <row r="30" spans="1:6">
      <c r="A30" s="1" t="s">
        <v>18</v>
      </c>
      <c r="B30" s="4">
        <f>B28*C7</f>
        <v>198</v>
      </c>
      <c r="C30" s="4">
        <f>C28*C7</f>
        <v>579.64508691808498</v>
      </c>
      <c r="D30" s="4">
        <f>D28*C7</f>
        <v>579.64508691808498</v>
      </c>
      <c r="E30" s="4">
        <f>E28*C8</f>
        <v>1159.29017383617</v>
      </c>
    </row>
    <row r="31" spans="1:6">
      <c r="A31" s="1" t="s">
        <v>21</v>
      </c>
      <c r="B31" s="4">
        <f>C18*C19*C9*(C12*C11*C12)</f>
        <v>40.555256</v>
      </c>
      <c r="C31" s="4">
        <f>C18*C19*C10*(C14*C13*C14+C15*C16*C16)</f>
        <v>1018.6493730000001</v>
      </c>
      <c r="D31" s="4">
        <f>C18*C19*C10*(C14*C13*C14+C17*C15*C17)</f>
        <v>1191.1118730000001</v>
      </c>
      <c r="E31" s="4">
        <f>C18*C20*C10*(C14*C13*C14+C17*C15*C17)</f>
        <v>2382.2237460000001</v>
      </c>
    </row>
    <row r="32" spans="1:6">
      <c r="A32" s="1" t="s">
        <v>13</v>
      </c>
      <c r="B32" s="4">
        <f>C23*C19</f>
        <v>0</v>
      </c>
      <c r="C32" s="4">
        <f>0</f>
        <v>0</v>
      </c>
      <c r="D32" s="4">
        <f>C24*C19</f>
        <v>1050</v>
      </c>
      <c r="E32" s="4">
        <f>C24*C20</f>
        <v>2100</v>
      </c>
    </row>
    <row r="33" spans="1:5">
      <c r="A33" s="1" t="s">
        <v>6</v>
      </c>
      <c r="B33" s="4">
        <f>C21*C19</f>
        <v>6.5</v>
      </c>
      <c r="C33" s="4">
        <f>C22*C19</f>
        <v>50</v>
      </c>
      <c r="D33" s="4">
        <f>C22*C19</f>
        <v>50</v>
      </c>
      <c r="E33" s="4">
        <f>C22*C20</f>
        <v>100</v>
      </c>
    </row>
    <row r="34" spans="1:5">
      <c r="A34" s="1" t="s">
        <v>12</v>
      </c>
      <c r="B34" s="4">
        <f>IF(B27-SUM(B28:B33)&lt;0,0,B27-SUM(B28:B33))</f>
        <v>7057</v>
      </c>
      <c r="C34" s="4">
        <f>IF(C27-SUM(C28:C33)&lt;0,0,C27-SUM(C28:C33))</f>
        <v>3911.7321882340602</v>
      </c>
      <c r="D34" s="4">
        <f>IF(D27-SUM(D28:D33)&lt;0,0,D27-SUM(D28:D33))</f>
        <v>2689.2696882340606</v>
      </c>
      <c r="E34" s="4">
        <f>IF(E27-SUM(E28:E33)&lt;0,0,E27-SUM(E28:E33))</f>
        <v>0</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C1D27-5915-F34B-86A6-90D1400541F2}">
  <dimension ref="A1:I36"/>
  <sheetViews>
    <sheetView tabSelected="1" workbookViewId="0">
      <selection activeCell="F27" sqref="F27"/>
    </sheetView>
  </sheetViews>
  <sheetFormatPr baseColWidth="10" defaultRowHeight="15"/>
  <sheetData>
    <row r="1" spans="1:9">
      <c r="A1" s="5" t="s">
        <v>123</v>
      </c>
      <c r="B1" s="5" t="s">
        <v>124</v>
      </c>
      <c r="C1" s="5" t="s">
        <v>142</v>
      </c>
      <c r="D1" s="5" t="s">
        <v>146</v>
      </c>
      <c r="E1" s="5" t="s">
        <v>150</v>
      </c>
      <c r="F1" s="5" t="s">
        <v>149</v>
      </c>
      <c r="G1" s="5" t="s">
        <v>153</v>
      </c>
      <c r="H1" s="5" t="s">
        <v>154</v>
      </c>
      <c r="I1" s="5" t="s">
        <v>156</v>
      </c>
    </row>
    <row r="2" spans="1:9">
      <c r="A2" s="1" t="s">
        <v>54</v>
      </c>
      <c r="B2" s="1" t="s">
        <v>42</v>
      </c>
      <c r="C2" s="1">
        <v>8400</v>
      </c>
      <c r="D2" s="1">
        <v>8400</v>
      </c>
      <c r="E2" s="1">
        <v>8400</v>
      </c>
      <c r="F2" s="1">
        <v>8400</v>
      </c>
      <c r="G2" s="1">
        <v>8400</v>
      </c>
      <c r="H2" s="1">
        <v>8400</v>
      </c>
      <c r="I2" s="1">
        <v>8400</v>
      </c>
    </row>
    <row r="3" spans="1:9">
      <c r="A3" s="1" t="s">
        <v>55</v>
      </c>
      <c r="B3" s="1" t="s">
        <v>22</v>
      </c>
      <c r="C3" s="1">
        <f>730-70</f>
        <v>660</v>
      </c>
      <c r="D3" s="1">
        <f>730-70</f>
        <v>660</v>
      </c>
      <c r="E3" s="1">
        <f>730-70</f>
        <v>660</v>
      </c>
      <c r="F3" s="1">
        <f>730-70</f>
        <v>660</v>
      </c>
      <c r="G3" s="1">
        <f>730-70</f>
        <v>660</v>
      </c>
      <c r="H3" s="1">
        <f>730-70</f>
        <v>660</v>
      </c>
      <c r="I3" s="1">
        <f>730-70</f>
        <v>660</v>
      </c>
    </row>
    <row r="4" spans="1:9">
      <c r="A4" s="1" t="s">
        <v>56</v>
      </c>
      <c r="B4" s="1" t="s">
        <v>37</v>
      </c>
      <c r="C4" s="1">
        <f>685-2</f>
        <v>683</v>
      </c>
      <c r="D4" s="1">
        <f>685-2</f>
        <v>683</v>
      </c>
      <c r="E4" s="1">
        <f>685-2</f>
        <v>683</v>
      </c>
      <c r="F4" s="1">
        <f>685-2</f>
        <v>683</v>
      </c>
      <c r="G4" s="1">
        <f>685-2</f>
        <v>683</v>
      </c>
      <c r="H4" s="1">
        <f>685-2</f>
        <v>683</v>
      </c>
      <c r="I4" s="1">
        <f>685-2</f>
        <v>683</v>
      </c>
    </row>
    <row r="5" spans="1:9">
      <c r="A5" s="1" t="s">
        <v>49</v>
      </c>
      <c r="B5" s="1" t="s">
        <v>23</v>
      </c>
      <c r="C5" s="3">
        <v>0.14369999999999999</v>
      </c>
      <c r="D5" s="23">
        <f>0.5*C5</f>
        <v>7.1849999999999997E-2</v>
      </c>
      <c r="E5" s="3">
        <v>0.14369999999999999</v>
      </c>
      <c r="F5" s="3">
        <v>0.14369999999999999</v>
      </c>
      <c r="G5" s="3">
        <v>0.14369999999999999</v>
      </c>
      <c r="H5" s="3">
        <v>0.14369999999999999</v>
      </c>
      <c r="I5" s="3">
        <v>0.14369999999999999</v>
      </c>
    </row>
    <row r="6" spans="1:9">
      <c r="A6" s="1" t="s">
        <v>50</v>
      </c>
      <c r="B6" s="1" t="s">
        <v>38</v>
      </c>
      <c r="C6" s="3">
        <v>9.5399999999999999E-2</v>
      </c>
      <c r="D6" s="23">
        <f>0.5*C6</f>
        <v>4.7699999999999999E-2</v>
      </c>
      <c r="E6" s="3">
        <v>9.5399999999999999E-2</v>
      </c>
      <c r="F6" s="3">
        <v>9.5399999999999999E-2</v>
      </c>
      <c r="G6" s="3">
        <v>9.5399999999999999E-2</v>
      </c>
      <c r="H6" s="3">
        <v>9.5399999999999999E-2</v>
      </c>
      <c r="I6" s="3">
        <v>9.5399999999999999E-2</v>
      </c>
    </row>
    <row r="7" spans="1:9">
      <c r="A7" s="1" t="s">
        <v>17</v>
      </c>
      <c r="B7" s="1" t="s">
        <v>39</v>
      </c>
      <c r="C7" s="1">
        <v>0.3</v>
      </c>
      <c r="D7" s="1">
        <v>0.3</v>
      </c>
      <c r="E7" s="1">
        <v>0.3</v>
      </c>
      <c r="F7" s="1">
        <v>0.3</v>
      </c>
      <c r="G7" s="1">
        <v>0.3</v>
      </c>
      <c r="H7" s="1">
        <v>0.3</v>
      </c>
      <c r="I7" s="1">
        <v>0.3</v>
      </c>
    </row>
    <row r="8" spans="1:9">
      <c r="A8" s="1" t="s">
        <v>19</v>
      </c>
      <c r="B8" s="1" t="s">
        <v>40</v>
      </c>
      <c r="C8" s="1">
        <v>0.6</v>
      </c>
      <c r="D8" s="1">
        <v>0.6</v>
      </c>
      <c r="E8" s="1">
        <v>0.6</v>
      </c>
      <c r="F8" s="1">
        <v>0.6</v>
      </c>
      <c r="G8" s="1">
        <v>0.6</v>
      </c>
      <c r="H8" s="6">
        <v>0.3</v>
      </c>
      <c r="I8" s="1">
        <v>0.6</v>
      </c>
    </row>
    <row r="9" spans="1:9">
      <c r="A9" s="1" t="s">
        <v>0</v>
      </c>
      <c r="B9" s="1" t="s">
        <v>24</v>
      </c>
      <c r="C9" s="1">
        <v>36.799999999999997</v>
      </c>
      <c r="D9" s="1">
        <v>36.799999999999997</v>
      </c>
      <c r="E9" s="1">
        <v>36.799999999999997</v>
      </c>
      <c r="F9" s="1">
        <v>36.799999999999997</v>
      </c>
      <c r="G9" s="1">
        <v>36.799999999999997</v>
      </c>
      <c r="H9" s="1">
        <v>36.799999999999997</v>
      </c>
      <c r="I9" s="1">
        <v>36.799999999999997</v>
      </c>
    </row>
    <row r="10" spans="1:9">
      <c r="A10" s="1" t="s">
        <v>45</v>
      </c>
      <c r="B10" s="1" t="s">
        <v>44</v>
      </c>
      <c r="C10" s="1">
        <v>36.5</v>
      </c>
      <c r="D10" s="1">
        <v>36.5</v>
      </c>
      <c r="E10" s="1">
        <v>36.5</v>
      </c>
      <c r="F10" s="1">
        <v>36.5</v>
      </c>
      <c r="G10" s="1">
        <v>36.5</v>
      </c>
      <c r="H10" s="1">
        <v>36.5</v>
      </c>
      <c r="I10" s="1">
        <v>36.5</v>
      </c>
    </row>
    <row r="11" spans="1:9">
      <c r="A11" s="1" t="s">
        <v>133</v>
      </c>
      <c r="B11" s="1" t="s">
        <v>25</v>
      </c>
      <c r="C11" s="2">
        <v>0.23</v>
      </c>
      <c r="D11" s="2">
        <v>0.23</v>
      </c>
      <c r="E11" s="2">
        <v>0.23</v>
      </c>
      <c r="F11" s="2">
        <v>0.23</v>
      </c>
      <c r="G11" s="2">
        <v>0.23</v>
      </c>
      <c r="H11" s="2">
        <v>0.23</v>
      </c>
      <c r="I11" s="2">
        <v>0.23</v>
      </c>
    </row>
    <row r="12" spans="1:9">
      <c r="A12" s="1" t="s">
        <v>134</v>
      </c>
      <c r="B12" s="1" t="s">
        <v>26</v>
      </c>
      <c r="C12" s="1">
        <v>18.5</v>
      </c>
      <c r="D12" s="1">
        <v>18.5</v>
      </c>
      <c r="E12" s="1">
        <v>18.5</v>
      </c>
      <c r="F12" s="1">
        <v>18.5</v>
      </c>
      <c r="G12" s="1">
        <v>18.5</v>
      </c>
      <c r="H12" s="1">
        <v>18.5</v>
      </c>
      <c r="I12" s="1">
        <v>18.5</v>
      </c>
    </row>
    <row r="13" spans="1:9">
      <c r="A13" s="1" t="s">
        <v>135</v>
      </c>
      <c r="B13" s="1" t="s">
        <v>41</v>
      </c>
      <c r="C13" s="2">
        <v>0.3</v>
      </c>
      <c r="D13" s="2">
        <v>0.3</v>
      </c>
      <c r="E13" s="2">
        <v>0.3</v>
      </c>
      <c r="F13" s="24">
        <v>0.15</v>
      </c>
      <c r="G13" s="2">
        <v>0.3</v>
      </c>
      <c r="H13" s="2">
        <v>0.3</v>
      </c>
      <c r="I13" s="2">
        <v>0.3</v>
      </c>
    </row>
    <row r="14" spans="1:9">
      <c r="A14" s="1" t="s">
        <v>136</v>
      </c>
      <c r="B14" s="1" t="s">
        <v>43</v>
      </c>
      <c r="C14" s="1">
        <v>80.900000000000006</v>
      </c>
      <c r="D14" s="1">
        <v>80.900000000000006</v>
      </c>
      <c r="E14" s="6">
        <v>40</v>
      </c>
      <c r="F14" s="1">
        <v>80.900000000000006</v>
      </c>
      <c r="G14" s="1">
        <v>80.900000000000006</v>
      </c>
      <c r="H14" s="1">
        <v>80.900000000000006</v>
      </c>
      <c r="I14" s="1">
        <v>80.900000000000006</v>
      </c>
    </row>
    <row r="15" spans="1:9">
      <c r="A15" s="1" t="s">
        <v>130</v>
      </c>
      <c r="B15" s="1" t="s">
        <v>27</v>
      </c>
      <c r="C15" s="2">
        <v>0.3</v>
      </c>
      <c r="D15" s="2">
        <v>0.3</v>
      </c>
      <c r="E15" s="2">
        <v>0.3</v>
      </c>
      <c r="F15" s="24">
        <v>0.15</v>
      </c>
      <c r="G15" s="2">
        <v>0.3</v>
      </c>
      <c r="H15" s="2">
        <v>0.3</v>
      </c>
      <c r="I15" s="2">
        <v>0.3</v>
      </c>
    </row>
    <row r="16" spans="1:9">
      <c r="A16" s="1" t="s">
        <v>131</v>
      </c>
      <c r="B16" s="1" t="s">
        <v>28</v>
      </c>
      <c r="C16" s="1">
        <v>10</v>
      </c>
      <c r="D16" s="1">
        <v>10</v>
      </c>
      <c r="E16" s="1">
        <v>10</v>
      </c>
      <c r="F16" s="1">
        <v>10</v>
      </c>
      <c r="G16" s="1">
        <v>10</v>
      </c>
      <c r="H16" s="1">
        <v>10</v>
      </c>
      <c r="I16" s="1">
        <v>10</v>
      </c>
    </row>
    <row r="17" spans="1:9">
      <c r="A17" s="1" t="s">
        <v>132</v>
      </c>
      <c r="B17" s="1" t="s">
        <v>29</v>
      </c>
      <c r="C17" s="1">
        <v>35</v>
      </c>
      <c r="D17" s="1">
        <v>35</v>
      </c>
      <c r="E17" s="6">
        <v>17.5</v>
      </c>
      <c r="F17" s="1">
        <v>35</v>
      </c>
      <c r="G17" s="1">
        <v>35</v>
      </c>
      <c r="H17" s="1">
        <v>35</v>
      </c>
      <c r="I17" s="1">
        <v>35</v>
      </c>
    </row>
    <row r="18" spans="1:9">
      <c r="A18" s="1" t="s">
        <v>1</v>
      </c>
      <c r="B18" s="1" t="s">
        <v>30</v>
      </c>
      <c r="C18" s="1">
        <v>2.8E-3</v>
      </c>
      <c r="D18" s="1">
        <v>2.8E-3</v>
      </c>
      <c r="E18" s="1">
        <v>2.8E-3</v>
      </c>
      <c r="F18" s="1">
        <v>2.8E-3</v>
      </c>
      <c r="G18" s="1">
        <v>2.8E-3</v>
      </c>
      <c r="H18" s="1">
        <v>2.8E-3</v>
      </c>
      <c r="I18" s="1">
        <v>2.8E-3</v>
      </c>
    </row>
    <row r="19" spans="1:9">
      <c r="A19" s="1" t="s">
        <v>65</v>
      </c>
      <c r="B19" s="1" t="s">
        <v>31</v>
      </c>
      <c r="C19" s="1">
        <v>5</v>
      </c>
      <c r="D19" s="1">
        <v>5</v>
      </c>
      <c r="E19" s="1">
        <v>5</v>
      </c>
      <c r="F19" s="1">
        <v>5</v>
      </c>
      <c r="G19" s="1">
        <v>5</v>
      </c>
      <c r="H19" s="1">
        <v>5</v>
      </c>
      <c r="I19" s="1">
        <v>5</v>
      </c>
    </row>
    <row r="20" spans="1:9">
      <c r="A20" s="1" t="s">
        <v>137</v>
      </c>
      <c r="B20" s="1" t="s">
        <v>32</v>
      </c>
      <c r="C20" s="1">
        <v>10</v>
      </c>
      <c r="D20" s="1">
        <v>10</v>
      </c>
      <c r="E20" s="1">
        <v>10</v>
      </c>
      <c r="F20" s="1">
        <v>10</v>
      </c>
      <c r="G20" s="6">
        <v>5</v>
      </c>
      <c r="H20" s="1">
        <v>10</v>
      </c>
      <c r="I20" s="1">
        <v>10</v>
      </c>
    </row>
    <row r="21" spans="1:9">
      <c r="A21" s="1" t="s">
        <v>66</v>
      </c>
      <c r="B21" s="1" t="s">
        <v>33</v>
      </c>
      <c r="C21" s="1">
        <v>1.3</v>
      </c>
      <c r="D21" s="1">
        <v>1.3</v>
      </c>
      <c r="E21" s="1">
        <v>1.3</v>
      </c>
      <c r="F21" s="1">
        <v>1.3</v>
      </c>
      <c r="G21" s="1">
        <v>1.3</v>
      </c>
      <c r="H21" s="1">
        <v>1.3</v>
      </c>
      <c r="I21" s="1">
        <v>1.3</v>
      </c>
    </row>
    <row r="22" spans="1:9">
      <c r="A22" s="1" t="s">
        <v>67</v>
      </c>
      <c r="B22" s="1" t="s">
        <v>34</v>
      </c>
      <c r="C22" s="1">
        <v>10</v>
      </c>
      <c r="D22" s="1">
        <v>10</v>
      </c>
      <c r="E22" s="1">
        <v>10</v>
      </c>
      <c r="F22" s="1">
        <v>10</v>
      </c>
      <c r="G22" s="1">
        <v>10</v>
      </c>
      <c r="H22" s="1">
        <v>10</v>
      </c>
      <c r="I22" s="1">
        <v>10</v>
      </c>
    </row>
    <row r="23" spans="1:9">
      <c r="A23" s="1" t="s">
        <v>68</v>
      </c>
      <c r="B23" s="1" t="s">
        <v>35</v>
      </c>
      <c r="C23" s="1">
        <v>0</v>
      </c>
      <c r="D23" s="1">
        <v>0</v>
      </c>
      <c r="E23" s="1">
        <v>0</v>
      </c>
      <c r="F23" s="1">
        <v>0</v>
      </c>
      <c r="G23" s="1">
        <v>0</v>
      </c>
      <c r="H23" s="1">
        <v>0</v>
      </c>
      <c r="I23" s="1">
        <v>0</v>
      </c>
    </row>
    <row r="24" spans="1:9">
      <c r="A24" s="1" t="s">
        <v>69</v>
      </c>
      <c r="B24" s="1" t="s">
        <v>36</v>
      </c>
      <c r="C24" s="1">
        <v>210</v>
      </c>
      <c r="D24" s="1">
        <v>210</v>
      </c>
      <c r="E24" s="1">
        <v>210</v>
      </c>
      <c r="F24" s="1">
        <v>210</v>
      </c>
      <c r="G24" s="1">
        <v>210</v>
      </c>
      <c r="H24" s="1">
        <v>210</v>
      </c>
      <c r="I24" s="6">
        <v>105</v>
      </c>
    </row>
    <row r="26" spans="1:9">
      <c r="A26" s="5" t="s">
        <v>2</v>
      </c>
      <c r="B26" s="5">
        <v>2022</v>
      </c>
      <c r="C26" s="5" t="s">
        <v>145</v>
      </c>
      <c r="D26" s="5" t="s">
        <v>147</v>
      </c>
      <c r="E26" s="5" t="s">
        <v>150</v>
      </c>
      <c r="F26" s="5" t="s">
        <v>149</v>
      </c>
      <c r="G26" s="5" t="s">
        <v>153</v>
      </c>
      <c r="H26" s="5" t="s">
        <v>154</v>
      </c>
      <c r="I26" s="5" t="s">
        <v>155</v>
      </c>
    </row>
    <row r="27" spans="1:9">
      <c r="A27" s="5" t="s">
        <v>100</v>
      </c>
      <c r="B27" s="5" t="s">
        <v>144</v>
      </c>
      <c r="C27" s="5" t="s">
        <v>143</v>
      </c>
      <c r="D27" s="5" t="s">
        <v>148</v>
      </c>
      <c r="E27" s="5" t="s">
        <v>151</v>
      </c>
      <c r="F27" s="5" t="s">
        <v>152</v>
      </c>
      <c r="G27" s="5" t="s">
        <v>157</v>
      </c>
      <c r="H27" s="5" t="s">
        <v>158</v>
      </c>
      <c r="I27" s="5" t="s">
        <v>159</v>
      </c>
    </row>
    <row r="28" spans="1:9">
      <c r="A28" s="1" t="s">
        <v>3</v>
      </c>
      <c r="B28" s="4">
        <f>C2</f>
        <v>8400</v>
      </c>
      <c r="C28" s="4">
        <f>C2</f>
        <v>8400</v>
      </c>
      <c r="D28" s="4">
        <f>D2</f>
        <v>8400</v>
      </c>
      <c r="E28" s="4">
        <f>E2</f>
        <v>8400</v>
      </c>
      <c r="F28" s="4">
        <f>F2</f>
        <v>8400</v>
      </c>
      <c r="G28" s="4">
        <f>G2</f>
        <v>8400</v>
      </c>
      <c r="H28" s="4">
        <f>H2</f>
        <v>8400</v>
      </c>
      <c r="I28" s="4">
        <f>I2</f>
        <v>8400</v>
      </c>
    </row>
    <row r="29" spans="1:9">
      <c r="A29" s="1" t="s">
        <v>4</v>
      </c>
      <c r="B29" s="4">
        <f>C3</f>
        <v>660</v>
      </c>
      <c r="C29" s="4">
        <f>$B$29*((1+C5)^8)</f>
        <v>1932.1502897269502</v>
      </c>
      <c r="D29" s="25">
        <f>$B$29*((1+D5)^8)</f>
        <v>1149.7833989755457</v>
      </c>
      <c r="E29" s="4">
        <f>$B$29*((1+E5)^8)</f>
        <v>1932.1502897269502</v>
      </c>
      <c r="F29" s="4">
        <f>$B$29*((1+F5)^8)</f>
        <v>1932.1502897269502</v>
      </c>
      <c r="G29" s="4">
        <f>$B$29*((1+G5)^8)</f>
        <v>1932.1502897269502</v>
      </c>
      <c r="H29" s="4">
        <f>$B$29*((1+H5)^8)</f>
        <v>1932.1502897269502</v>
      </c>
      <c r="I29" s="4">
        <f>$B$29*((1+I5)^8)</f>
        <v>1932.1502897269502</v>
      </c>
    </row>
    <row r="30" spans="1:9">
      <c r="A30" s="1" t="s">
        <v>20</v>
      </c>
      <c r="B30" s="4">
        <f>C4-B31-B32-B33-B34</f>
        <v>437.94474400000001</v>
      </c>
      <c r="C30" s="4">
        <f>$B$30*(1+C6)^8</f>
        <v>907.82306212090464</v>
      </c>
      <c r="D30" s="25">
        <f>$B$30*(1+D6)^8</f>
        <v>635.79172302167206</v>
      </c>
      <c r="E30" s="4">
        <f>$B$30*(1+E6)^8</f>
        <v>907.82306212090464</v>
      </c>
      <c r="F30" s="4">
        <f>$B$30*(1+F6)^8</f>
        <v>907.82306212090464</v>
      </c>
      <c r="G30" s="4">
        <f>$B$30*(1+G6)^8</f>
        <v>907.82306212090464</v>
      </c>
      <c r="H30" s="4">
        <f>$B$30*(1+H6)^8</f>
        <v>907.82306212090464</v>
      </c>
      <c r="I30" s="4">
        <f>$B$30*(1+I6)^8</f>
        <v>907.82306212090464</v>
      </c>
    </row>
    <row r="31" spans="1:9">
      <c r="A31" s="1" t="s">
        <v>18</v>
      </c>
      <c r="B31" s="4">
        <f>B29*C7</f>
        <v>198</v>
      </c>
      <c r="C31" s="4">
        <f>C29*C8</f>
        <v>1159.29017383617</v>
      </c>
      <c r="D31" s="25">
        <f>D29*D8</f>
        <v>689.87003938532735</v>
      </c>
      <c r="E31" s="4">
        <f>E29*E8</f>
        <v>1159.29017383617</v>
      </c>
      <c r="F31" s="4">
        <f>F29*F8</f>
        <v>1159.29017383617</v>
      </c>
      <c r="G31" s="4">
        <f>G29*G8</f>
        <v>1159.29017383617</v>
      </c>
      <c r="H31" s="25">
        <f>H29*H8</f>
        <v>579.64508691808498</v>
      </c>
      <c r="I31" s="4">
        <f>I29*I8</f>
        <v>1159.29017383617</v>
      </c>
    </row>
    <row r="32" spans="1:9">
      <c r="A32" s="1" t="s">
        <v>21</v>
      </c>
      <c r="B32" s="4">
        <f>C18*C19*C9*(C12*C11*C12)</f>
        <v>40.555256</v>
      </c>
      <c r="C32" s="4">
        <f>C18*C20*C10*(C14*C13*C14+C17*C15*C17)</f>
        <v>2382.2237460000001</v>
      </c>
      <c r="D32" s="4">
        <f>D18*D20*D10*(D14*D13*D14+D17*D15*D17)</f>
        <v>2382.2237460000001</v>
      </c>
      <c r="E32" s="25">
        <f>E18*E20*E10*(E14*E13*E14+E17*E15*E17)</f>
        <v>584.45624999999995</v>
      </c>
      <c r="F32" s="25">
        <f>F18*F20*F10*(F14*F13*F14+F17*F15*F17)</f>
        <v>1191.1118730000001</v>
      </c>
      <c r="G32" s="25">
        <f>G18*G20*G10*(G14*G13*G14+G17*G15*G17)</f>
        <v>1191.1118730000001</v>
      </c>
      <c r="H32" s="4">
        <f>H18*H20*H10*(H14*H13*H14+H17*H15*H17)</f>
        <v>2382.2237460000001</v>
      </c>
      <c r="I32" s="4">
        <f>I18*I20*I10*(I14*I13*I14+I17*I15*I17)</f>
        <v>2382.2237460000001</v>
      </c>
    </row>
    <row r="33" spans="1:9">
      <c r="A33" s="1" t="s">
        <v>13</v>
      </c>
      <c r="B33" s="4">
        <f>C23*C19</f>
        <v>0</v>
      </c>
      <c r="C33" s="4">
        <f>C24*C20</f>
        <v>2100</v>
      </c>
      <c r="D33" s="4">
        <f>D24*D20</f>
        <v>2100</v>
      </c>
      <c r="E33" s="4">
        <f>E24*E20</f>
        <v>2100</v>
      </c>
      <c r="F33" s="4">
        <f>F24*F20</f>
        <v>2100</v>
      </c>
      <c r="G33" s="25">
        <f>G24*G20</f>
        <v>1050</v>
      </c>
      <c r="H33" s="4">
        <f>H24*H20</f>
        <v>2100</v>
      </c>
      <c r="I33" s="25">
        <f>I24*I20</f>
        <v>1050</v>
      </c>
    </row>
    <row r="34" spans="1:9">
      <c r="A34" s="1" t="s">
        <v>6</v>
      </c>
      <c r="B34" s="4">
        <f>C21*C19</f>
        <v>6.5</v>
      </c>
      <c r="C34" s="4">
        <f>C22*C20</f>
        <v>100</v>
      </c>
      <c r="D34" s="4">
        <f>D22*D20</f>
        <v>100</v>
      </c>
      <c r="E34" s="4">
        <f>E22*E20</f>
        <v>100</v>
      </c>
      <c r="F34" s="4">
        <f>F22*F20</f>
        <v>100</v>
      </c>
      <c r="G34" s="25">
        <f>G22*G20</f>
        <v>50</v>
      </c>
      <c r="H34" s="4">
        <f>H22*H20</f>
        <v>100</v>
      </c>
      <c r="I34" s="4">
        <f>I22*I20</f>
        <v>100</v>
      </c>
    </row>
    <row r="35" spans="1:9">
      <c r="A35" s="1" t="s">
        <v>12</v>
      </c>
      <c r="B35" s="4">
        <f>IF(B28-SUM(B29:B34)&lt;0,0,B28-SUM(B29:B34))</f>
        <v>7057</v>
      </c>
      <c r="C35" s="4">
        <f>IF(C28-SUM(C29:C34)&lt;0,0,C28-SUM(C29:C34))</f>
        <v>0</v>
      </c>
      <c r="D35" s="4">
        <f>IF(D28-SUM(D29:D34)&lt;0,0,D28-SUM(D29:D34))</f>
        <v>1342.3310926174545</v>
      </c>
      <c r="E35" s="4">
        <f>IF(E28-SUM(E29:E34)&lt;0,0,E28-SUM(E29:E34))</f>
        <v>1616.2802243159749</v>
      </c>
      <c r="F35" s="4">
        <f>IF(F28-SUM(F29:F34)&lt;0,0,F28-SUM(F29:F34))</f>
        <v>1009.6246013159753</v>
      </c>
      <c r="G35" s="4">
        <f>IF(G28-SUM(G29:G34)&lt;0,0,G28-SUM(G29:G34))</f>
        <v>2109.6246013159753</v>
      </c>
      <c r="H35" s="4">
        <f>IF(H28-SUM(H29:H34)&lt;0,0,H28-SUM(H29:H34))</f>
        <v>398.15781523406076</v>
      </c>
      <c r="I35" s="4">
        <f>IF(I28-SUM(I29:I34)&lt;0,0,I28-SUM(I29:I34))</f>
        <v>868.51272831597453</v>
      </c>
    </row>
    <row r="36" spans="1:9">
      <c r="A36" s="1" t="s">
        <v>160</v>
      </c>
      <c r="B36" s="22">
        <f>B35/B28</f>
        <v>0.84011904761904765</v>
      </c>
      <c r="C36" s="22">
        <f t="shared" ref="C36:I36" si="0">C35/C28</f>
        <v>0</v>
      </c>
      <c r="D36" s="22">
        <f t="shared" si="0"/>
        <v>0.15980132054969695</v>
      </c>
      <c r="E36" s="22">
        <f t="shared" si="0"/>
        <v>0.19241431241856843</v>
      </c>
      <c r="F36" s="22">
        <f t="shared" si="0"/>
        <v>0.12019340491856849</v>
      </c>
      <c r="G36" s="22">
        <f t="shared" si="0"/>
        <v>0.25114578587094943</v>
      </c>
      <c r="H36" s="22">
        <f t="shared" si="0"/>
        <v>4.7399739908816754E-2</v>
      </c>
      <c r="I36" s="22">
        <f t="shared" si="0"/>
        <v>0.1033943724185684</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ECC7EE36EC71C47AC163B732E22A883" ma:contentTypeVersion="18" ma:contentTypeDescription="Create a new document." ma:contentTypeScope="" ma:versionID="6bded5abb3732f7f5ebadd4ae94b6e53">
  <xsd:schema xmlns:xsd="http://www.w3.org/2001/XMLSchema" xmlns:xs="http://www.w3.org/2001/XMLSchema" xmlns:p="http://schemas.microsoft.com/office/2006/metadata/properties" xmlns:ns3="0e7008c7-4b23-418a-80e4-70b98df27801" xmlns:ns4="83c646cd-d2dc-4bbc-b1e5-6818efb08569" targetNamespace="http://schemas.microsoft.com/office/2006/metadata/properties" ma:root="true" ma:fieldsID="9ff2a950d1f6fe3308657b92bb6ffed7" ns3:_="" ns4:_="">
    <xsd:import namespace="0e7008c7-4b23-418a-80e4-70b98df27801"/>
    <xsd:import namespace="83c646cd-d2dc-4bbc-b1e5-6818efb08569"/>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element ref="ns4:MediaServiceDateTaken" minOccurs="0"/>
                <xsd:element ref="ns4:MediaServiceAutoTags" minOccurs="0"/>
                <xsd:element ref="ns4:MediaLengthInSeconds" minOccurs="0"/>
                <xsd:element ref="ns4:MediaServiceGenerationTime" minOccurs="0"/>
                <xsd:element ref="ns4:MediaServiceEventHashCode" minOccurs="0"/>
                <xsd:element ref="ns4:MediaServiceOCR" minOccurs="0"/>
                <xsd:element ref="ns4:MediaServiceLocation" minOccurs="0"/>
                <xsd:element ref="ns4:_activity" minOccurs="0"/>
                <xsd:element ref="ns4:MediaServiceObjectDetectorVersions" minOccurs="0"/>
                <xsd:element ref="ns4:MediaServiceSystemTags"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7008c7-4b23-418a-80e4-70b98df2780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3c646cd-d2dc-4bbc-b1e5-6818efb08569"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activity xmlns="83c646cd-d2dc-4bbc-b1e5-6818efb08569" xsi:nil="true"/>
  </documentManagement>
</p:properties>
</file>

<file path=customXml/itemProps1.xml><?xml version="1.0" encoding="utf-8"?>
<ds:datastoreItem xmlns:ds="http://schemas.openxmlformats.org/officeDocument/2006/customXml" ds:itemID="{C8371A20-E3A0-47D3-91F1-230CE99A4D58}">
  <ds:schemaRefs>
    <ds:schemaRef ds:uri="http://schemas.microsoft.com/sharepoint/v3/contenttype/forms"/>
  </ds:schemaRefs>
</ds:datastoreItem>
</file>

<file path=customXml/itemProps2.xml><?xml version="1.0" encoding="utf-8"?>
<ds:datastoreItem xmlns:ds="http://schemas.openxmlformats.org/officeDocument/2006/customXml" ds:itemID="{A3501EC6-85EF-4FAA-9375-C379457F74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7008c7-4b23-418a-80e4-70b98df27801"/>
    <ds:schemaRef ds:uri="83c646cd-d2dc-4bbc-b1e5-6818efb0856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C8D6BB7-CFBD-43B7-91EA-EF71816E54E0}">
  <ds:schemaRefs>
    <ds:schemaRef ds:uri="http://schemas.microsoft.com/office/2006/documentManagement/types"/>
    <ds:schemaRef ds:uri="83c646cd-d2dc-4bbc-b1e5-6818efb08569"/>
    <ds:schemaRef ds:uri="http://purl.org/dc/dcmitype/"/>
    <ds:schemaRef ds:uri="http://purl.org/dc/terms/"/>
    <ds:schemaRef ds:uri="http://schemas.microsoft.com/office/infopath/2007/PartnerControls"/>
    <ds:schemaRef ds:uri="http://schemas.openxmlformats.org/package/2006/metadata/core-properties"/>
    <ds:schemaRef ds:uri="0e7008c7-4b23-418a-80e4-70b98df27801"/>
    <ds:schemaRef ds:uri="http://schemas.microsoft.com/office/2006/metadata/properties"/>
    <ds:schemaRef ds:uri="http://www.w3.org/XML/1998/namespac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DataFig1</vt:lpstr>
      <vt:lpstr>DataFig2</vt:lpstr>
      <vt:lpstr>Senstivity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Suzi Kerr</dc:creator>
  <cp:lastModifiedBy>Xian Hu</cp:lastModifiedBy>
  <dcterms:created xsi:type="dcterms:W3CDTF">2023-06-06T16:06:50Z</dcterms:created>
  <dcterms:modified xsi:type="dcterms:W3CDTF">2024-12-20T12:30:41Z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0x010100CECC7EE36EC71C47AC163B732E22A883</vt:lpwstr>
  </property>
</Properties>
</file>