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hazanah\shift-share\"/>
    </mc:Choice>
  </mc:AlternateContent>
  <bookViews>
    <workbookView xWindow="0" yWindow="0" windowWidth="20490" windowHeight="6930" firstSheet="1" activeTab="3"/>
  </bookViews>
  <sheets>
    <sheet name="Services 00 to 16" sheetId="1" state="hidden" r:id="rId1"/>
    <sheet name="Services 87 - 16" sheetId="3" r:id="rId2"/>
    <sheet name="Manufacturing 00 to 16" sheetId="2" r:id="rId3"/>
    <sheet name="Manu and Services" sheetId="4" r:id="rId4"/>
    <sheet name="Growth Rate" sheetId="7" r:id="rId5"/>
    <sheet name="Shift-Share" sheetId="6" state="hidden" r:id="rId6"/>
    <sheet name="Shift-Share breakdown" sheetId="11" r:id="rId7"/>
    <sheet name="Shift-Share breakdown 5 years" sheetId="12" r:id="rId8"/>
    <sheet name="Growth Rate with Modern Service" sheetId="8" state="hidden" r:id="rId9"/>
    <sheet name="Shift-Share Modern Services" sheetId="10" state="hidden" r:id="rId10"/>
  </sheets>
  <externalReferences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C49" i="3"/>
  <c r="B21" i="4" l="1"/>
  <c r="S21" i="4"/>
  <c r="K10" i="4" l="1"/>
  <c r="A14" i="12" l="1"/>
  <c r="A51" i="12" s="1"/>
  <c r="A13" i="12"/>
  <c r="A12" i="12"/>
  <c r="A11" i="12"/>
  <c r="A48" i="12" s="1"/>
  <c r="A7" i="12"/>
  <c r="A44" i="12" s="1"/>
  <c r="D123" i="12"/>
  <c r="H123" i="12" s="1"/>
  <c r="D122" i="12"/>
  <c r="H122" i="12" s="1"/>
  <c r="C145" i="12"/>
  <c r="B145" i="12"/>
  <c r="C144" i="12"/>
  <c r="B144" i="12"/>
  <c r="B139" i="12"/>
  <c r="B138" i="12"/>
  <c r="B137" i="12"/>
  <c r="B136" i="12"/>
  <c r="B135" i="12"/>
  <c r="B134" i="12"/>
  <c r="B133" i="12"/>
  <c r="B129" i="12"/>
  <c r="G51" i="12"/>
  <c r="G50" i="12"/>
  <c r="A50" i="12"/>
  <c r="G49" i="12"/>
  <c r="G48" i="12"/>
  <c r="G44" i="12"/>
  <c r="G43" i="12"/>
  <c r="G42" i="12"/>
  <c r="G41" i="12"/>
  <c r="A49" i="12"/>
  <c r="I48" i="3" l="1"/>
  <c r="I56" i="3"/>
  <c r="G48" i="11" l="1"/>
  <c r="G51" i="11"/>
  <c r="G50" i="11"/>
  <c r="G49" i="11"/>
  <c r="G44" i="11"/>
  <c r="G43" i="11"/>
  <c r="G42" i="11"/>
  <c r="G41" i="11"/>
  <c r="A14" i="11"/>
  <c r="A51" i="11" s="1"/>
  <c r="A13" i="11"/>
  <c r="A50" i="11" s="1"/>
  <c r="A12" i="11"/>
  <c r="A49" i="11" s="1"/>
  <c r="A11" i="11"/>
  <c r="A48" i="11" s="1"/>
  <c r="A7" i="11"/>
  <c r="A44" i="11" s="1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B95" i="7"/>
  <c r="B94" i="7"/>
  <c r="B93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B60" i="7"/>
  <c r="B59" i="7"/>
  <c r="B58" i="7"/>
  <c r="C7" i="4"/>
  <c r="C7" i="7" s="1"/>
  <c r="D7" i="4"/>
  <c r="D7" i="7" s="1"/>
  <c r="E7" i="4"/>
  <c r="E7" i="7" s="1"/>
  <c r="F7" i="4"/>
  <c r="F7" i="7" s="1"/>
  <c r="G7" i="4"/>
  <c r="H7" i="4"/>
  <c r="H7" i="7" s="1"/>
  <c r="I7" i="4"/>
  <c r="D45" i="11" s="1"/>
  <c r="H45" i="11" s="1"/>
  <c r="J7" i="4"/>
  <c r="J7" i="7" s="1"/>
  <c r="K7" i="4"/>
  <c r="K7" i="7" s="1"/>
  <c r="L7" i="4"/>
  <c r="L7" i="7" s="1"/>
  <c r="M7" i="4"/>
  <c r="D82" i="12" s="1"/>
  <c r="H82" i="12" s="1"/>
  <c r="N7" i="4"/>
  <c r="N7" i="7" s="1"/>
  <c r="O7" i="4"/>
  <c r="O7" i="7" s="1"/>
  <c r="P7" i="4"/>
  <c r="P7" i="7" s="1"/>
  <c r="Q7" i="4"/>
  <c r="Q7" i="7" s="1"/>
  <c r="R7" i="4"/>
  <c r="R7" i="7" s="1"/>
  <c r="S7" i="4"/>
  <c r="D119" i="12" s="1"/>
  <c r="H119" i="12" s="1"/>
  <c r="T7" i="4"/>
  <c r="T7" i="7" s="1"/>
  <c r="U7" i="4"/>
  <c r="U7" i="7" s="1"/>
  <c r="V7" i="4"/>
  <c r="V7" i="7" s="1"/>
  <c r="W7" i="4"/>
  <c r="W7" i="7" s="1"/>
  <c r="X7" i="4"/>
  <c r="X7" i="7" s="1"/>
  <c r="Y7" i="4"/>
  <c r="Y7" i="7" s="1"/>
  <c r="C8" i="4"/>
  <c r="C8" i="7" s="1"/>
  <c r="D8" i="4"/>
  <c r="D8" i="7" s="1"/>
  <c r="E8" i="4"/>
  <c r="E8" i="7" s="1"/>
  <c r="F8" i="4"/>
  <c r="F8" i="7" s="1"/>
  <c r="G8" i="4"/>
  <c r="G8" i="7" s="1"/>
  <c r="H8" i="4"/>
  <c r="H8" i="7" s="1"/>
  <c r="I8" i="4"/>
  <c r="I8" i="7" s="1"/>
  <c r="J8" i="4"/>
  <c r="J8" i="7" s="1"/>
  <c r="K8" i="4"/>
  <c r="K8" i="7" s="1"/>
  <c r="L8" i="4"/>
  <c r="L8" i="7" s="1"/>
  <c r="M8" i="4"/>
  <c r="M8" i="7" s="1"/>
  <c r="N8" i="4"/>
  <c r="N8" i="7" s="1"/>
  <c r="O8" i="4"/>
  <c r="O8" i="7" s="1"/>
  <c r="P8" i="4"/>
  <c r="P8" i="7" s="1"/>
  <c r="Q8" i="4"/>
  <c r="Q8" i="7" s="1"/>
  <c r="R8" i="4"/>
  <c r="R8" i="7" s="1"/>
  <c r="S8" i="4"/>
  <c r="S8" i="7" s="1"/>
  <c r="T8" i="4"/>
  <c r="T8" i="7" s="1"/>
  <c r="U8" i="4"/>
  <c r="U8" i="7" s="1"/>
  <c r="V8" i="4"/>
  <c r="V8" i="7" s="1"/>
  <c r="W8" i="4"/>
  <c r="W8" i="7" s="1"/>
  <c r="X8" i="4"/>
  <c r="X8" i="7" s="1"/>
  <c r="Y8" i="4"/>
  <c r="D83" i="11" s="1"/>
  <c r="H83" i="11" s="1"/>
  <c r="C9" i="4"/>
  <c r="C9" i="7" s="1"/>
  <c r="D9" i="4"/>
  <c r="D9" i="7" s="1"/>
  <c r="E9" i="4"/>
  <c r="E9" i="7" s="1"/>
  <c r="F9" i="4"/>
  <c r="F9" i="7" s="1"/>
  <c r="G9" i="4"/>
  <c r="D47" i="12" s="1"/>
  <c r="H47" i="12" s="1"/>
  <c r="H9" i="4"/>
  <c r="H9" i="7" s="1"/>
  <c r="I9" i="4"/>
  <c r="D47" i="11" s="1"/>
  <c r="H47" i="11" s="1"/>
  <c r="J9" i="4"/>
  <c r="J9" i="7" s="1"/>
  <c r="K9" i="4"/>
  <c r="K9" i="7" s="1"/>
  <c r="L9" i="4"/>
  <c r="L9" i="7" s="1"/>
  <c r="M9" i="4"/>
  <c r="D84" i="12" s="1"/>
  <c r="H84" i="12" s="1"/>
  <c r="N9" i="4"/>
  <c r="N9" i="7" s="1"/>
  <c r="O9" i="4"/>
  <c r="O9" i="7" s="1"/>
  <c r="P9" i="4"/>
  <c r="P9" i="7" s="1"/>
  <c r="Q9" i="4"/>
  <c r="Q9" i="7" s="1"/>
  <c r="R9" i="4"/>
  <c r="R9" i="7" s="1"/>
  <c r="S9" i="4"/>
  <c r="D121" i="12" s="1"/>
  <c r="H121" i="12" s="1"/>
  <c r="T9" i="4"/>
  <c r="T9" i="7" s="1"/>
  <c r="U9" i="4"/>
  <c r="U9" i="7" s="1"/>
  <c r="V9" i="4"/>
  <c r="V9" i="7" s="1"/>
  <c r="W9" i="4"/>
  <c r="W9" i="7" s="1"/>
  <c r="X9" i="4"/>
  <c r="X9" i="7" s="1"/>
  <c r="Y9" i="4"/>
  <c r="D10" i="12" s="1"/>
  <c r="H10" i="12" s="1"/>
  <c r="B7" i="4"/>
  <c r="B8" i="4"/>
  <c r="B9" i="4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D56" i="3"/>
  <c r="E56" i="3"/>
  <c r="F56" i="3"/>
  <c r="G56" i="3"/>
  <c r="H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C55" i="3"/>
  <c r="C56" i="3"/>
  <c r="C54" i="3"/>
  <c r="C53" i="3"/>
  <c r="D45" i="12" l="1"/>
  <c r="H45" i="12" s="1"/>
  <c r="Y9" i="7"/>
  <c r="M9" i="7"/>
  <c r="I9" i="7"/>
  <c r="M7" i="7"/>
  <c r="I7" i="7"/>
  <c r="D120" i="12"/>
  <c r="H120" i="12" s="1"/>
  <c r="D46" i="12"/>
  <c r="H46" i="12" s="1"/>
  <c r="D10" i="11"/>
  <c r="H10" i="11" s="1"/>
  <c r="D46" i="11"/>
  <c r="D84" i="11"/>
  <c r="H84" i="11" s="1"/>
  <c r="D8" i="12"/>
  <c r="H8" i="12" s="1"/>
  <c r="S9" i="7"/>
  <c r="G9" i="7"/>
  <c r="Y8" i="7"/>
  <c r="S7" i="7"/>
  <c r="G7" i="7"/>
  <c r="D9" i="11"/>
  <c r="H9" i="11" s="1"/>
  <c r="D9" i="12"/>
  <c r="H9" i="12" s="1"/>
  <c r="D83" i="12"/>
  <c r="H83" i="12" s="1"/>
  <c r="D8" i="11"/>
  <c r="H8" i="11" s="1"/>
  <c r="D82" i="11"/>
  <c r="H82" i="11" s="1"/>
  <c r="H46" i="11"/>
  <c r="J71" i="3" l="1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I73" i="3"/>
  <c r="I72" i="3"/>
  <c r="I71" i="3"/>
  <c r="I75" i="3"/>
  <c r="I74" i="3"/>
  <c r="K64" i="3" l="1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I66" i="3"/>
  <c r="I65" i="3"/>
  <c r="I57" i="3"/>
  <c r="I64" i="3"/>
  <c r="C45" i="3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F40" i="2"/>
  <c r="E42" i="2"/>
  <c r="E43" i="2"/>
  <c r="E44" i="2"/>
  <c r="E45" i="2"/>
  <c r="E46" i="2"/>
  <c r="E47" i="2"/>
  <c r="E41" i="2"/>
  <c r="C60" i="3" l="1"/>
  <c r="C59" i="3"/>
  <c r="C57" i="3"/>
  <c r="AS49" i="3"/>
  <c r="AW49" i="3"/>
  <c r="BA49" i="3"/>
  <c r="BE49" i="3"/>
  <c r="BI49" i="3"/>
  <c r="C58" i="3"/>
  <c r="C48" i="3"/>
  <c r="C47" i="3"/>
  <c r="C46" i="3"/>
  <c r="BJ49" i="3" l="1"/>
  <c r="BF49" i="3"/>
  <c r="BB49" i="3"/>
  <c r="AX49" i="3"/>
  <c r="AT49" i="3"/>
  <c r="AO49" i="3"/>
  <c r="AJ49" i="3"/>
  <c r="BL49" i="3"/>
  <c r="BH49" i="3"/>
  <c r="BD49" i="3"/>
  <c r="AZ49" i="3"/>
  <c r="AV49" i="3"/>
  <c r="AR49" i="3"/>
  <c r="AL49" i="3"/>
  <c r="BK49" i="3"/>
  <c r="BG49" i="3"/>
  <c r="BC49" i="3"/>
  <c r="AY49" i="3"/>
  <c r="AU49" i="3"/>
  <c r="AK49" i="3"/>
  <c r="A13" i="10"/>
  <c r="A8" i="10"/>
  <c r="A9" i="10"/>
  <c r="A10" i="10"/>
  <c r="A11" i="10"/>
  <c r="A12" i="10"/>
  <c r="A5" i="10"/>
  <c r="A7" i="10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B98" i="7"/>
  <c r="B97" i="7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1" i="8"/>
  <c r="B62" i="8"/>
  <c r="B60" i="8"/>
  <c r="B59" i="8"/>
  <c r="B63" i="7"/>
  <c r="B58" i="8"/>
  <c r="B62" i="7"/>
  <c r="B57" i="8"/>
  <c r="B56" i="8"/>
  <c r="B55" i="8"/>
  <c r="B54" i="8"/>
  <c r="A5" i="8"/>
  <c r="A6" i="10" s="1"/>
  <c r="A4" i="8"/>
  <c r="A3" i="8"/>
  <c r="A4" i="10" s="1"/>
  <c r="D60" i="3"/>
  <c r="E60" i="3"/>
  <c r="F60" i="3"/>
  <c r="H60" i="3"/>
  <c r="I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X8" i="8" l="1"/>
  <c r="T8" i="8"/>
  <c r="P8" i="8"/>
  <c r="L8" i="8"/>
  <c r="H8" i="8"/>
  <c r="K9" i="8"/>
  <c r="G9" i="8"/>
  <c r="V8" i="8"/>
  <c r="R8" i="8"/>
  <c r="N8" i="8"/>
  <c r="J8" i="8"/>
  <c r="F8" i="8"/>
  <c r="X9" i="8"/>
  <c r="T9" i="8"/>
  <c r="P9" i="8"/>
  <c r="L9" i="8"/>
  <c r="H9" i="8"/>
  <c r="D9" i="8"/>
  <c r="V9" i="8"/>
  <c r="R9" i="8"/>
  <c r="N9" i="8"/>
  <c r="J9" i="8"/>
  <c r="F9" i="8"/>
  <c r="W9" i="8"/>
  <c r="S9" i="8"/>
  <c r="O9" i="8"/>
  <c r="D9" i="10"/>
  <c r="H9" i="10" s="1"/>
  <c r="U9" i="8"/>
  <c r="Q9" i="8"/>
  <c r="M9" i="8"/>
  <c r="I9" i="8"/>
  <c r="E9" i="8"/>
  <c r="W8" i="8"/>
  <c r="S8" i="8"/>
  <c r="O8" i="8"/>
  <c r="K8" i="8"/>
  <c r="G8" i="8"/>
  <c r="D8" i="10"/>
  <c r="H8" i="10" s="1"/>
  <c r="Y8" i="8"/>
  <c r="U8" i="8"/>
  <c r="Q8" i="8"/>
  <c r="M8" i="8"/>
  <c r="D41" i="10"/>
  <c r="H41" i="10" s="1"/>
  <c r="I8" i="8"/>
  <c r="E8" i="8"/>
  <c r="C9" i="8"/>
  <c r="H42" i="10"/>
  <c r="Y9" i="8"/>
  <c r="G37" i="6"/>
  <c r="G38" i="6"/>
  <c r="G39" i="6"/>
  <c r="G40" i="6"/>
  <c r="G41" i="6"/>
  <c r="G42" i="6"/>
  <c r="G43" i="6"/>
  <c r="G44" i="6"/>
  <c r="G36" i="6"/>
  <c r="C21" i="4" l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T104" i="7" s="1"/>
  <c r="U21" i="4"/>
  <c r="V21" i="4"/>
  <c r="W21" i="4"/>
  <c r="X21" i="4"/>
  <c r="Y21" i="4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B89" i="7"/>
  <c r="B90" i="7"/>
  <c r="B91" i="7"/>
  <c r="B92" i="7"/>
  <c r="B96" i="7"/>
  <c r="B99" i="7"/>
  <c r="B100" i="7"/>
  <c r="B101" i="7"/>
  <c r="B102" i="7"/>
  <c r="B103" i="7"/>
  <c r="C103" i="7"/>
  <c r="C102" i="7"/>
  <c r="C101" i="7"/>
  <c r="C100" i="7"/>
  <c r="C99" i="7"/>
  <c r="C96" i="7"/>
  <c r="C92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D66" i="7"/>
  <c r="E66" i="7"/>
  <c r="F66" i="7"/>
  <c r="G66" i="7"/>
  <c r="H66" i="7"/>
  <c r="B142" i="12" s="1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57" i="7"/>
  <c r="B61" i="7"/>
  <c r="B64" i="7"/>
  <c r="B65" i="7"/>
  <c r="B66" i="7"/>
  <c r="C91" i="7"/>
  <c r="C90" i="7"/>
  <c r="C89" i="7"/>
  <c r="C66" i="7"/>
  <c r="C65" i="7"/>
  <c r="C64" i="7"/>
  <c r="C19" i="3"/>
  <c r="B140" i="12" l="1"/>
  <c r="T113" i="7"/>
  <c r="T114" i="7"/>
  <c r="T112" i="7"/>
  <c r="B141" i="12"/>
  <c r="B104" i="7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B112" i="7" l="1"/>
  <c r="B113" i="7"/>
  <c r="B114" i="7"/>
  <c r="B115" i="7"/>
  <c r="B116" i="7"/>
  <c r="B117" i="7"/>
  <c r="B108" i="7"/>
  <c r="B121" i="7"/>
  <c r="B110" i="7"/>
  <c r="B111" i="7"/>
  <c r="B122" i="7"/>
  <c r="B119" i="7"/>
  <c r="B120" i="7"/>
  <c r="B118" i="7"/>
  <c r="B109" i="7"/>
  <c r="C104" i="7"/>
  <c r="D104" i="7"/>
  <c r="E104" i="7"/>
  <c r="F104" i="7"/>
  <c r="G104" i="7"/>
  <c r="H104" i="7"/>
  <c r="J104" i="7"/>
  <c r="K104" i="7"/>
  <c r="L104" i="7"/>
  <c r="N104" i="7"/>
  <c r="O104" i="7"/>
  <c r="P104" i="7"/>
  <c r="Q104" i="7"/>
  <c r="R104" i="7"/>
  <c r="S104" i="7"/>
  <c r="U104" i="7"/>
  <c r="V104" i="7"/>
  <c r="W104" i="7"/>
  <c r="X104" i="7"/>
  <c r="Y104" i="7"/>
  <c r="W113" i="7" l="1"/>
  <c r="W112" i="7"/>
  <c r="W114" i="7"/>
  <c r="R113" i="7"/>
  <c r="R112" i="7"/>
  <c r="R114" i="7"/>
  <c r="H112" i="7"/>
  <c r="H114" i="7"/>
  <c r="H113" i="7"/>
  <c r="D112" i="7"/>
  <c r="D114" i="7"/>
  <c r="D113" i="7"/>
  <c r="V113" i="7"/>
  <c r="V112" i="7"/>
  <c r="V114" i="7"/>
  <c r="Q113" i="7"/>
  <c r="Q112" i="7"/>
  <c r="Q114" i="7"/>
  <c r="L112" i="7"/>
  <c r="L114" i="7"/>
  <c r="L113" i="7"/>
  <c r="G112" i="7"/>
  <c r="G114" i="7"/>
  <c r="G113" i="7"/>
  <c r="C112" i="7"/>
  <c r="C114" i="7"/>
  <c r="C113" i="7"/>
  <c r="Y112" i="7"/>
  <c r="Y114" i="7"/>
  <c r="Y113" i="7"/>
  <c r="U110" i="7"/>
  <c r="U112" i="7"/>
  <c r="U114" i="7"/>
  <c r="U113" i="7"/>
  <c r="P112" i="7"/>
  <c r="P114" i="7"/>
  <c r="P113" i="7"/>
  <c r="K112" i="7"/>
  <c r="K114" i="7"/>
  <c r="K113" i="7"/>
  <c r="F113" i="7"/>
  <c r="F112" i="7"/>
  <c r="F114" i="7"/>
  <c r="X112" i="7"/>
  <c r="X113" i="7"/>
  <c r="X114" i="7"/>
  <c r="O112" i="7"/>
  <c r="O114" i="7"/>
  <c r="O113" i="7"/>
  <c r="J113" i="7"/>
  <c r="J112" i="7"/>
  <c r="J114" i="7"/>
  <c r="E113" i="7"/>
  <c r="E112" i="7"/>
  <c r="E114" i="7"/>
  <c r="N113" i="7"/>
  <c r="N112" i="7"/>
  <c r="N114" i="7"/>
  <c r="S113" i="7"/>
  <c r="S114" i="7"/>
  <c r="S112" i="7"/>
  <c r="X118" i="7"/>
  <c r="X117" i="7"/>
  <c r="X116" i="7"/>
  <c r="X115" i="7"/>
  <c r="T118" i="7"/>
  <c r="T117" i="7"/>
  <c r="T116" i="7"/>
  <c r="T115" i="7"/>
  <c r="P118" i="7"/>
  <c r="P117" i="7"/>
  <c r="P116" i="7"/>
  <c r="P115" i="7"/>
  <c r="K118" i="7"/>
  <c r="K116" i="7"/>
  <c r="K115" i="7"/>
  <c r="K117" i="7"/>
  <c r="F118" i="7"/>
  <c r="F115" i="7"/>
  <c r="F117" i="7"/>
  <c r="F116" i="7"/>
  <c r="W118" i="7"/>
  <c r="W116" i="7"/>
  <c r="W115" i="7"/>
  <c r="W117" i="7"/>
  <c r="S118" i="7"/>
  <c r="S116" i="7"/>
  <c r="S115" i="7"/>
  <c r="S117" i="7"/>
  <c r="O118" i="7"/>
  <c r="O116" i="7"/>
  <c r="O115" i="7"/>
  <c r="O117" i="7"/>
  <c r="J118" i="7"/>
  <c r="J115" i="7"/>
  <c r="J117" i="7"/>
  <c r="J116" i="7"/>
  <c r="E118" i="7"/>
  <c r="E117" i="7"/>
  <c r="E116" i="7"/>
  <c r="E115" i="7"/>
  <c r="V118" i="7"/>
  <c r="V115" i="7"/>
  <c r="V117" i="7"/>
  <c r="V116" i="7"/>
  <c r="R118" i="7"/>
  <c r="R115" i="7"/>
  <c r="R117" i="7"/>
  <c r="R116" i="7"/>
  <c r="N118" i="7"/>
  <c r="N115" i="7"/>
  <c r="N117" i="7"/>
  <c r="N116" i="7"/>
  <c r="H118" i="7"/>
  <c r="H117" i="7"/>
  <c r="H116" i="7"/>
  <c r="H115" i="7"/>
  <c r="D118" i="7"/>
  <c r="D117" i="7"/>
  <c r="D116" i="7"/>
  <c r="D115" i="7"/>
  <c r="Y118" i="7"/>
  <c r="Y117" i="7"/>
  <c r="Y116" i="7"/>
  <c r="Y115" i="7"/>
  <c r="U118" i="7"/>
  <c r="U117" i="7"/>
  <c r="U116" i="7"/>
  <c r="U115" i="7"/>
  <c r="Q118" i="7"/>
  <c r="Q117" i="7"/>
  <c r="Q116" i="7"/>
  <c r="Q115" i="7"/>
  <c r="L118" i="7"/>
  <c r="L117" i="7"/>
  <c r="L116" i="7"/>
  <c r="L115" i="7"/>
  <c r="G118" i="7"/>
  <c r="G116" i="7"/>
  <c r="G115" i="7"/>
  <c r="G117" i="7"/>
  <c r="C116" i="7"/>
  <c r="C115" i="7"/>
  <c r="C117" i="7"/>
  <c r="B123" i="7"/>
  <c r="K119" i="7"/>
  <c r="N122" i="7"/>
  <c r="M104" i="7"/>
  <c r="J122" i="7"/>
  <c r="I104" i="7"/>
  <c r="C108" i="7"/>
  <c r="C118" i="7"/>
  <c r="C122" i="7"/>
  <c r="R121" i="7"/>
  <c r="N109" i="7"/>
  <c r="E110" i="7"/>
  <c r="V109" i="7"/>
  <c r="N120" i="7"/>
  <c r="N110" i="7"/>
  <c r="R120" i="7"/>
  <c r="F110" i="7"/>
  <c r="P111" i="7"/>
  <c r="Q111" i="7"/>
  <c r="Q110" i="7"/>
  <c r="Q119" i="7"/>
  <c r="R122" i="7"/>
  <c r="N121" i="7"/>
  <c r="J120" i="7"/>
  <c r="V110" i="7"/>
  <c r="J110" i="7"/>
  <c r="F109" i="7"/>
  <c r="J121" i="7"/>
  <c r="R110" i="7"/>
  <c r="X109" i="7"/>
  <c r="X121" i="7"/>
  <c r="X110" i="7"/>
  <c r="X111" i="7"/>
  <c r="X108" i="7"/>
  <c r="X122" i="7"/>
  <c r="X119" i="7"/>
  <c r="X120" i="7"/>
  <c r="L109" i="7"/>
  <c r="L121" i="7"/>
  <c r="L110" i="7"/>
  <c r="L108" i="7"/>
  <c r="L122" i="7"/>
  <c r="L119" i="7"/>
  <c r="L120" i="7"/>
  <c r="L111" i="7"/>
  <c r="W110" i="7"/>
  <c r="W122" i="7"/>
  <c r="W111" i="7"/>
  <c r="W109" i="7"/>
  <c r="W108" i="7"/>
  <c r="W119" i="7"/>
  <c r="W120" i="7"/>
  <c r="W121" i="7"/>
  <c r="S110" i="7"/>
  <c r="S122" i="7"/>
  <c r="S111" i="7"/>
  <c r="S109" i="7"/>
  <c r="S108" i="7"/>
  <c r="S119" i="7"/>
  <c r="S120" i="7"/>
  <c r="S121" i="7"/>
  <c r="G110" i="7"/>
  <c r="G122" i="7"/>
  <c r="G111" i="7"/>
  <c r="G109" i="7"/>
  <c r="G108" i="7"/>
  <c r="G119" i="7"/>
  <c r="G120" i="7"/>
  <c r="G121" i="7"/>
  <c r="H109" i="7"/>
  <c r="H121" i="7"/>
  <c r="H110" i="7"/>
  <c r="H111" i="7"/>
  <c r="H108" i="7"/>
  <c r="H122" i="7"/>
  <c r="H119" i="7"/>
  <c r="H120" i="7"/>
  <c r="Y108" i="7"/>
  <c r="Y120" i="7"/>
  <c r="Y109" i="7"/>
  <c r="T109" i="7"/>
  <c r="T121" i="7"/>
  <c r="T110" i="7"/>
  <c r="O110" i="7"/>
  <c r="O122" i="7"/>
  <c r="O111" i="7"/>
  <c r="Y122" i="7"/>
  <c r="T122" i="7"/>
  <c r="Y121" i="7"/>
  <c r="T111" i="7"/>
  <c r="Y110" i="7"/>
  <c r="K108" i="7"/>
  <c r="Y111" i="7"/>
  <c r="K109" i="7"/>
  <c r="P108" i="7"/>
  <c r="V111" i="7"/>
  <c r="V119" i="7"/>
  <c r="V108" i="7"/>
  <c r="R111" i="7"/>
  <c r="R119" i="7"/>
  <c r="R108" i="7"/>
  <c r="N111" i="7"/>
  <c r="N119" i="7"/>
  <c r="N108" i="7"/>
  <c r="J111" i="7"/>
  <c r="J119" i="7"/>
  <c r="J108" i="7"/>
  <c r="F111" i="7"/>
  <c r="F119" i="7"/>
  <c r="F108" i="7"/>
  <c r="Q108" i="7"/>
  <c r="Q120" i="7"/>
  <c r="Q109" i="7"/>
  <c r="V122" i="7"/>
  <c r="Q122" i="7"/>
  <c r="F122" i="7"/>
  <c r="V121" i="7"/>
  <c r="Q121" i="7"/>
  <c r="K121" i="7"/>
  <c r="F121" i="7"/>
  <c r="V120" i="7"/>
  <c r="P120" i="7"/>
  <c r="K120" i="7"/>
  <c r="F120" i="7"/>
  <c r="U119" i="7"/>
  <c r="P119" i="7"/>
  <c r="E119" i="7"/>
  <c r="R109" i="7"/>
  <c r="J109" i="7"/>
  <c r="O108" i="7"/>
  <c r="U108" i="7"/>
  <c r="U120" i="7"/>
  <c r="U109" i="7"/>
  <c r="P109" i="7"/>
  <c r="P121" i="7"/>
  <c r="P110" i="7"/>
  <c r="K110" i="7"/>
  <c r="K122" i="7"/>
  <c r="K111" i="7"/>
  <c r="E108" i="7"/>
  <c r="E120" i="7"/>
  <c r="E109" i="7"/>
  <c r="U122" i="7"/>
  <c r="P122" i="7"/>
  <c r="E122" i="7"/>
  <c r="U121" i="7"/>
  <c r="O121" i="7"/>
  <c r="E121" i="7"/>
  <c r="T120" i="7"/>
  <c r="O120" i="7"/>
  <c r="Y119" i="7"/>
  <c r="T119" i="7"/>
  <c r="O119" i="7"/>
  <c r="U111" i="7"/>
  <c r="E111" i="7"/>
  <c r="O109" i="7"/>
  <c r="T108" i="7"/>
  <c r="D109" i="7"/>
  <c r="D111" i="7"/>
  <c r="D119" i="7"/>
  <c r="D121" i="7"/>
  <c r="D108" i="7"/>
  <c r="D110" i="7"/>
  <c r="D120" i="7"/>
  <c r="D122" i="7"/>
  <c r="C109" i="7"/>
  <c r="C120" i="7"/>
  <c r="C111" i="7"/>
  <c r="C119" i="7"/>
  <c r="C110" i="7"/>
  <c r="C121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A82" i="7"/>
  <c r="A83" i="7"/>
  <c r="A72" i="7"/>
  <c r="A73" i="7"/>
  <c r="A74" i="7"/>
  <c r="A78" i="7"/>
  <c r="A80" i="7"/>
  <c r="A81" i="7"/>
  <c r="A71" i="7"/>
  <c r="C70" i="7"/>
  <c r="A16" i="7"/>
  <c r="A6" i="7"/>
  <c r="A10" i="7"/>
  <c r="A11" i="7"/>
  <c r="A12" i="7"/>
  <c r="A13" i="7"/>
  <c r="A14" i="7"/>
  <c r="A15" i="7"/>
  <c r="A12" i="6"/>
  <c r="A44" i="6" s="1"/>
  <c r="A7" i="6"/>
  <c r="A39" i="6" s="1"/>
  <c r="A8" i="6"/>
  <c r="A40" i="6" s="1"/>
  <c r="A9" i="6"/>
  <c r="A41" i="6" s="1"/>
  <c r="A10" i="6"/>
  <c r="A42" i="6" s="1"/>
  <c r="A11" i="6"/>
  <c r="A43" i="6" s="1"/>
  <c r="M113" i="7" l="1"/>
  <c r="M112" i="7"/>
  <c r="M114" i="7"/>
  <c r="I113" i="7"/>
  <c r="I112" i="7"/>
  <c r="I114" i="7"/>
  <c r="M120" i="7"/>
  <c r="M117" i="7"/>
  <c r="M116" i="7"/>
  <c r="M115" i="7"/>
  <c r="I118" i="7"/>
  <c r="I117" i="7"/>
  <c r="I116" i="7"/>
  <c r="I115" i="7"/>
  <c r="I111" i="7"/>
  <c r="I121" i="7"/>
  <c r="I120" i="7"/>
  <c r="I122" i="7"/>
  <c r="I108" i="7"/>
  <c r="M109" i="7"/>
  <c r="M119" i="7"/>
  <c r="M110" i="7"/>
  <c r="M121" i="7"/>
  <c r="I119" i="7"/>
  <c r="I110" i="7"/>
  <c r="I109" i="7"/>
  <c r="M118" i="7"/>
  <c r="M111" i="7"/>
  <c r="M122" i="7"/>
  <c r="M108" i="7"/>
  <c r="C123" i="7"/>
  <c r="F123" i="7"/>
  <c r="V123" i="7"/>
  <c r="Y123" i="7"/>
  <c r="X123" i="7"/>
  <c r="E123" i="7"/>
  <c r="R123" i="7"/>
  <c r="G123" i="7"/>
  <c r="O123" i="7"/>
  <c r="Q123" i="7"/>
  <c r="N123" i="7"/>
  <c r="S123" i="7"/>
  <c r="K123" i="7"/>
  <c r="T123" i="7"/>
  <c r="U123" i="7"/>
  <c r="H123" i="7"/>
  <c r="D123" i="7"/>
  <c r="J123" i="7"/>
  <c r="P123" i="7"/>
  <c r="W123" i="7"/>
  <c r="L123" i="7"/>
  <c r="M123" i="7" l="1"/>
  <c r="I123" i="7"/>
  <c r="D59" i="3"/>
  <c r="E59" i="3"/>
  <c r="F59" i="3"/>
  <c r="H59" i="3"/>
  <c r="I59" i="3"/>
  <c r="B10" i="4" s="1"/>
  <c r="K59" i="3"/>
  <c r="D10" i="4" s="1"/>
  <c r="L59" i="3"/>
  <c r="E10" i="4" s="1"/>
  <c r="M59" i="3"/>
  <c r="F10" i="4" s="1"/>
  <c r="N59" i="3"/>
  <c r="G10" i="4" s="1"/>
  <c r="D49" i="12" s="1"/>
  <c r="H49" i="12" s="1"/>
  <c r="O59" i="3"/>
  <c r="H10" i="4" s="1"/>
  <c r="P59" i="3"/>
  <c r="I10" i="4" s="1"/>
  <c r="D48" i="11" s="1"/>
  <c r="H48" i="11" s="1"/>
  <c r="Q59" i="3"/>
  <c r="J10" i="4" s="1"/>
  <c r="R59" i="3"/>
  <c r="S59" i="3"/>
  <c r="L10" i="4" s="1"/>
  <c r="T59" i="3"/>
  <c r="M10" i="4" s="1"/>
  <c r="D86" i="12" s="1"/>
  <c r="H86" i="12" s="1"/>
  <c r="U59" i="3"/>
  <c r="N10" i="4" s="1"/>
  <c r="V59" i="3"/>
  <c r="O10" i="4" s="1"/>
  <c r="W59" i="3"/>
  <c r="P10" i="4" s="1"/>
  <c r="X59" i="3"/>
  <c r="Q10" i="4" s="1"/>
  <c r="Y59" i="3"/>
  <c r="R10" i="4" s="1"/>
  <c r="Z59" i="3"/>
  <c r="S10" i="4" s="1"/>
  <c r="D125" i="12" s="1"/>
  <c r="H125" i="12" s="1"/>
  <c r="AA59" i="3"/>
  <c r="T10" i="4" s="1"/>
  <c r="AB59" i="3"/>
  <c r="U10" i="4" s="1"/>
  <c r="AC59" i="3"/>
  <c r="V10" i="4" s="1"/>
  <c r="AD59" i="3"/>
  <c r="W10" i="4" s="1"/>
  <c r="AE59" i="3"/>
  <c r="X10" i="4" s="1"/>
  <c r="AF59" i="3"/>
  <c r="Y10" i="4" s="1"/>
  <c r="D85" i="11" l="1"/>
  <c r="H85" i="11" s="1"/>
  <c r="D11" i="12"/>
  <c r="H11" i="12" s="1"/>
  <c r="D11" i="11"/>
  <c r="H11" i="11" s="1"/>
  <c r="V11" i="8"/>
  <c r="R11" i="8"/>
  <c r="N11" i="8"/>
  <c r="J11" i="8"/>
  <c r="F11" i="8"/>
  <c r="W11" i="8"/>
  <c r="S11" i="8"/>
  <c r="O11" i="8"/>
  <c r="K11" i="8"/>
  <c r="X11" i="8"/>
  <c r="T11" i="8"/>
  <c r="P11" i="8"/>
  <c r="L11" i="8"/>
  <c r="H11" i="8"/>
  <c r="G11" i="8"/>
  <c r="D61" i="10"/>
  <c r="H61" i="10" s="1"/>
  <c r="Y11" i="8"/>
  <c r="D11" i="10"/>
  <c r="H11" i="10" s="1"/>
  <c r="U12" i="7"/>
  <c r="U11" i="8"/>
  <c r="Q12" i="7"/>
  <c r="Q11" i="8"/>
  <c r="M12" i="7"/>
  <c r="M11" i="8"/>
  <c r="I11" i="8"/>
  <c r="D44" i="10"/>
  <c r="H44" i="10" s="1"/>
  <c r="E11" i="8"/>
  <c r="W12" i="7"/>
  <c r="S12" i="7"/>
  <c r="O12" i="7"/>
  <c r="K12" i="7"/>
  <c r="G12" i="7"/>
  <c r="I12" i="7"/>
  <c r="D42" i="6"/>
  <c r="H42" i="6" s="1"/>
  <c r="E12" i="7"/>
  <c r="Y12" i="7"/>
  <c r="D60" i="6"/>
  <c r="H60" i="6" s="1"/>
  <c r="D9" i="6"/>
  <c r="H9" i="6" s="1"/>
  <c r="X12" i="7"/>
  <c r="T12" i="7"/>
  <c r="P12" i="7"/>
  <c r="L12" i="7"/>
  <c r="H12" i="7"/>
  <c r="V12" i="7"/>
  <c r="R12" i="7"/>
  <c r="N12" i="7"/>
  <c r="J12" i="7"/>
  <c r="F12" i="7"/>
  <c r="C11" i="4" l="1"/>
  <c r="D11" i="4"/>
  <c r="D12" i="8" s="1"/>
  <c r="E11" i="4"/>
  <c r="F11" i="4"/>
  <c r="G11" i="4"/>
  <c r="H11" i="4"/>
  <c r="H12" i="8" s="1"/>
  <c r="I11" i="4"/>
  <c r="J11" i="4"/>
  <c r="K11" i="4"/>
  <c r="L11" i="4"/>
  <c r="L12" i="8" s="1"/>
  <c r="M11" i="4"/>
  <c r="D87" i="12" s="1"/>
  <c r="H87" i="12" s="1"/>
  <c r="N11" i="4"/>
  <c r="O11" i="4"/>
  <c r="P11" i="4"/>
  <c r="P12" i="8" s="1"/>
  <c r="Q11" i="4"/>
  <c r="R11" i="4"/>
  <c r="S11" i="4"/>
  <c r="T11" i="4"/>
  <c r="U11" i="4"/>
  <c r="V11" i="4"/>
  <c r="W11" i="4"/>
  <c r="X11" i="4"/>
  <c r="Y11" i="4"/>
  <c r="C12" i="4"/>
  <c r="D12" i="4"/>
  <c r="E12" i="4"/>
  <c r="E13" i="8" s="1"/>
  <c r="F12" i="4"/>
  <c r="G12" i="4"/>
  <c r="H12" i="4"/>
  <c r="I12" i="4"/>
  <c r="J12" i="4"/>
  <c r="K12" i="4"/>
  <c r="L12" i="4"/>
  <c r="M12" i="4"/>
  <c r="N12" i="4"/>
  <c r="O12" i="4"/>
  <c r="P12" i="4"/>
  <c r="Q12" i="4"/>
  <c r="Q13" i="8" s="1"/>
  <c r="R12" i="4"/>
  <c r="S12" i="4"/>
  <c r="T12" i="4"/>
  <c r="U12" i="4"/>
  <c r="U13" i="8" s="1"/>
  <c r="V12" i="4"/>
  <c r="W12" i="4"/>
  <c r="X12" i="4"/>
  <c r="Y12" i="4"/>
  <c r="C13" i="4"/>
  <c r="D13" i="4"/>
  <c r="E13" i="4"/>
  <c r="F13" i="4"/>
  <c r="F14" i="8" s="1"/>
  <c r="G13" i="4"/>
  <c r="H13" i="4"/>
  <c r="I13" i="4"/>
  <c r="J13" i="4"/>
  <c r="J14" i="8" s="1"/>
  <c r="K13" i="4"/>
  <c r="L13" i="4"/>
  <c r="M13" i="4"/>
  <c r="N13" i="4"/>
  <c r="N14" i="8" s="1"/>
  <c r="O13" i="4"/>
  <c r="P13" i="4"/>
  <c r="Q13" i="4"/>
  <c r="R13" i="4"/>
  <c r="R14" i="8" s="1"/>
  <c r="S13" i="4"/>
  <c r="T13" i="4"/>
  <c r="U13" i="4"/>
  <c r="V13" i="4"/>
  <c r="W13" i="4"/>
  <c r="X13" i="4"/>
  <c r="Y13" i="4"/>
  <c r="B12" i="4"/>
  <c r="B13" i="4"/>
  <c r="B11" i="4"/>
  <c r="D51" i="12" l="1"/>
  <c r="H51" i="12" s="1"/>
  <c r="D86" i="11"/>
  <c r="H86" i="11" s="1"/>
  <c r="D12" i="12"/>
  <c r="H12" i="12" s="1"/>
  <c r="D12" i="11"/>
  <c r="H12" i="11" s="1"/>
  <c r="D49" i="11"/>
  <c r="H49" i="11" s="1"/>
  <c r="D87" i="11"/>
  <c r="H87" i="11" s="1"/>
  <c r="D13" i="12"/>
  <c r="H13" i="12" s="1"/>
  <c r="D13" i="11"/>
  <c r="H13" i="11" s="1"/>
  <c r="M13" i="8"/>
  <c r="D88" i="12"/>
  <c r="H88" i="12" s="1"/>
  <c r="D50" i="11"/>
  <c r="H50" i="11" s="1"/>
  <c r="D88" i="11"/>
  <c r="H88" i="11" s="1"/>
  <c r="D14" i="12"/>
  <c r="H14" i="12" s="1"/>
  <c r="D14" i="11"/>
  <c r="H14" i="11" s="1"/>
  <c r="D51" i="11"/>
  <c r="H51" i="11" s="1"/>
  <c r="D50" i="12"/>
  <c r="H50" i="12" s="1"/>
  <c r="L15" i="7"/>
  <c r="L14" i="8"/>
  <c r="G14" i="7"/>
  <c r="G13" i="8"/>
  <c r="J13" i="7"/>
  <c r="J12" i="8"/>
  <c r="C14" i="8"/>
  <c r="J14" i="7"/>
  <c r="J13" i="8"/>
  <c r="M13" i="7"/>
  <c r="M12" i="8"/>
  <c r="D46" i="10"/>
  <c r="H46" i="10" s="1"/>
  <c r="I13" i="8"/>
  <c r="D44" i="6"/>
  <c r="H44" i="6" s="1"/>
  <c r="P15" i="7"/>
  <c r="P14" i="8"/>
  <c r="H15" i="7"/>
  <c r="H14" i="8"/>
  <c r="D15" i="7"/>
  <c r="D14" i="8"/>
  <c r="O14" i="7"/>
  <c r="O13" i="8"/>
  <c r="K14" i="7"/>
  <c r="K13" i="8"/>
  <c r="C14" i="7"/>
  <c r="C13" i="8"/>
  <c r="R13" i="7"/>
  <c r="R12" i="8"/>
  <c r="N13" i="7"/>
  <c r="N12" i="8"/>
  <c r="F13" i="7"/>
  <c r="F12" i="8"/>
  <c r="O15" i="7"/>
  <c r="O14" i="8"/>
  <c r="K15" i="7"/>
  <c r="K14" i="8"/>
  <c r="G15" i="7"/>
  <c r="G14" i="8"/>
  <c r="R14" i="7"/>
  <c r="R13" i="8"/>
  <c r="N14" i="7"/>
  <c r="N13" i="8"/>
  <c r="F14" i="7"/>
  <c r="F13" i="8"/>
  <c r="Q13" i="7"/>
  <c r="Q12" i="8"/>
  <c r="I13" i="7"/>
  <c r="D45" i="10"/>
  <c r="H45" i="10" s="1"/>
  <c r="I12" i="8"/>
  <c r="D43" i="6"/>
  <c r="H43" i="6" s="1"/>
  <c r="E13" i="7"/>
  <c r="E12" i="8"/>
  <c r="Q15" i="7"/>
  <c r="Q14" i="8"/>
  <c r="M15" i="7"/>
  <c r="M14" i="8"/>
  <c r="I15" i="7"/>
  <c r="I14" i="8"/>
  <c r="E15" i="7"/>
  <c r="E14" i="8"/>
  <c r="P14" i="7"/>
  <c r="P13" i="8"/>
  <c r="L14" i="7"/>
  <c r="L13" i="8"/>
  <c r="H14" i="7"/>
  <c r="H13" i="8"/>
  <c r="D14" i="7"/>
  <c r="D13" i="8"/>
  <c r="O13" i="7"/>
  <c r="O12" i="8"/>
  <c r="K13" i="7"/>
  <c r="K12" i="8"/>
  <c r="G13" i="7"/>
  <c r="G12" i="8"/>
  <c r="C13" i="7"/>
  <c r="C12" i="8"/>
  <c r="W14" i="7"/>
  <c r="W13" i="8"/>
  <c r="S14" i="7"/>
  <c r="S13" i="8"/>
  <c r="V14" i="7"/>
  <c r="V13" i="8"/>
  <c r="D13" i="10"/>
  <c r="Y13" i="8"/>
  <c r="D62" i="6"/>
  <c r="H62" i="6" s="1"/>
  <c r="D63" i="10"/>
  <c r="D11" i="6"/>
  <c r="H11" i="6" s="1"/>
  <c r="X14" i="7"/>
  <c r="X13" i="8"/>
  <c r="T14" i="7"/>
  <c r="T13" i="8"/>
  <c r="X15" i="7"/>
  <c r="X14" i="8"/>
  <c r="S15" i="7"/>
  <c r="S14" i="8"/>
  <c r="V14" i="8"/>
  <c r="T15" i="7"/>
  <c r="T14" i="8"/>
  <c r="W15" i="7"/>
  <c r="W14" i="8"/>
  <c r="Y15" i="7"/>
  <c r="Y14" i="8"/>
  <c r="D12" i="6"/>
  <c r="H12" i="6" s="1"/>
  <c r="U15" i="7"/>
  <c r="U14" i="8"/>
  <c r="V13" i="7"/>
  <c r="V12" i="8"/>
  <c r="Y13" i="7"/>
  <c r="D62" i="10"/>
  <c r="Y12" i="8"/>
  <c r="D61" i="6"/>
  <c r="H61" i="6" s="1"/>
  <c r="D12" i="10"/>
  <c r="D10" i="6"/>
  <c r="H10" i="6" s="1"/>
  <c r="X12" i="8"/>
  <c r="T12" i="8"/>
  <c r="U13" i="7"/>
  <c r="U12" i="8"/>
  <c r="W13" i="7"/>
  <c r="W12" i="8"/>
  <c r="S13" i="7"/>
  <c r="S12" i="8"/>
  <c r="C15" i="7"/>
  <c r="V15" i="7"/>
  <c r="R15" i="7"/>
  <c r="N15" i="7"/>
  <c r="J15" i="7"/>
  <c r="F15" i="7"/>
  <c r="Y14" i="7"/>
  <c r="U14" i="7"/>
  <c r="Q14" i="7"/>
  <c r="M14" i="7"/>
  <c r="I14" i="7"/>
  <c r="E14" i="7"/>
  <c r="X13" i="7"/>
  <c r="T13" i="7"/>
  <c r="P13" i="7"/>
  <c r="L13" i="7"/>
  <c r="H13" i="7"/>
  <c r="D13" i="7"/>
  <c r="Y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A3" i="4"/>
  <c r="A4" i="4"/>
  <c r="A5" i="4"/>
  <c r="D58" i="3"/>
  <c r="E58" i="3"/>
  <c r="F58" i="3"/>
  <c r="H58" i="3"/>
  <c r="I58" i="3"/>
  <c r="K58" i="3"/>
  <c r="L58" i="3"/>
  <c r="M58" i="3"/>
  <c r="N58" i="3"/>
  <c r="D48" i="12" s="1"/>
  <c r="H48" i="12" s="1"/>
  <c r="O58" i="3"/>
  <c r="P58" i="3"/>
  <c r="Q58" i="3"/>
  <c r="R58" i="3"/>
  <c r="S58" i="3"/>
  <c r="T58" i="3"/>
  <c r="D85" i="12" s="1"/>
  <c r="H85" i="12" s="1"/>
  <c r="U58" i="3"/>
  <c r="V58" i="3"/>
  <c r="W58" i="3"/>
  <c r="X58" i="3"/>
  <c r="Y58" i="3"/>
  <c r="Z58" i="3"/>
  <c r="D124" i="12" s="1"/>
  <c r="H124" i="12" s="1"/>
  <c r="AA58" i="3"/>
  <c r="AB58" i="3"/>
  <c r="AC58" i="3"/>
  <c r="AD58" i="3"/>
  <c r="AE58" i="3"/>
  <c r="AF58" i="3"/>
  <c r="D57" i="3"/>
  <c r="E57" i="3"/>
  <c r="F57" i="3"/>
  <c r="H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C52" i="3"/>
  <c r="C63" i="3" s="1"/>
  <c r="D52" i="3"/>
  <c r="D63" i="3" s="1"/>
  <c r="E52" i="3"/>
  <c r="E63" i="3" s="1"/>
  <c r="F52" i="3"/>
  <c r="F63" i="3" s="1"/>
  <c r="G52" i="3"/>
  <c r="G63" i="3" s="1"/>
  <c r="H52" i="3"/>
  <c r="H63" i="3" s="1"/>
  <c r="I52" i="3"/>
  <c r="I63" i="3" s="1"/>
  <c r="J52" i="3"/>
  <c r="J63" i="3" s="1"/>
  <c r="K52" i="3"/>
  <c r="K63" i="3" s="1"/>
  <c r="L52" i="3"/>
  <c r="L63" i="3" s="1"/>
  <c r="M52" i="3"/>
  <c r="M63" i="3" s="1"/>
  <c r="N52" i="3"/>
  <c r="N63" i="3" s="1"/>
  <c r="O52" i="3"/>
  <c r="O63" i="3" s="1"/>
  <c r="P52" i="3"/>
  <c r="P63" i="3" s="1"/>
  <c r="Q52" i="3"/>
  <c r="Q63" i="3" s="1"/>
  <c r="R52" i="3"/>
  <c r="R63" i="3" s="1"/>
  <c r="S52" i="3"/>
  <c r="S63" i="3" s="1"/>
  <c r="T52" i="3"/>
  <c r="T63" i="3" s="1"/>
  <c r="U52" i="3"/>
  <c r="U63" i="3" s="1"/>
  <c r="V52" i="3"/>
  <c r="V63" i="3" s="1"/>
  <c r="W52" i="3"/>
  <c r="W63" i="3" s="1"/>
  <c r="X52" i="3"/>
  <c r="X63" i="3" s="1"/>
  <c r="Y52" i="3"/>
  <c r="Y63" i="3" s="1"/>
  <c r="Z52" i="3"/>
  <c r="Z63" i="3" s="1"/>
  <c r="AA52" i="3"/>
  <c r="AA63" i="3" s="1"/>
  <c r="AB52" i="3"/>
  <c r="AB63" i="3" s="1"/>
  <c r="AC52" i="3"/>
  <c r="AC63" i="3" s="1"/>
  <c r="AD52" i="3"/>
  <c r="AD63" i="3" s="1"/>
  <c r="AE52" i="3"/>
  <c r="AE63" i="3" s="1"/>
  <c r="AF52" i="3"/>
  <c r="AF63" i="3" s="1"/>
  <c r="G23" i="3"/>
  <c r="J23" i="3"/>
  <c r="J64" i="3" s="1"/>
  <c r="AE46" i="3"/>
  <c r="A3" i="7" l="1"/>
  <c r="A4" i="12"/>
  <c r="A41" i="12" s="1"/>
  <c r="A4" i="11"/>
  <c r="A41" i="11" s="1"/>
  <c r="A6" i="12"/>
  <c r="A43" i="12" s="1"/>
  <c r="A6" i="11"/>
  <c r="A43" i="11" s="1"/>
  <c r="A5" i="12"/>
  <c r="A42" i="12" s="1"/>
  <c r="A5" i="11"/>
  <c r="A42" i="11" s="1"/>
  <c r="X7" i="8"/>
  <c r="T7" i="8"/>
  <c r="P7" i="8"/>
  <c r="I7" i="8"/>
  <c r="E10" i="7"/>
  <c r="E7" i="8"/>
  <c r="D59" i="10"/>
  <c r="H59" i="10" s="1"/>
  <c r="Y7" i="8"/>
  <c r="Q10" i="7"/>
  <c r="Q7" i="8"/>
  <c r="L7" i="8"/>
  <c r="H7" i="8"/>
  <c r="W10" i="7"/>
  <c r="W7" i="8"/>
  <c r="S10" i="7"/>
  <c r="S7" i="8"/>
  <c r="O10" i="7"/>
  <c r="O7" i="8"/>
  <c r="K10" i="7"/>
  <c r="K7" i="8"/>
  <c r="G10" i="7"/>
  <c r="G7" i="8"/>
  <c r="U10" i="7"/>
  <c r="U7" i="8"/>
  <c r="M10" i="7"/>
  <c r="M7" i="8"/>
  <c r="V7" i="8"/>
  <c r="R7" i="8"/>
  <c r="N7" i="8"/>
  <c r="J7" i="8"/>
  <c r="F7" i="8"/>
  <c r="C54" i="8"/>
  <c r="C57" i="7"/>
  <c r="U10" i="8"/>
  <c r="Q10" i="8"/>
  <c r="M10" i="8"/>
  <c r="E10" i="8"/>
  <c r="V11" i="7"/>
  <c r="V10" i="8"/>
  <c r="R11" i="7"/>
  <c r="R10" i="8"/>
  <c r="N11" i="7"/>
  <c r="N10" i="8"/>
  <c r="J10" i="8"/>
  <c r="F11" i="7"/>
  <c r="F10" i="8"/>
  <c r="D60" i="10"/>
  <c r="H60" i="10" s="1"/>
  <c r="Y10" i="8"/>
  <c r="D10" i="10"/>
  <c r="H10" i="10" s="1"/>
  <c r="D41" i="6"/>
  <c r="H41" i="6" s="1"/>
  <c r="D43" i="10"/>
  <c r="I10" i="8"/>
  <c r="X11" i="7"/>
  <c r="X10" i="8"/>
  <c r="P11" i="7"/>
  <c r="P10" i="8"/>
  <c r="L11" i="7"/>
  <c r="L10" i="8"/>
  <c r="W10" i="8"/>
  <c r="S10" i="8"/>
  <c r="K10" i="8"/>
  <c r="T11" i="7"/>
  <c r="T10" i="8"/>
  <c r="H11" i="7"/>
  <c r="H10" i="8"/>
  <c r="O10" i="8"/>
  <c r="G10" i="8"/>
  <c r="H13" i="10"/>
  <c r="H63" i="10"/>
  <c r="H12" i="10"/>
  <c r="H62" i="10"/>
  <c r="Y10" i="7"/>
  <c r="D58" i="6"/>
  <c r="H58" i="6" s="1"/>
  <c r="D8" i="6"/>
  <c r="H8" i="6" s="1"/>
  <c r="I10" i="7"/>
  <c r="D40" i="6"/>
  <c r="H40" i="6" s="1"/>
  <c r="J11" i="7"/>
  <c r="D59" i="6"/>
  <c r="H59" i="6" s="1"/>
  <c r="W11" i="7"/>
  <c r="S11" i="7"/>
  <c r="O11" i="7"/>
  <c r="K11" i="7"/>
  <c r="G11" i="7"/>
  <c r="V10" i="7"/>
  <c r="R10" i="7"/>
  <c r="N10" i="7"/>
  <c r="J10" i="7"/>
  <c r="F10" i="7"/>
  <c r="A6" i="6"/>
  <c r="A38" i="6" s="1"/>
  <c r="A5" i="7"/>
  <c r="A4" i="7"/>
  <c r="A5" i="6"/>
  <c r="A37" i="6" s="1"/>
  <c r="A4" i="6"/>
  <c r="A36" i="6" s="1"/>
  <c r="Y11" i="7"/>
  <c r="U11" i="7"/>
  <c r="Q11" i="7"/>
  <c r="M11" i="7"/>
  <c r="I11" i="7"/>
  <c r="E11" i="7"/>
  <c r="X10" i="7"/>
  <c r="T10" i="7"/>
  <c r="P10" i="7"/>
  <c r="L10" i="7"/>
  <c r="H10" i="7"/>
  <c r="H43" i="10" l="1"/>
  <c r="D48" i="3"/>
  <c r="AJ48" i="3" s="1"/>
  <c r="E48" i="3"/>
  <c r="F48" i="3"/>
  <c r="AL48" i="3" s="1"/>
  <c r="H48" i="3"/>
  <c r="K48" i="3"/>
  <c r="L48" i="3"/>
  <c r="AR48" i="3" s="1"/>
  <c r="M48" i="3"/>
  <c r="N48" i="3"/>
  <c r="O48" i="3"/>
  <c r="P48" i="3"/>
  <c r="AV48" i="3" s="1"/>
  <c r="Q48" i="3"/>
  <c r="R48" i="3"/>
  <c r="S48" i="3"/>
  <c r="T48" i="3"/>
  <c r="AZ48" i="3" s="1"/>
  <c r="U48" i="3"/>
  <c r="V48" i="3"/>
  <c r="W48" i="3"/>
  <c r="X48" i="3"/>
  <c r="BD48" i="3" s="1"/>
  <c r="Y48" i="3"/>
  <c r="Z48" i="3"/>
  <c r="AA48" i="3"/>
  <c r="AB48" i="3"/>
  <c r="BH48" i="3" s="1"/>
  <c r="AC48" i="3"/>
  <c r="AD48" i="3"/>
  <c r="AE48" i="3"/>
  <c r="AF48" i="3"/>
  <c r="BL48" i="3" s="1"/>
  <c r="J27" i="3"/>
  <c r="G27" i="3"/>
  <c r="G48" i="3" s="1"/>
  <c r="D47" i="3"/>
  <c r="AJ47" i="3" s="1"/>
  <c r="E47" i="3"/>
  <c r="AK47" i="3" s="1"/>
  <c r="F47" i="3"/>
  <c r="H47" i="3"/>
  <c r="I47" i="3"/>
  <c r="K47" i="3"/>
  <c r="L47" i="3"/>
  <c r="M47" i="3"/>
  <c r="N47" i="3"/>
  <c r="O47" i="3"/>
  <c r="AU47" i="3" s="1"/>
  <c r="P47" i="3"/>
  <c r="Q47" i="3"/>
  <c r="R47" i="3"/>
  <c r="S47" i="3"/>
  <c r="AY47" i="3" s="1"/>
  <c r="T47" i="3"/>
  <c r="U47" i="3"/>
  <c r="V47" i="3"/>
  <c r="W47" i="3"/>
  <c r="BC47" i="3" s="1"/>
  <c r="X47" i="3"/>
  <c r="Y47" i="3"/>
  <c r="Z47" i="3"/>
  <c r="AA47" i="3"/>
  <c r="BG47" i="3" s="1"/>
  <c r="AB47" i="3"/>
  <c r="AC47" i="3"/>
  <c r="AD47" i="3"/>
  <c r="AE47" i="3"/>
  <c r="BK47" i="3" s="1"/>
  <c r="AF47" i="3"/>
  <c r="D46" i="3"/>
  <c r="AJ46" i="3" s="1"/>
  <c r="E46" i="3"/>
  <c r="F46" i="3"/>
  <c r="AL46" i="3" s="1"/>
  <c r="H46" i="3"/>
  <c r="I46" i="3"/>
  <c r="K46" i="3"/>
  <c r="L46" i="3"/>
  <c r="AR46" i="3" s="1"/>
  <c r="M46" i="3"/>
  <c r="AS46" i="3" s="1"/>
  <c r="N46" i="3"/>
  <c r="O46" i="3"/>
  <c r="P46" i="3"/>
  <c r="AV46" i="3" s="1"/>
  <c r="Q46" i="3"/>
  <c r="AW46" i="3" s="1"/>
  <c r="R46" i="3"/>
  <c r="S46" i="3"/>
  <c r="T46" i="3"/>
  <c r="AZ46" i="3" s="1"/>
  <c r="U46" i="3"/>
  <c r="BA46" i="3" s="1"/>
  <c r="V46" i="3"/>
  <c r="W46" i="3"/>
  <c r="X46" i="3"/>
  <c r="BD46" i="3" s="1"/>
  <c r="Y46" i="3"/>
  <c r="BE46" i="3" s="1"/>
  <c r="Z46" i="3"/>
  <c r="AA46" i="3"/>
  <c r="AB46" i="3"/>
  <c r="BH46" i="3" s="1"/>
  <c r="AC46" i="3"/>
  <c r="BI46" i="3" s="1"/>
  <c r="AD46" i="3"/>
  <c r="AF46" i="3"/>
  <c r="BL46" i="3" s="1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G29" i="3"/>
  <c r="J29" i="3"/>
  <c r="J66" i="3" s="1"/>
  <c r="J24" i="3"/>
  <c r="J26" i="3"/>
  <c r="G24" i="3"/>
  <c r="G26" i="3"/>
  <c r="BL47" i="3" l="1"/>
  <c r="BH47" i="3"/>
  <c r="BD47" i="3"/>
  <c r="AZ47" i="3"/>
  <c r="AV47" i="3"/>
  <c r="AR47" i="3"/>
  <c r="AL47" i="3"/>
  <c r="BI48" i="3"/>
  <c r="BE48" i="3"/>
  <c r="BA48" i="3"/>
  <c r="AW48" i="3"/>
  <c r="AS48" i="3"/>
  <c r="AN48" i="3"/>
  <c r="AC53" i="3"/>
  <c r="V6" i="4" s="1"/>
  <c r="BI45" i="3"/>
  <c r="U53" i="3"/>
  <c r="N6" i="4" s="1"/>
  <c r="BA45" i="3"/>
  <c r="Q53" i="3"/>
  <c r="J6" i="4" s="1"/>
  <c r="AW45" i="3"/>
  <c r="I53" i="3"/>
  <c r="B6" i="4" s="1"/>
  <c r="AO45" i="3"/>
  <c r="E53" i="3"/>
  <c r="AK45" i="3"/>
  <c r="AF53" i="3"/>
  <c r="Y6" i="4" s="1"/>
  <c r="BL45" i="3"/>
  <c r="T53" i="3"/>
  <c r="M6" i="4" s="1"/>
  <c r="D81" i="12" s="1"/>
  <c r="H81" i="12" s="1"/>
  <c r="AZ45" i="3"/>
  <c r="L53" i="3"/>
  <c r="E6" i="4" s="1"/>
  <c r="AR45" i="3"/>
  <c r="D53" i="3"/>
  <c r="AJ45" i="3"/>
  <c r="J65" i="3"/>
  <c r="AE53" i="3"/>
  <c r="X6" i="4" s="1"/>
  <c r="BK45" i="3"/>
  <c r="AA53" i="3"/>
  <c r="T6" i="4" s="1"/>
  <c r="BG45" i="3"/>
  <c r="W53" i="3"/>
  <c r="P6" i="4" s="1"/>
  <c r="BC45" i="3"/>
  <c r="S53" i="3"/>
  <c r="L6" i="4" s="1"/>
  <c r="AY45" i="3"/>
  <c r="O53" i="3"/>
  <c r="H6" i="4" s="1"/>
  <c r="AU45" i="3"/>
  <c r="K53" i="3"/>
  <c r="D6" i="4" s="1"/>
  <c r="AQ45" i="3"/>
  <c r="G53" i="3"/>
  <c r="AM45" i="3"/>
  <c r="BG46" i="3"/>
  <c r="BC46" i="3"/>
  <c r="AY46" i="3"/>
  <c r="AU46" i="3"/>
  <c r="AK46" i="3"/>
  <c r="BJ47" i="3"/>
  <c r="BF47" i="3"/>
  <c r="BB47" i="3"/>
  <c r="AX47" i="3"/>
  <c r="AT47" i="3"/>
  <c r="AO47" i="3"/>
  <c r="BK48" i="3"/>
  <c r="BG48" i="3"/>
  <c r="BC48" i="3"/>
  <c r="AY48" i="3"/>
  <c r="AU48" i="3"/>
  <c r="AK48" i="3"/>
  <c r="Y53" i="3"/>
  <c r="R6" i="4" s="1"/>
  <c r="BE45" i="3"/>
  <c r="M53" i="3"/>
  <c r="F6" i="4" s="1"/>
  <c r="AS45" i="3"/>
  <c r="AB53" i="3"/>
  <c r="U6" i="4" s="1"/>
  <c r="V6" i="8" s="1"/>
  <c r="BH45" i="3"/>
  <c r="X53" i="3"/>
  <c r="Q6" i="4" s="1"/>
  <c r="BD45" i="3"/>
  <c r="P53" i="3"/>
  <c r="I6" i="4" s="1"/>
  <c r="D44" i="11" s="1"/>
  <c r="H44" i="11" s="1"/>
  <c r="AV45" i="3"/>
  <c r="H53" i="3"/>
  <c r="AN45" i="3"/>
  <c r="AD53" i="3"/>
  <c r="W6" i="4" s="1"/>
  <c r="BJ45" i="3"/>
  <c r="Z53" i="3"/>
  <c r="S6" i="4" s="1"/>
  <c r="D118" i="12" s="1"/>
  <c r="H118" i="12" s="1"/>
  <c r="BF45" i="3"/>
  <c r="V53" i="3"/>
  <c r="O6" i="4" s="1"/>
  <c r="BB45" i="3"/>
  <c r="R53" i="3"/>
  <c r="K6" i="4" s="1"/>
  <c r="AX45" i="3"/>
  <c r="N53" i="3"/>
  <c r="G6" i="4" s="1"/>
  <c r="D44" i="12" s="1"/>
  <c r="H44" i="12" s="1"/>
  <c r="AT45" i="3"/>
  <c r="J53" i="3"/>
  <c r="C6" i="4" s="1"/>
  <c r="AP45" i="3"/>
  <c r="F53" i="3"/>
  <c r="AL45" i="3"/>
  <c r="BJ46" i="3"/>
  <c r="BK46" i="3"/>
  <c r="BF46" i="3"/>
  <c r="BB46" i="3"/>
  <c r="AX46" i="3"/>
  <c r="AT46" i="3"/>
  <c r="AO46" i="3"/>
  <c r="BI47" i="3"/>
  <c r="BE47" i="3"/>
  <c r="BA47" i="3"/>
  <c r="AW47" i="3"/>
  <c r="AS47" i="3"/>
  <c r="AM48" i="3"/>
  <c r="BJ48" i="3"/>
  <c r="BF48" i="3"/>
  <c r="BB48" i="3"/>
  <c r="AX48" i="3"/>
  <c r="AT48" i="3"/>
  <c r="AO48" i="3"/>
  <c r="J46" i="3"/>
  <c r="AP46" i="3" s="1"/>
  <c r="C57" i="8"/>
  <c r="C55" i="8"/>
  <c r="C61" i="7"/>
  <c r="J57" i="3"/>
  <c r="G47" i="3"/>
  <c r="AM47" i="3" s="1"/>
  <c r="G60" i="3"/>
  <c r="C59" i="8"/>
  <c r="C58" i="8"/>
  <c r="C63" i="7"/>
  <c r="C62" i="7"/>
  <c r="J59" i="3"/>
  <c r="C10" i="4" s="1"/>
  <c r="J48" i="3"/>
  <c r="AP48" i="3" s="1"/>
  <c r="G46" i="3"/>
  <c r="AM46" i="3" s="1"/>
  <c r="G57" i="3"/>
  <c r="G59" i="3"/>
  <c r="J47" i="3"/>
  <c r="AP47" i="3" s="1"/>
  <c r="C56" i="8"/>
  <c r="J60" i="3"/>
  <c r="G3" i="2"/>
  <c r="G41" i="2" s="1"/>
  <c r="H3" i="2"/>
  <c r="H41" i="2" s="1"/>
  <c r="I3" i="2"/>
  <c r="I41" i="2" s="1"/>
  <c r="J3" i="2"/>
  <c r="J41" i="2" s="1"/>
  <c r="K3" i="2"/>
  <c r="K41" i="2" s="1"/>
  <c r="L3" i="2"/>
  <c r="L41" i="2" s="1"/>
  <c r="M3" i="2"/>
  <c r="M41" i="2" s="1"/>
  <c r="N3" i="2"/>
  <c r="N41" i="2" s="1"/>
  <c r="O3" i="2"/>
  <c r="O41" i="2" s="1"/>
  <c r="P3" i="2"/>
  <c r="P41" i="2" s="1"/>
  <c r="Q3" i="2"/>
  <c r="Q41" i="2" s="1"/>
  <c r="R3" i="2"/>
  <c r="R41" i="2" s="1"/>
  <c r="S3" i="2"/>
  <c r="S41" i="2" s="1"/>
  <c r="T3" i="2"/>
  <c r="T41" i="2" s="1"/>
  <c r="U3" i="2"/>
  <c r="U41" i="2" s="1"/>
  <c r="V3" i="2"/>
  <c r="V41" i="2" s="1"/>
  <c r="W3" i="2"/>
  <c r="W41" i="2" s="1"/>
  <c r="X3" i="2"/>
  <c r="X41" i="2" s="1"/>
  <c r="Y3" i="2"/>
  <c r="Y41" i="2" s="1"/>
  <c r="Z3" i="2"/>
  <c r="Z41" i="2" s="1"/>
  <c r="AA3" i="2"/>
  <c r="AA41" i="2" s="1"/>
  <c r="AB3" i="2"/>
  <c r="AB41" i="2" s="1"/>
  <c r="AC3" i="2"/>
  <c r="AC41" i="2" s="1"/>
  <c r="G4" i="2"/>
  <c r="G42" i="2" s="1"/>
  <c r="H4" i="2"/>
  <c r="I4" i="2"/>
  <c r="J4" i="2"/>
  <c r="K4" i="2"/>
  <c r="K42" i="2" s="1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C42" i="2" s="1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C43" i="2" s="1"/>
  <c r="G6" i="2"/>
  <c r="G44" i="2" s="1"/>
  <c r="H6" i="2"/>
  <c r="H44" i="2" s="1"/>
  <c r="I6" i="2"/>
  <c r="I44" i="2" s="1"/>
  <c r="J6" i="2"/>
  <c r="J44" i="2" s="1"/>
  <c r="K6" i="2"/>
  <c r="K44" i="2" s="1"/>
  <c r="L6" i="2"/>
  <c r="L44" i="2" s="1"/>
  <c r="M6" i="2"/>
  <c r="M44" i="2" s="1"/>
  <c r="N6" i="2"/>
  <c r="N44" i="2" s="1"/>
  <c r="O6" i="2"/>
  <c r="O44" i="2" s="1"/>
  <c r="P6" i="2"/>
  <c r="P44" i="2" s="1"/>
  <c r="Q6" i="2"/>
  <c r="Q44" i="2" s="1"/>
  <c r="R6" i="2"/>
  <c r="R44" i="2" s="1"/>
  <c r="S6" i="2"/>
  <c r="S44" i="2" s="1"/>
  <c r="T6" i="2"/>
  <c r="T44" i="2" s="1"/>
  <c r="U6" i="2"/>
  <c r="U44" i="2" s="1"/>
  <c r="V6" i="2"/>
  <c r="V44" i="2" s="1"/>
  <c r="W6" i="2"/>
  <c r="W44" i="2" s="1"/>
  <c r="X6" i="2"/>
  <c r="X44" i="2" s="1"/>
  <c r="Y6" i="2"/>
  <c r="Y44" i="2" s="1"/>
  <c r="Z6" i="2"/>
  <c r="Z44" i="2" s="1"/>
  <c r="AA6" i="2"/>
  <c r="AA44" i="2" s="1"/>
  <c r="AB6" i="2"/>
  <c r="AB44" i="2" s="1"/>
  <c r="AC6" i="2"/>
  <c r="AC44" i="2" s="1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C45" i="2" s="1"/>
  <c r="G8" i="2"/>
  <c r="G46" i="2" s="1"/>
  <c r="H8" i="2"/>
  <c r="H46" i="2" s="1"/>
  <c r="I8" i="2"/>
  <c r="I46" i="2" s="1"/>
  <c r="J8" i="2"/>
  <c r="J46" i="2" s="1"/>
  <c r="K8" i="2"/>
  <c r="K46" i="2" s="1"/>
  <c r="L8" i="2"/>
  <c r="L46" i="2" s="1"/>
  <c r="M8" i="2"/>
  <c r="M46" i="2" s="1"/>
  <c r="N8" i="2"/>
  <c r="N46" i="2" s="1"/>
  <c r="O8" i="2"/>
  <c r="O46" i="2" s="1"/>
  <c r="P8" i="2"/>
  <c r="P46" i="2" s="1"/>
  <c r="Q8" i="2"/>
  <c r="Q46" i="2" s="1"/>
  <c r="R8" i="2"/>
  <c r="R46" i="2" s="1"/>
  <c r="S8" i="2"/>
  <c r="S46" i="2" s="1"/>
  <c r="T8" i="2"/>
  <c r="T46" i="2" s="1"/>
  <c r="U8" i="2"/>
  <c r="U46" i="2" s="1"/>
  <c r="V8" i="2"/>
  <c r="V46" i="2" s="1"/>
  <c r="W8" i="2"/>
  <c r="W46" i="2" s="1"/>
  <c r="X8" i="2"/>
  <c r="X46" i="2" s="1"/>
  <c r="Y8" i="2"/>
  <c r="Y46" i="2" s="1"/>
  <c r="Z8" i="2"/>
  <c r="Z46" i="2" s="1"/>
  <c r="AA8" i="2"/>
  <c r="AA46" i="2" s="1"/>
  <c r="AB8" i="2"/>
  <c r="AB46" i="2" s="1"/>
  <c r="AC8" i="2"/>
  <c r="AC46" i="2" s="1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C47" i="2" s="1"/>
  <c r="F9" i="2"/>
  <c r="F8" i="2"/>
  <c r="F46" i="2" s="1"/>
  <c r="F7" i="2"/>
  <c r="F6" i="2"/>
  <c r="F5" i="2"/>
  <c r="F4" i="2"/>
  <c r="F3" i="2"/>
  <c r="D7" i="6" l="1"/>
  <c r="H7" i="6" s="1"/>
  <c r="D7" i="12"/>
  <c r="H7" i="12" s="1"/>
  <c r="D81" i="11"/>
  <c r="H81" i="11" s="1"/>
  <c r="D7" i="11"/>
  <c r="H7" i="11" s="1"/>
  <c r="B29" i="4"/>
  <c r="B67" i="7" s="1"/>
  <c r="D6" i="8"/>
  <c r="H6" i="7"/>
  <c r="P6" i="7"/>
  <c r="X6" i="8"/>
  <c r="I6" i="7"/>
  <c r="I6" i="8"/>
  <c r="U6" i="8"/>
  <c r="J6" i="7"/>
  <c r="C6" i="8"/>
  <c r="K6" i="7"/>
  <c r="V6" i="7"/>
  <c r="Q6" i="8"/>
  <c r="AQ46" i="3"/>
  <c r="AQ47" i="3"/>
  <c r="X6" i="7"/>
  <c r="D39" i="6"/>
  <c r="H39" i="6" s="1"/>
  <c r="J6" i="8"/>
  <c r="G6" i="7"/>
  <c r="W6" i="7"/>
  <c r="K6" i="8"/>
  <c r="S6" i="7"/>
  <c r="Q6" i="7"/>
  <c r="M6" i="7"/>
  <c r="N6" i="8"/>
  <c r="D6" i="7"/>
  <c r="T6" i="8"/>
  <c r="F6" i="8"/>
  <c r="C6" i="7"/>
  <c r="D7" i="10"/>
  <c r="H7" i="10" s="1"/>
  <c r="M6" i="8"/>
  <c r="L6" i="8"/>
  <c r="T6" i="7"/>
  <c r="O6" i="7"/>
  <c r="R6" i="8"/>
  <c r="B52" i="8"/>
  <c r="F44" i="2"/>
  <c r="F36" i="2"/>
  <c r="Q30" i="2"/>
  <c r="Q47" i="2"/>
  <c r="Q53" i="2" s="1"/>
  <c r="I30" i="2"/>
  <c r="I47" i="2"/>
  <c r="I53" i="2" s="1"/>
  <c r="W28" i="2"/>
  <c r="W45" i="2"/>
  <c r="W52" i="2" s="1"/>
  <c r="U26" i="2"/>
  <c r="U43" i="2"/>
  <c r="AB25" i="2"/>
  <c r="AB42" i="2"/>
  <c r="X30" i="2"/>
  <c r="X47" i="2"/>
  <c r="X53" i="2" s="1"/>
  <c r="L30" i="2"/>
  <c r="L47" i="2"/>
  <c r="L53" i="2" s="1"/>
  <c r="Z28" i="2"/>
  <c r="Z45" i="2"/>
  <c r="Z52" i="2" s="1"/>
  <c r="V28" i="2"/>
  <c r="V45" i="2"/>
  <c r="V52" i="2" s="1"/>
  <c r="R28" i="2"/>
  <c r="R45" i="2"/>
  <c r="R52" i="2" s="1"/>
  <c r="N28" i="2"/>
  <c r="N45" i="2"/>
  <c r="N52" i="2" s="1"/>
  <c r="J28" i="2"/>
  <c r="J45" i="2"/>
  <c r="J52" i="2" s="1"/>
  <c r="AC52" i="2"/>
  <c r="AB26" i="2"/>
  <c r="AB43" i="2"/>
  <c r="X26" i="2"/>
  <c r="X43" i="2"/>
  <c r="T26" i="2"/>
  <c r="T43" i="2"/>
  <c r="P26" i="2"/>
  <c r="P43" i="2"/>
  <c r="L26" i="2"/>
  <c r="L43" i="2"/>
  <c r="H26" i="2"/>
  <c r="H43" i="2"/>
  <c r="AA25" i="2"/>
  <c r="AA42" i="2"/>
  <c r="W25" i="2"/>
  <c r="W42" i="2"/>
  <c r="S25" i="2"/>
  <c r="S42" i="2"/>
  <c r="O25" i="2"/>
  <c r="O42" i="2"/>
  <c r="U30" i="2"/>
  <c r="U47" i="2"/>
  <c r="U53" i="2" s="1"/>
  <c r="S28" i="2"/>
  <c r="S45" i="2"/>
  <c r="S52" i="2" s="1"/>
  <c r="M26" i="2"/>
  <c r="M43" i="2"/>
  <c r="T25" i="2"/>
  <c r="T42" i="2"/>
  <c r="F35" i="2"/>
  <c r="B3" i="4" s="1"/>
  <c r="F41" i="2"/>
  <c r="F10" i="2"/>
  <c r="T30" i="2"/>
  <c r="T47" i="2"/>
  <c r="T53" i="2" s="1"/>
  <c r="H30" i="2"/>
  <c r="H47" i="2"/>
  <c r="H53" i="2" s="1"/>
  <c r="F25" i="2"/>
  <c r="F42" i="2"/>
  <c r="S30" i="2"/>
  <c r="S47" i="2"/>
  <c r="S53" i="2" s="1"/>
  <c r="Y28" i="2"/>
  <c r="Y45" i="2"/>
  <c r="Y52" i="2" s="1"/>
  <c r="U28" i="2"/>
  <c r="U45" i="2"/>
  <c r="U52" i="2" s="1"/>
  <c r="Q28" i="2"/>
  <c r="Q45" i="2"/>
  <c r="Q52" i="2" s="1"/>
  <c r="M28" i="2"/>
  <c r="M45" i="2"/>
  <c r="M52" i="2" s="1"/>
  <c r="I28" i="2"/>
  <c r="I45" i="2"/>
  <c r="I52" i="2" s="1"/>
  <c r="AA26" i="2"/>
  <c r="AA43" i="2"/>
  <c r="W26" i="2"/>
  <c r="W43" i="2"/>
  <c r="S26" i="2"/>
  <c r="S43" i="2"/>
  <c r="O26" i="2"/>
  <c r="O43" i="2"/>
  <c r="K26" i="2"/>
  <c r="K43" i="2"/>
  <c r="K51" i="2" s="1"/>
  <c r="G26" i="2"/>
  <c r="G43" i="2"/>
  <c r="G51" i="2" s="1"/>
  <c r="Z25" i="2"/>
  <c r="Z42" i="2"/>
  <c r="V25" i="2"/>
  <c r="V42" i="2"/>
  <c r="R25" i="2"/>
  <c r="R42" i="2"/>
  <c r="N25" i="2"/>
  <c r="N42" i="2"/>
  <c r="J25" i="2"/>
  <c r="J42" i="2"/>
  <c r="AC51" i="2"/>
  <c r="Y30" i="2"/>
  <c r="Y47" i="2"/>
  <c r="Y53" i="2" s="1"/>
  <c r="M30" i="2"/>
  <c r="M47" i="2"/>
  <c r="M53" i="2" s="1"/>
  <c r="AA28" i="2"/>
  <c r="AA45" i="2"/>
  <c r="AA52" i="2" s="1"/>
  <c r="O28" i="2"/>
  <c r="O45" i="2"/>
  <c r="O52" i="2" s="1"/>
  <c r="K28" i="2"/>
  <c r="K45" i="2"/>
  <c r="K52" i="2" s="1"/>
  <c r="G28" i="2"/>
  <c r="G45" i="2"/>
  <c r="G52" i="2" s="1"/>
  <c r="Y26" i="2"/>
  <c r="Y43" i="2"/>
  <c r="Q26" i="2"/>
  <c r="Q43" i="2"/>
  <c r="I26" i="2"/>
  <c r="I43" i="2"/>
  <c r="X25" i="2"/>
  <c r="X42" i="2"/>
  <c r="X51" i="2" s="1"/>
  <c r="P25" i="2"/>
  <c r="P42" i="2"/>
  <c r="L25" i="2"/>
  <c r="L42" i="2"/>
  <c r="H25" i="2"/>
  <c r="H42" i="2"/>
  <c r="F28" i="2"/>
  <c r="F45" i="2"/>
  <c r="AB30" i="2"/>
  <c r="AB47" i="2"/>
  <c r="AB53" i="2" s="1"/>
  <c r="P30" i="2"/>
  <c r="P47" i="2"/>
  <c r="P53" i="2" s="1"/>
  <c r="AA30" i="2"/>
  <c r="AA47" i="2"/>
  <c r="AA53" i="2" s="1"/>
  <c r="W30" i="2"/>
  <c r="W47" i="2"/>
  <c r="W53" i="2" s="1"/>
  <c r="O30" i="2"/>
  <c r="O47" i="2"/>
  <c r="O53" i="2" s="1"/>
  <c r="K30" i="2"/>
  <c r="K47" i="2"/>
  <c r="K53" i="2" s="1"/>
  <c r="G30" i="2"/>
  <c r="G47" i="2"/>
  <c r="G53" i="2" s="1"/>
  <c r="F26" i="2"/>
  <c r="F43" i="2"/>
  <c r="F30" i="2"/>
  <c r="F47" i="2"/>
  <c r="F53" i="2" s="1"/>
  <c r="Z30" i="2"/>
  <c r="Z47" i="2"/>
  <c r="Z53" i="2" s="1"/>
  <c r="V30" i="2"/>
  <c r="V47" i="2"/>
  <c r="V53" i="2" s="1"/>
  <c r="R30" i="2"/>
  <c r="R47" i="2"/>
  <c r="R53" i="2" s="1"/>
  <c r="N30" i="2"/>
  <c r="N47" i="2"/>
  <c r="N53" i="2" s="1"/>
  <c r="J30" i="2"/>
  <c r="J47" i="2"/>
  <c r="J53" i="2" s="1"/>
  <c r="AC53" i="2"/>
  <c r="AB28" i="2"/>
  <c r="AB45" i="2"/>
  <c r="AB52" i="2" s="1"/>
  <c r="X28" i="2"/>
  <c r="X45" i="2"/>
  <c r="X52" i="2" s="1"/>
  <c r="T28" i="2"/>
  <c r="T45" i="2"/>
  <c r="T52" i="2" s="1"/>
  <c r="P28" i="2"/>
  <c r="P45" i="2"/>
  <c r="P52" i="2" s="1"/>
  <c r="L28" i="2"/>
  <c r="L45" i="2"/>
  <c r="L52" i="2" s="1"/>
  <c r="H28" i="2"/>
  <c r="H45" i="2"/>
  <c r="H52" i="2" s="1"/>
  <c r="Z26" i="2"/>
  <c r="Z43" i="2"/>
  <c r="V26" i="2"/>
  <c r="V43" i="2"/>
  <c r="R26" i="2"/>
  <c r="R43" i="2"/>
  <c r="N26" i="2"/>
  <c r="N43" i="2"/>
  <c r="J26" i="2"/>
  <c r="J43" i="2"/>
  <c r="Y25" i="2"/>
  <c r="Y42" i="2"/>
  <c r="U25" i="2"/>
  <c r="U42" i="2"/>
  <c r="Q25" i="2"/>
  <c r="Q42" i="2"/>
  <c r="M25" i="2"/>
  <c r="M42" i="2"/>
  <c r="I25" i="2"/>
  <c r="I42" i="2"/>
  <c r="J58" i="3"/>
  <c r="D10" i="8" s="1"/>
  <c r="AP49" i="3"/>
  <c r="AQ49" i="3"/>
  <c r="Y6" i="8"/>
  <c r="L6" i="7"/>
  <c r="AN46" i="3"/>
  <c r="Y6" i="7"/>
  <c r="D58" i="10"/>
  <c r="H58" i="10" s="1"/>
  <c r="W6" i="8"/>
  <c r="S6" i="8"/>
  <c r="E6" i="8"/>
  <c r="D40" i="10"/>
  <c r="H40" i="10" s="1"/>
  <c r="R6" i="7"/>
  <c r="F6" i="7"/>
  <c r="N6" i="7"/>
  <c r="G6" i="8"/>
  <c r="O6" i="8"/>
  <c r="H6" i="8"/>
  <c r="P6" i="8"/>
  <c r="D57" i="6"/>
  <c r="H57" i="6" s="1"/>
  <c r="E6" i="7"/>
  <c r="G58" i="3"/>
  <c r="AM49" i="3"/>
  <c r="AN49" i="3"/>
  <c r="U6" i="7"/>
  <c r="AN47" i="3"/>
  <c r="AQ48" i="3"/>
  <c r="C8" i="8"/>
  <c r="D8" i="8"/>
  <c r="C11" i="8"/>
  <c r="D11" i="8"/>
  <c r="D12" i="7"/>
  <c r="C12" i="7"/>
  <c r="D7" i="8"/>
  <c r="C10" i="7"/>
  <c r="D10" i="7"/>
  <c r="C7" i="8"/>
  <c r="B53" i="8"/>
  <c r="V53" i="8"/>
  <c r="R53" i="8"/>
  <c r="N53" i="8"/>
  <c r="J53" i="8"/>
  <c r="F53" i="8"/>
  <c r="X52" i="8"/>
  <c r="T52" i="8"/>
  <c r="P52" i="8"/>
  <c r="L52" i="8"/>
  <c r="H52" i="8"/>
  <c r="D52" i="8"/>
  <c r="B51" i="8"/>
  <c r="W53" i="8"/>
  <c r="S53" i="8"/>
  <c r="O53" i="8"/>
  <c r="K53" i="8"/>
  <c r="G53" i="8"/>
  <c r="C53" i="8"/>
  <c r="Y52" i="8"/>
  <c r="U52" i="8"/>
  <c r="Q52" i="8"/>
  <c r="M52" i="8"/>
  <c r="I52" i="8"/>
  <c r="E52" i="8"/>
  <c r="V51" i="8"/>
  <c r="R51" i="8"/>
  <c r="N51" i="8"/>
  <c r="J51" i="8"/>
  <c r="F51" i="8"/>
  <c r="Y51" i="8"/>
  <c r="U51" i="8"/>
  <c r="Q51" i="8"/>
  <c r="M51" i="8"/>
  <c r="I51" i="8"/>
  <c r="E51" i="8"/>
  <c r="Y53" i="8"/>
  <c r="U56" i="7"/>
  <c r="U53" i="8"/>
  <c r="Q56" i="7"/>
  <c r="Q53" i="8"/>
  <c r="M56" i="7"/>
  <c r="M53" i="8"/>
  <c r="I56" i="7"/>
  <c r="I53" i="8"/>
  <c r="E56" i="7"/>
  <c r="E53" i="8"/>
  <c r="W55" i="7"/>
  <c r="W52" i="8"/>
  <c r="S55" i="7"/>
  <c r="S52" i="8"/>
  <c r="O55" i="7"/>
  <c r="O52" i="8"/>
  <c r="K55" i="7"/>
  <c r="K52" i="8"/>
  <c r="G55" i="7"/>
  <c r="G52" i="8"/>
  <c r="C52" i="8"/>
  <c r="X51" i="8"/>
  <c r="T51" i="8"/>
  <c r="P51" i="8"/>
  <c r="L51" i="8"/>
  <c r="H51" i="8"/>
  <c r="D51" i="8"/>
  <c r="X53" i="8"/>
  <c r="T53" i="8"/>
  <c r="P53" i="8"/>
  <c r="L53" i="8"/>
  <c r="H53" i="8"/>
  <c r="D53" i="8"/>
  <c r="V52" i="8"/>
  <c r="R52" i="8"/>
  <c r="N52" i="8"/>
  <c r="J52" i="8"/>
  <c r="F52" i="8"/>
  <c r="W51" i="8"/>
  <c r="S51" i="8"/>
  <c r="O51" i="8"/>
  <c r="K51" i="8"/>
  <c r="G51" i="8"/>
  <c r="C51" i="8"/>
  <c r="W56" i="7"/>
  <c r="S56" i="7"/>
  <c r="O56" i="7"/>
  <c r="K56" i="7"/>
  <c r="G56" i="7"/>
  <c r="C56" i="7"/>
  <c r="U55" i="7"/>
  <c r="Q55" i="7"/>
  <c r="M55" i="7"/>
  <c r="I55" i="7"/>
  <c r="E55" i="7"/>
  <c r="C55" i="7"/>
  <c r="B55" i="7"/>
  <c r="X56" i="7"/>
  <c r="T56" i="7"/>
  <c r="P56" i="7"/>
  <c r="L56" i="7"/>
  <c r="H56" i="7"/>
  <c r="D56" i="7"/>
  <c r="V55" i="7"/>
  <c r="R55" i="7"/>
  <c r="N55" i="7"/>
  <c r="J55" i="7"/>
  <c r="F55" i="7"/>
  <c r="AF8" i="2"/>
  <c r="Y56" i="7"/>
  <c r="X54" i="7"/>
  <c r="X29" i="4"/>
  <c r="X63" i="8" s="1"/>
  <c r="T54" i="7"/>
  <c r="T29" i="4"/>
  <c r="T63" i="8" s="1"/>
  <c r="P54" i="7"/>
  <c r="P29" i="4"/>
  <c r="P63" i="8" s="1"/>
  <c r="P68" i="8" s="1"/>
  <c r="L54" i="7"/>
  <c r="L29" i="4"/>
  <c r="L63" i="8" s="1"/>
  <c r="H54" i="7"/>
  <c r="H29" i="4"/>
  <c r="H63" i="8" s="1"/>
  <c r="D29" i="4"/>
  <c r="D63" i="8" s="1"/>
  <c r="D54" i="7"/>
  <c r="W29" i="4"/>
  <c r="W63" i="8" s="1"/>
  <c r="W54" i="7"/>
  <c r="S29" i="4"/>
  <c r="S63" i="8" s="1"/>
  <c r="S54" i="7"/>
  <c r="O29" i="4"/>
  <c r="O63" i="8" s="1"/>
  <c r="O54" i="7"/>
  <c r="K29" i="4"/>
  <c r="K63" i="8" s="1"/>
  <c r="K54" i="7"/>
  <c r="G29" i="4"/>
  <c r="G63" i="8" s="1"/>
  <c r="G54" i="7"/>
  <c r="C54" i="7"/>
  <c r="C29" i="4"/>
  <c r="C63" i="8" s="1"/>
  <c r="B63" i="8"/>
  <c r="B54" i="7"/>
  <c r="B71" i="7" s="1"/>
  <c r="AF6" i="2"/>
  <c r="Y55" i="7"/>
  <c r="V29" i="4"/>
  <c r="V63" i="8" s="1"/>
  <c r="V54" i="7"/>
  <c r="R29" i="4"/>
  <c r="R63" i="8" s="1"/>
  <c r="R54" i="7"/>
  <c r="N54" i="7"/>
  <c r="N29" i="4"/>
  <c r="N63" i="8" s="1"/>
  <c r="J54" i="7"/>
  <c r="J29" i="4"/>
  <c r="J63" i="8" s="1"/>
  <c r="F29" i="4"/>
  <c r="F63" i="8" s="1"/>
  <c r="F54" i="7"/>
  <c r="B56" i="7"/>
  <c r="V56" i="7"/>
  <c r="R56" i="7"/>
  <c r="N56" i="7"/>
  <c r="J56" i="7"/>
  <c r="F56" i="7"/>
  <c r="X55" i="7"/>
  <c r="T55" i="7"/>
  <c r="P55" i="7"/>
  <c r="L55" i="7"/>
  <c r="H55" i="7"/>
  <c r="D55" i="7"/>
  <c r="AF3" i="2"/>
  <c r="Y54" i="7"/>
  <c r="Y29" i="4"/>
  <c r="Y63" i="8" s="1"/>
  <c r="U54" i="7"/>
  <c r="U29" i="4"/>
  <c r="U63" i="8" s="1"/>
  <c r="Q29" i="4"/>
  <c r="Q63" i="8" s="1"/>
  <c r="Q54" i="7"/>
  <c r="M29" i="4"/>
  <c r="M63" i="8" s="1"/>
  <c r="M54" i="7"/>
  <c r="I29" i="4"/>
  <c r="I63" i="8" s="1"/>
  <c r="I54" i="7"/>
  <c r="E29" i="4"/>
  <c r="E63" i="8" s="1"/>
  <c r="E54" i="7"/>
  <c r="AC25" i="2"/>
  <c r="AF4" i="2"/>
  <c r="AC28" i="2"/>
  <c r="AF7" i="2"/>
  <c r="AC30" i="2"/>
  <c r="AF9" i="2"/>
  <c r="AC26" i="2"/>
  <c r="AF5" i="2"/>
  <c r="W29" i="2"/>
  <c r="W37" i="2"/>
  <c r="S5" i="4" s="1"/>
  <c r="O29" i="2"/>
  <c r="O37" i="2"/>
  <c r="K5" i="4" s="1"/>
  <c r="G29" i="2"/>
  <c r="G37" i="2"/>
  <c r="C5" i="4" s="1"/>
  <c r="AC27" i="2"/>
  <c r="AC36" i="2"/>
  <c r="Y4" i="4" s="1"/>
  <c r="Y27" i="2"/>
  <c r="Y36" i="2"/>
  <c r="U4" i="4" s="1"/>
  <c r="Q27" i="2"/>
  <c r="Q36" i="2"/>
  <c r="M4" i="4" s="1"/>
  <c r="I27" i="2"/>
  <c r="I36" i="2"/>
  <c r="E4" i="4" s="1"/>
  <c r="Z24" i="2"/>
  <c r="Z35" i="2"/>
  <c r="V3" i="4" s="1"/>
  <c r="Z31" i="2"/>
  <c r="N24" i="2"/>
  <c r="N35" i="2"/>
  <c r="J3" i="4" s="1"/>
  <c r="N31" i="2"/>
  <c r="V29" i="2"/>
  <c r="V37" i="2"/>
  <c r="R5" i="4" s="1"/>
  <c r="N29" i="2"/>
  <c r="N37" i="2"/>
  <c r="J5" i="4" s="1"/>
  <c r="AB27" i="2"/>
  <c r="AB36" i="2"/>
  <c r="X4" i="4" s="1"/>
  <c r="T27" i="2"/>
  <c r="T36" i="2"/>
  <c r="P4" i="4" s="1"/>
  <c r="L27" i="2"/>
  <c r="L36" i="2"/>
  <c r="H4" i="4" s="1"/>
  <c r="Y24" i="2"/>
  <c r="Y35" i="2"/>
  <c r="U3" i="4" s="1"/>
  <c r="Y31" i="2"/>
  <c r="M24" i="2"/>
  <c r="M35" i="2"/>
  <c r="I3" i="4" s="1"/>
  <c r="M31" i="2"/>
  <c r="AC29" i="2"/>
  <c r="AC37" i="2"/>
  <c r="Y5" i="4" s="1"/>
  <c r="Y29" i="2"/>
  <c r="Y37" i="2"/>
  <c r="U5" i="4" s="1"/>
  <c r="U29" i="2"/>
  <c r="U37" i="2"/>
  <c r="Q5" i="4" s="1"/>
  <c r="Q29" i="2"/>
  <c r="Q37" i="2"/>
  <c r="M5" i="4" s="1"/>
  <c r="M29" i="2"/>
  <c r="M37" i="2"/>
  <c r="I5" i="4" s="1"/>
  <c r="I29" i="2"/>
  <c r="I37" i="2"/>
  <c r="E5" i="4" s="1"/>
  <c r="AA27" i="2"/>
  <c r="AA36" i="2"/>
  <c r="W4" i="4" s="1"/>
  <c r="W27" i="2"/>
  <c r="W36" i="2"/>
  <c r="S4" i="4" s="1"/>
  <c r="S27" i="2"/>
  <c r="S36" i="2"/>
  <c r="O4" i="4" s="1"/>
  <c r="O27" i="2"/>
  <c r="O36" i="2"/>
  <c r="K4" i="4" s="1"/>
  <c r="K27" i="2"/>
  <c r="K36" i="2"/>
  <c r="G4" i="4" s="1"/>
  <c r="G27" i="2"/>
  <c r="G36" i="2"/>
  <c r="C4" i="4" s="1"/>
  <c r="AB24" i="2"/>
  <c r="AB31" i="2"/>
  <c r="AB35" i="2"/>
  <c r="X3" i="4" s="1"/>
  <c r="X24" i="2"/>
  <c r="X31" i="2"/>
  <c r="X35" i="2"/>
  <c r="T3" i="4" s="1"/>
  <c r="T24" i="2"/>
  <c r="T35" i="2"/>
  <c r="P3" i="4" s="1"/>
  <c r="T31" i="2"/>
  <c r="P24" i="2"/>
  <c r="P31" i="2"/>
  <c r="P35" i="2"/>
  <c r="L3" i="4" s="1"/>
  <c r="L35" i="2"/>
  <c r="H3" i="4" s="1"/>
  <c r="L31" i="2"/>
  <c r="H24" i="2"/>
  <c r="H35" i="2"/>
  <c r="D3" i="4" s="1"/>
  <c r="H31" i="2"/>
  <c r="F24" i="2"/>
  <c r="F31" i="2"/>
  <c r="AA29" i="2"/>
  <c r="AA37" i="2"/>
  <c r="W5" i="4" s="1"/>
  <c r="S29" i="2"/>
  <c r="S37" i="2"/>
  <c r="O5" i="4" s="1"/>
  <c r="K29" i="2"/>
  <c r="K37" i="2"/>
  <c r="G5" i="4" s="1"/>
  <c r="U27" i="2"/>
  <c r="U36" i="2"/>
  <c r="Q4" i="4" s="1"/>
  <c r="M27" i="2"/>
  <c r="M36" i="2"/>
  <c r="I4" i="4" s="1"/>
  <c r="V24" i="2"/>
  <c r="V35" i="2"/>
  <c r="R3" i="4" s="1"/>
  <c r="V31" i="2"/>
  <c r="R24" i="2"/>
  <c r="R35" i="2"/>
  <c r="N3" i="4" s="1"/>
  <c r="R31" i="2"/>
  <c r="J35" i="2"/>
  <c r="F3" i="4" s="1"/>
  <c r="J31" i="2"/>
  <c r="F29" i="2"/>
  <c r="F37" i="2"/>
  <c r="B5" i="4" s="1"/>
  <c r="Z29" i="2"/>
  <c r="Z37" i="2"/>
  <c r="V5" i="4" s="1"/>
  <c r="R29" i="2"/>
  <c r="R37" i="2"/>
  <c r="N5" i="4" s="1"/>
  <c r="J29" i="2"/>
  <c r="J37" i="2"/>
  <c r="F5" i="4" s="1"/>
  <c r="X27" i="2"/>
  <c r="X36" i="2"/>
  <c r="T4" i="4" s="1"/>
  <c r="P27" i="2"/>
  <c r="P36" i="2"/>
  <c r="L4" i="4" s="1"/>
  <c r="H27" i="2"/>
  <c r="H36" i="2"/>
  <c r="D4" i="4" s="1"/>
  <c r="AC24" i="2"/>
  <c r="AC35" i="2"/>
  <c r="Y3" i="4" s="1"/>
  <c r="AC31" i="2"/>
  <c r="U24" i="2"/>
  <c r="U35" i="2"/>
  <c r="Q3" i="4" s="1"/>
  <c r="U31" i="2"/>
  <c r="Q24" i="2"/>
  <c r="Q35" i="2"/>
  <c r="M3" i="4" s="1"/>
  <c r="Q31" i="2"/>
  <c r="I35" i="2"/>
  <c r="E3" i="4" s="1"/>
  <c r="I31" i="2"/>
  <c r="F27" i="2"/>
  <c r="B4" i="4"/>
  <c r="AB29" i="2"/>
  <c r="AB37" i="2"/>
  <c r="X5" i="4" s="1"/>
  <c r="X29" i="2"/>
  <c r="X37" i="2"/>
  <c r="T5" i="4" s="1"/>
  <c r="T29" i="2"/>
  <c r="T37" i="2"/>
  <c r="P5" i="4" s="1"/>
  <c r="P29" i="2"/>
  <c r="P37" i="2"/>
  <c r="L5" i="4" s="1"/>
  <c r="L29" i="2"/>
  <c r="L37" i="2"/>
  <c r="H5" i="4" s="1"/>
  <c r="H29" i="2"/>
  <c r="H37" i="2"/>
  <c r="D5" i="4" s="1"/>
  <c r="Z27" i="2"/>
  <c r="Z36" i="2"/>
  <c r="V4" i="4" s="1"/>
  <c r="V27" i="2"/>
  <c r="V36" i="2"/>
  <c r="R4" i="4" s="1"/>
  <c r="R27" i="2"/>
  <c r="R36" i="2"/>
  <c r="N4" i="4" s="1"/>
  <c r="N27" i="2"/>
  <c r="N36" i="2"/>
  <c r="J4" i="4" s="1"/>
  <c r="J27" i="2"/>
  <c r="J36" i="2"/>
  <c r="F4" i="4" s="1"/>
  <c r="AA24" i="2"/>
  <c r="AA31" i="2"/>
  <c r="AA35" i="2"/>
  <c r="W3" i="4" s="1"/>
  <c r="W24" i="2"/>
  <c r="W35" i="2"/>
  <c r="S3" i="4" s="1"/>
  <c r="W31" i="2"/>
  <c r="S24" i="2"/>
  <c r="S31" i="2"/>
  <c r="S35" i="2"/>
  <c r="O3" i="4" s="1"/>
  <c r="O24" i="2"/>
  <c r="O31" i="2"/>
  <c r="O35" i="2"/>
  <c r="K3" i="4" s="1"/>
  <c r="K24" i="2"/>
  <c r="K35" i="2"/>
  <c r="G3" i="4" s="1"/>
  <c r="K31" i="2"/>
  <c r="G24" i="2"/>
  <c r="G35" i="2"/>
  <c r="C3" i="4" s="1"/>
  <c r="G31" i="2"/>
  <c r="L10" i="2"/>
  <c r="L24" i="2"/>
  <c r="H10" i="2"/>
  <c r="M10" i="2"/>
  <c r="K10" i="2"/>
  <c r="K25" i="2"/>
  <c r="G10" i="2"/>
  <c r="G25" i="2"/>
  <c r="J10" i="2"/>
  <c r="J24" i="2"/>
  <c r="I10" i="2"/>
  <c r="I24" i="2"/>
  <c r="Z21" i="1"/>
  <c r="Z31" i="1" s="1"/>
  <c r="S37" i="1"/>
  <c r="AA37" i="1"/>
  <c r="Q27" i="1"/>
  <c r="Q37" i="1" s="1"/>
  <c r="R27" i="1"/>
  <c r="R37" i="1" s="1"/>
  <c r="S27" i="1"/>
  <c r="T27" i="1"/>
  <c r="T37" i="1" s="1"/>
  <c r="U27" i="1"/>
  <c r="U37" i="1" s="1"/>
  <c r="V27" i="1"/>
  <c r="V37" i="1" s="1"/>
  <c r="W27" i="1"/>
  <c r="W37" i="1" s="1"/>
  <c r="X27" i="1"/>
  <c r="X37" i="1" s="1"/>
  <c r="Y27" i="1"/>
  <c r="Y37" i="1" s="1"/>
  <c r="Z27" i="1"/>
  <c r="Z37" i="1" s="1"/>
  <c r="AA27" i="1"/>
  <c r="AB27" i="1"/>
  <c r="AB37" i="1" s="1"/>
  <c r="AC27" i="1"/>
  <c r="AC37" i="1" s="1"/>
  <c r="AD27" i="1"/>
  <c r="AD37" i="1" s="1"/>
  <c r="AE27" i="1"/>
  <c r="AE37" i="1" s="1"/>
  <c r="AF27" i="1"/>
  <c r="AF37" i="1" s="1"/>
  <c r="R26" i="1"/>
  <c r="R36" i="1" s="1"/>
  <c r="S26" i="1"/>
  <c r="S36" i="1" s="1"/>
  <c r="T26" i="1"/>
  <c r="T36" i="1" s="1"/>
  <c r="U26" i="1"/>
  <c r="U36" i="1" s="1"/>
  <c r="V26" i="1"/>
  <c r="V36" i="1" s="1"/>
  <c r="W26" i="1"/>
  <c r="W36" i="1" s="1"/>
  <c r="X26" i="1"/>
  <c r="X36" i="1" s="1"/>
  <c r="Y26" i="1"/>
  <c r="Y36" i="1" s="1"/>
  <c r="Z26" i="1"/>
  <c r="Z36" i="1" s="1"/>
  <c r="AA26" i="1"/>
  <c r="AA36" i="1" s="1"/>
  <c r="AB26" i="1"/>
  <c r="AB36" i="1" s="1"/>
  <c r="AC26" i="1"/>
  <c r="AC36" i="1" s="1"/>
  <c r="AD26" i="1"/>
  <c r="AD36" i="1" s="1"/>
  <c r="AE26" i="1"/>
  <c r="AE36" i="1" s="1"/>
  <c r="AF26" i="1"/>
  <c r="AF36" i="1" s="1"/>
  <c r="Q26" i="1"/>
  <c r="Q36" i="1" s="1"/>
  <c r="AA24" i="1"/>
  <c r="AA34" i="1" s="1"/>
  <c r="AB24" i="1"/>
  <c r="AB34" i="1" s="1"/>
  <c r="AC24" i="1"/>
  <c r="AC34" i="1" s="1"/>
  <c r="AD24" i="1"/>
  <c r="AD34" i="1" s="1"/>
  <c r="AE24" i="1"/>
  <c r="AE34" i="1" s="1"/>
  <c r="AF24" i="1"/>
  <c r="AF34" i="1" s="1"/>
  <c r="Z24" i="1"/>
  <c r="Z34" i="1" s="1"/>
  <c r="R24" i="1"/>
  <c r="R34" i="1" s="1"/>
  <c r="S24" i="1"/>
  <c r="S34" i="1" s="1"/>
  <c r="T24" i="1"/>
  <c r="T34" i="1" s="1"/>
  <c r="U24" i="1"/>
  <c r="U34" i="1" s="1"/>
  <c r="V24" i="1"/>
  <c r="V34" i="1" s="1"/>
  <c r="W24" i="1"/>
  <c r="W34" i="1" s="1"/>
  <c r="X24" i="1"/>
  <c r="X34" i="1" s="1"/>
  <c r="Y24" i="1"/>
  <c r="Y34" i="1" s="1"/>
  <c r="Q24" i="1"/>
  <c r="Q34" i="1" s="1"/>
  <c r="R25" i="1"/>
  <c r="R35" i="1" s="1"/>
  <c r="S25" i="1"/>
  <c r="S35" i="1" s="1"/>
  <c r="T25" i="1"/>
  <c r="T35" i="1" s="1"/>
  <c r="U25" i="1"/>
  <c r="U35" i="1" s="1"/>
  <c r="V25" i="1"/>
  <c r="V35" i="1" s="1"/>
  <c r="W25" i="1"/>
  <c r="W35" i="1" s="1"/>
  <c r="X25" i="1"/>
  <c r="X35" i="1" s="1"/>
  <c r="Y25" i="1"/>
  <c r="Y35" i="1" s="1"/>
  <c r="Z25" i="1"/>
  <c r="Z35" i="1" s="1"/>
  <c r="AA25" i="1"/>
  <c r="AA35" i="1" s="1"/>
  <c r="AB25" i="1"/>
  <c r="AB35" i="1" s="1"/>
  <c r="AC25" i="1"/>
  <c r="AC35" i="1" s="1"/>
  <c r="AD25" i="1"/>
  <c r="AD35" i="1" s="1"/>
  <c r="AE25" i="1"/>
  <c r="AE35" i="1" s="1"/>
  <c r="AF25" i="1"/>
  <c r="AF35" i="1" s="1"/>
  <c r="Q25" i="1"/>
  <c r="Q35" i="1" s="1"/>
  <c r="R23" i="1"/>
  <c r="R33" i="1" s="1"/>
  <c r="S23" i="1"/>
  <c r="S33" i="1" s="1"/>
  <c r="T23" i="1"/>
  <c r="T33" i="1" s="1"/>
  <c r="U23" i="1"/>
  <c r="U33" i="1" s="1"/>
  <c r="V23" i="1"/>
  <c r="V33" i="1" s="1"/>
  <c r="W23" i="1"/>
  <c r="W33" i="1" s="1"/>
  <c r="X23" i="1"/>
  <c r="X33" i="1" s="1"/>
  <c r="Y23" i="1"/>
  <c r="Y33" i="1" s="1"/>
  <c r="Z23" i="1"/>
  <c r="Z33" i="1" s="1"/>
  <c r="AA23" i="1"/>
  <c r="AA33" i="1" s="1"/>
  <c r="AB23" i="1"/>
  <c r="AB33" i="1" s="1"/>
  <c r="AC23" i="1"/>
  <c r="AC33" i="1" s="1"/>
  <c r="AD23" i="1"/>
  <c r="AD33" i="1" s="1"/>
  <c r="AE23" i="1"/>
  <c r="AE33" i="1" s="1"/>
  <c r="AF23" i="1"/>
  <c r="AF33" i="1" s="1"/>
  <c r="Q23" i="1"/>
  <c r="Q33" i="1" s="1"/>
  <c r="R22" i="1"/>
  <c r="R32" i="1" s="1"/>
  <c r="S22" i="1"/>
  <c r="S32" i="1" s="1"/>
  <c r="T22" i="1"/>
  <c r="T32" i="1" s="1"/>
  <c r="U22" i="1"/>
  <c r="U32" i="1" s="1"/>
  <c r="V22" i="1"/>
  <c r="V32" i="1" s="1"/>
  <c r="W22" i="1"/>
  <c r="W32" i="1" s="1"/>
  <c r="X22" i="1"/>
  <c r="X32" i="1" s="1"/>
  <c r="Y22" i="1"/>
  <c r="Y32" i="1" s="1"/>
  <c r="Z22" i="1"/>
  <c r="Z32" i="1" s="1"/>
  <c r="AA22" i="1"/>
  <c r="AA32" i="1" s="1"/>
  <c r="AB22" i="1"/>
  <c r="AB32" i="1" s="1"/>
  <c r="AC22" i="1"/>
  <c r="AC32" i="1" s="1"/>
  <c r="AD22" i="1"/>
  <c r="AD32" i="1" s="1"/>
  <c r="AE22" i="1"/>
  <c r="AE32" i="1" s="1"/>
  <c r="AF22" i="1"/>
  <c r="AF32" i="1" s="1"/>
  <c r="Q22" i="1"/>
  <c r="Q32" i="1" s="1"/>
  <c r="R21" i="1"/>
  <c r="R31" i="1" s="1"/>
  <c r="S21" i="1"/>
  <c r="S31" i="1" s="1"/>
  <c r="T21" i="1"/>
  <c r="T31" i="1" s="1"/>
  <c r="U21" i="1"/>
  <c r="U31" i="1" s="1"/>
  <c r="V21" i="1"/>
  <c r="V31" i="1" s="1"/>
  <c r="W21" i="1"/>
  <c r="W31" i="1" s="1"/>
  <c r="X21" i="1"/>
  <c r="X31" i="1" s="1"/>
  <c r="Y21" i="1"/>
  <c r="Y31" i="1" s="1"/>
  <c r="Q21" i="1"/>
  <c r="Q31" i="1" s="1"/>
  <c r="AA21" i="1"/>
  <c r="AA31" i="1" s="1"/>
  <c r="AB21" i="1"/>
  <c r="AB31" i="1" s="1"/>
  <c r="AC21" i="1"/>
  <c r="AC31" i="1" s="1"/>
  <c r="AD21" i="1"/>
  <c r="AD31" i="1" s="1"/>
  <c r="AE21" i="1"/>
  <c r="AE31" i="1" s="1"/>
  <c r="AF21" i="1"/>
  <c r="AF31" i="1" s="1"/>
  <c r="D78" i="12" l="1"/>
  <c r="D42" i="12"/>
  <c r="F69" i="8"/>
  <c r="D115" i="12"/>
  <c r="H115" i="12" s="1"/>
  <c r="H78" i="12"/>
  <c r="H42" i="12"/>
  <c r="D6" i="12"/>
  <c r="D117" i="12"/>
  <c r="D4" i="12"/>
  <c r="D43" i="12"/>
  <c r="D41" i="12"/>
  <c r="D116" i="12"/>
  <c r="D80" i="12"/>
  <c r="D79" i="12"/>
  <c r="D5" i="12"/>
  <c r="D42" i="11"/>
  <c r="H42" i="11" s="1"/>
  <c r="J69" i="8"/>
  <c r="D43" i="11"/>
  <c r="H43" i="11" s="1"/>
  <c r="D78" i="11"/>
  <c r="D4" i="11"/>
  <c r="H4" i="11" s="1"/>
  <c r="D6" i="11"/>
  <c r="D80" i="11"/>
  <c r="D79" i="11"/>
  <c r="D5" i="11"/>
  <c r="D41" i="11"/>
  <c r="H41" i="11" s="1"/>
  <c r="L51" i="2"/>
  <c r="T51" i="2"/>
  <c r="R4" i="8"/>
  <c r="I51" i="2"/>
  <c r="Y51" i="2"/>
  <c r="W51" i="2"/>
  <c r="H51" i="2"/>
  <c r="P51" i="2"/>
  <c r="AB51" i="2"/>
  <c r="U51" i="2"/>
  <c r="D11" i="7"/>
  <c r="Q51" i="2"/>
  <c r="S51" i="2"/>
  <c r="N51" i="2"/>
  <c r="O51" i="2"/>
  <c r="M51" i="2"/>
  <c r="J51" i="2"/>
  <c r="R51" i="2"/>
  <c r="Z51" i="2"/>
  <c r="AA51" i="2"/>
  <c r="V51" i="2"/>
  <c r="C11" i="7"/>
  <c r="C10" i="8"/>
  <c r="F51" i="2"/>
  <c r="F52" i="2"/>
  <c r="T5" i="8"/>
  <c r="R3" i="8"/>
  <c r="V4" i="8"/>
  <c r="W3" i="8"/>
  <c r="V5" i="8"/>
  <c r="S3" i="7"/>
  <c r="S3" i="8"/>
  <c r="M3" i="7"/>
  <c r="M3" i="8"/>
  <c r="D4" i="7"/>
  <c r="D4" i="8"/>
  <c r="T4" i="7"/>
  <c r="T4" i="8"/>
  <c r="N5" i="7"/>
  <c r="N5" i="8"/>
  <c r="Q4" i="7"/>
  <c r="Q4" i="8"/>
  <c r="O5" i="8"/>
  <c r="D3" i="8"/>
  <c r="L3" i="8"/>
  <c r="P3" i="8"/>
  <c r="C4" i="8"/>
  <c r="K4" i="8"/>
  <c r="S4" i="8"/>
  <c r="E5" i="8"/>
  <c r="M5" i="8"/>
  <c r="U5" i="8"/>
  <c r="U3" i="8"/>
  <c r="P4" i="8"/>
  <c r="J5" i="8"/>
  <c r="V3" i="8"/>
  <c r="M4" i="8"/>
  <c r="D5" i="10"/>
  <c r="D56" i="10"/>
  <c r="Y4" i="8"/>
  <c r="K5" i="8"/>
  <c r="R70" i="8"/>
  <c r="R71" i="8"/>
  <c r="R72" i="8"/>
  <c r="R73" i="8"/>
  <c r="R74" i="8"/>
  <c r="R75" i="8"/>
  <c r="R76" i="8"/>
  <c r="R77" i="8"/>
  <c r="R78" i="8"/>
  <c r="R79" i="8"/>
  <c r="K70" i="8"/>
  <c r="K71" i="8"/>
  <c r="K72" i="8"/>
  <c r="K73" i="8"/>
  <c r="K74" i="8"/>
  <c r="K75" i="8"/>
  <c r="K76" i="8"/>
  <c r="K77" i="8"/>
  <c r="K78" i="8"/>
  <c r="K79" i="8"/>
  <c r="D70" i="8"/>
  <c r="D71" i="8"/>
  <c r="D72" i="8"/>
  <c r="D73" i="8"/>
  <c r="D74" i="8"/>
  <c r="D75" i="8"/>
  <c r="D76" i="8"/>
  <c r="D77" i="8"/>
  <c r="D78" i="8"/>
  <c r="D79" i="8"/>
  <c r="O67" i="8"/>
  <c r="J68" i="8"/>
  <c r="D69" i="8"/>
  <c r="H67" i="8"/>
  <c r="K68" i="8"/>
  <c r="E69" i="8"/>
  <c r="M69" i="8"/>
  <c r="I67" i="8"/>
  <c r="R69" i="8"/>
  <c r="R67" i="8"/>
  <c r="M68" i="8"/>
  <c r="C69" i="8"/>
  <c r="C3" i="8"/>
  <c r="C3" i="7"/>
  <c r="O3" i="8"/>
  <c r="K3" i="7"/>
  <c r="K3" i="8"/>
  <c r="F4" i="8"/>
  <c r="N4" i="8"/>
  <c r="H5" i="8"/>
  <c r="P5" i="8"/>
  <c r="X5" i="8"/>
  <c r="N3" i="8"/>
  <c r="X3" i="8"/>
  <c r="D37" i="10"/>
  <c r="I3" i="8"/>
  <c r="J3" i="8"/>
  <c r="E70" i="8"/>
  <c r="E71" i="8"/>
  <c r="E72" i="8"/>
  <c r="E73" i="8"/>
  <c r="E74" i="8"/>
  <c r="E75" i="8"/>
  <c r="E76" i="8"/>
  <c r="E77" i="8"/>
  <c r="E78" i="8"/>
  <c r="E79" i="8"/>
  <c r="M70" i="8"/>
  <c r="M71" i="8"/>
  <c r="M72" i="8"/>
  <c r="M73" i="8"/>
  <c r="M74" i="8"/>
  <c r="M75" i="8"/>
  <c r="M76" i="8"/>
  <c r="M77" i="8"/>
  <c r="M78" i="8"/>
  <c r="M79" i="8"/>
  <c r="N70" i="8"/>
  <c r="N71" i="8"/>
  <c r="N72" i="8"/>
  <c r="N73" i="8"/>
  <c r="N74" i="8"/>
  <c r="N75" i="8"/>
  <c r="N76" i="8"/>
  <c r="N77" i="8"/>
  <c r="N78" i="8"/>
  <c r="N79" i="8"/>
  <c r="H70" i="8"/>
  <c r="H71" i="8"/>
  <c r="H72" i="8"/>
  <c r="H73" i="8"/>
  <c r="H74" i="8"/>
  <c r="H75" i="8"/>
  <c r="H76" i="8"/>
  <c r="H77" i="8"/>
  <c r="H78" i="8"/>
  <c r="H79" i="8"/>
  <c r="P70" i="8"/>
  <c r="P71" i="8"/>
  <c r="P72" i="8"/>
  <c r="P73" i="8"/>
  <c r="P74" i="8"/>
  <c r="P75" i="8"/>
  <c r="P76" i="8"/>
  <c r="P77" i="8"/>
  <c r="P78" i="8"/>
  <c r="P79" i="8"/>
  <c r="C67" i="8"/>
  <c r="N68" i="8"/>
  <c r="H69" i="8"/>
  <c r="L67" i="8"/>
  <c r="C68" i="8"/>
  <c r="M67" i="8"/>
  <c r="D68" i="8"/>
  <c r="F67" i="8"/>
  <c r="Q68" i="8"/>
  <c r="G69" i="8"/>
  <c r="E3" i="8"/>
  <c r="D55" i="10"/>
  <c r="D4" i="10"/>
  <c r="Y3" i="8"/>
  <c r="L4" i="8"/>
  <c r="F5" i="8"/>
  <c r="D38" i="10"/>
  <c r="I4" i="8"/>
  <c r="G5" i="8"/>
  <c r="W5" i="8"/>
  <c r="T3" i="8"/>
  <c r="G4" i="8"/>
  <c r="O4" i="8"/>
  <c r="W4" i="8"/>
  <c r="D39" i="10"/>
  <c r="I5" i="8"/>
  <c r="Q5" i="8"/>
  <c r="D56" i="6"/>
  <c r="H56" i="6" s="1"/>
  <c r="D6" i="10"/>
  <c r="D57" i="10"/>
  <c r="Y5" i="8"/>
  <c r="H4" i="8"/>
  <c r="X4" i="8"/>
  <c r="R5" i="8"/>
  <c r="E4" i="8"/>
  <c r="U4" i="8"/>
  <c r="C5" i="8"/>
  <c r="S5" i="8"/>
  <c r="F70" i="8"/>
  <c r="F71" i="8"/>
  <c r="F72" i="8"/>
  <c r="F73" i="8"/>
  <c r="F74" i="8"/>
  <c r="F75" i="8"/>
  <c r="F76" i="8"/>
  <c r="F77" i="8"/>
  <c r="F78" i="8"/>
  <c r="F79" i="8"/>
  <c r="B73" i="8"/>
  <c r="B77" i="8"/>
  <c r="B70" i="8"/>
  <c r="B74" i="8"/>
  <c r="B78" i="8"/>
  <c r="B71" i="8"/>
  <c r="B75" i="8"/>
  <c r="B79" i="8"/>
  <c r="B72" i="8"/>
  <c r="B76" i="8"/>
  <c r="G70" i="8"/>
  <c r="G71" i="8"/>
  <c r="G72" i="8"/>
  <c r="G73" i="8"/>
  <c r="G74" i="8"/>
  <c r="G75" i="8"/>
  <c r="G76" i="8"/>
  <c r="G77" i="8"/>
  <c r="G78" i="8"/>
  <c r="G79" i="8"/>
  <c r="O70" i="8"/>
  <c r="O71" i="8"/>
  <c r="O72" i="8"/>
  <c r="O73" i="8"/>
  <c r="O74" i="8"/>
  <c r="O75" i="8"/>
  <c r="O76" i="8"/>
  <c r="O77" i="8"/>
  <c r="O78" i="8"/>
  <c r="O79" i="8"/>
  <c r="G67" i="8"/>
  <c r="R68" i="8"/>
  <c r="L69" i="8"/>
  <c r="B69" i="8"/>
  <c r="P67" i="8"/>
  <c r="G68" i="8"/>
  <c r="O68" i="8"/>
  <c r="I69" i="8"/>
  <c r="Q69" i="8"/>
  <c r="Q67" i="8"/>
  <c r="H68" i="8"/>
  <c r="J67" i="8"/>
  <c r="E68" i="8"/>
  <c r="K69" i="8"/>
  <c r="B67" i="8"/>
  <c r="G3" i="7"/>
  <c r="G3" i="8"/>
  <c r="J4" i="8"/>
  <c r="D5" i="8"/>
  <c r="L5" i="8"/>
  <c r="Q3" i="8"/>
  <c r="F3" i="8"/>
  <c r="H3" i="8"/>
  <c r="I70" i="8"/>
  <c r="I71" i="8"/>
  <c r="I72" i="8"/>
  <c r="I73" i="8"/>
  <c r="I74" i="8"/>
  <c r="I75" i="8"/>
  <c r="I76" i="8"/>
  <c r="I77" i="8"/>
  <c r="I78" i="8"/>
  <c r="I79" i="8"/>
  <c r="Q70" i="8"/>
  <c r="Q71" i="8"/>
  <c r="Q72" i="8"/>
  <c r="Q73" i="8"/>
  <c r="Q74" i="8"/>
  <c r="Q75" i="8"/>
  <c r="Q76" i="8"/>
  <c r="Q77" i="8"/>
  <c r="Q78" i="8"/>
  <c r="Q79" i="8"/>
  <c r="J70" i="8"/>
  <c r="J71" i="8"/>
  <c r="J72" i="8"/>
  <c r="J73" i="8"/>
  <c r="J74" i="8"/>
  <c r="J75" i="8"/>
  <c r="J76" i="8"/>
  <c r="J77" i="8"/>
  <c r="J78" i="8"/>
  <c r="J79" i="8"/>
  <c r="C70" i="8"/>
  <c r="C71" i="8"/>
  <c r="C72" i="8"/>
  <c r="C73" i="8"/>
  <c r="C74" i="8"/>
  <c r="C75" i="8"/>
  <c r="C76" i="8"/>
  <c r="C77" i="8"/>
  <c r="C78" i="8"/>
  <c r="C79" i="8"/>
  <c r="L70" i="8"/>
  <c r="L71" i="8"/>
  <c r="L72" i="8"/>
  <c r="L73" i="8"/>
  <c r="L74" i="8"/>
  <c r="L75" i="8"/>
  <c r="L76" i="8"/>
  <c r="L77" i="8"/>
  <c r="L78" i="8"/>
  <c r="L79" i="8"/>
  <c r="K67" i="8"/>
  <c r="F68" i="8"/>
  <c r="P69" i="8"/>
  <c r="D67" i="8"/>
  <c r="E67" i="8"/>
  <c r="L68" i="8"/>
  <c r="N69" i="8"/>
  <c r="N67" i="8"/>
  <c r="I68" i="8"/>
  <c r="O69" i="8"/>
  <c r="B68" i="8"/>
  <c r="T67" i="8"/>
  <c r="T69" i="8"/>
  <c r="T71" i="8"/>
  <c r="T73" i="8"/>
  <c r="T75" i="8"/>
  <c r="T77" i="8"/>
  <c r="T79" i="8"/>
  <c r="T74" i="8"/>
  <c r="T72" i="8"/>
  <c r="T68" i="8"/>
  <c r="T76" i="8"/>
  <c r="T70" i="8"/>
  <c r="T78" i="8"/>
  <c r="U69" i="8"/>
  <c r="U73" i="8"/>
  <c r="U77" i="8"/>
  <c r="U70" i="8"/>
  <c r="U74" i="8"/>
  <c r="U78" i="8"/>
  <c r="U68" i="8"/>
  <c r="U72" i="8"/>
  <c r="U67" i="8"/>
  <c r="U71" i="8"/>
  <c r="U75" i="8"/>
  <c r="U79" i="8"/>
  <c r="U76" i="8"/>
  <c r="S68" i="8"/>
  <c r="S70" i="8"/>
  <c r="S72" i="8"/>
  <c r="S74" i="8"/>
  <c r="S78" i="8"/>
  <c r="S67" i="8"/>
  <c r="S69" i="8"/>
  <c r="S71" i="8"/>
  <c r="S73" i="8"/>
  <c r="S75" i="8"/>
  <c r="S77" i="8"/>
  <c r="S79" i="8"/>
  <c r="S76" i="8"/>
  <c r="X70" i="8"/>
  <c r="X74" i="8"/>
  <c r="X78" i="8"/>
  <c r="X67" i="8"/>
  <c r="X71" i="8"/>
  <c r="X75" i="8"/>
  <c r="X79" i="8"/>
  <c r="X69" i="8"/>
  <c r="X73" i="8"/>
  <c r="X77" i="8"/>
  <c r="X72" i="8"/>
  <c r="X68" i="8"/>
  <c r="X76" i="8"/>
  <c r="Y69" i="8"/>
  <c r="Y73" i="8"/>
  <c r="Y77" i="8"/>
  <c r="Y70" i="8"/>
  <c r="Y74" i="8"/>
  <c r="Y78" i="8"/>
  <c r="Y68" i="8"/>
  <c r="Y72" i="8"/>
  <c r="Y79" i="8"/>
  <c r="Y75" i="8"/>
  <c r="Y67" i="8"/>
  <c r="I4" i="10" s="1"/>
  <c r="Y71" i="8"/>
  <c r="Y76" i="8"/>
  <c r="V68" i="8"/>
  <c r="V72" i="8"/>
  <c r="V69" i="8"/>
  <c r="V73" i="8"/>
  <c r="V77" i="8"/>
  <c r="V67" i="8"/>
  <c r="V71" i="8"/>
  <c r="V75" i="8"/>
  <c r="V79" i="8"/>
  <c r="V70" i="8"/>
  <c r="V74" i="8"/>
  <c r="V78" i="8"/>
  <c r="V76" i="8"/>
  <c r="W67" i="8"/>
  <c r="W71" i="8"/>
  <c r="W75" i="8"/>
  <c r="W79" i="8"/>
  <c r="W68" i="8"/>
  <c r="W72" i="8"/>
  <c r="W70" i="8"/>
  <c r="W74" i="8"/>
  <c r="W78" i="8"/>
  <c r="W73" i="8"/>
  <c r="W77" i="8"/>
  <c r="W69" i="8"/>
  <c r="W76" i="8"/>
  <c r="D36" i="6"/>
  <c r="H36" i="6" s="1"/>
  <c r="D54" i="6"/>
  <c r="H54" i="6" s="1"/>
  <c r="D55" i="6"/>
  <c r="H55" i="6" s="1"/>
  <c r="D38" i="6"/>
  <c r="H38" i="6" s="1"/>
  <c r="D4" i="6"/>
  <c r="I4" i="7"/>
  <c r="D37" i="6"/>
  <c r="H37" i="6" s="1"/>
  <c r="D5" i="6"/>
  <c r="E67" i="7"/>
  <c r="E14" i="4"/>
  <c r="M14" i="4"/>
  <c r="M67" i="7"/>
  <c r="N67" i="7"/>
  <c r="N14" i="4"/>
  <c r="C116" i="12" s="1"/>
  <c r="B14" i="4"/>
  <c r="C6" i="12" s="1"/>
  <c r="G14" i="4"/>
  <c r="G67" i="7"/>
  <c r="O14" i="4"/>
  <c r="O67" i="7"/>
  <c r="W14" i="4"/>
  <c r="W67" i="7"/>
  <c r="Y67" i="7"/>
  <c r="Y14" i="4"/>
  <c r="F14" i="4"/>
  <c r="F67" i="7"/>
  <c r="V14" i="4"/>
  <c r="V67" i="7"/>
  <c r="C14" i="4"/>
  <c r="C67" i="7"/>
  <c r="L67" i="7"/>
  <c r="L14" i="4"/>
  <c r="T67" i="7"/>
  <c r="T14" i="4"/>
  <c r="W3" i="7"/>
  <c r="E3" i="7"/>
  <c r="L4" i="7"/>
  <c r="F5" i="7"/>
  <c r="V5" i="7"/>
  <c r="D6" i="6"/>
  <c r="I67" i="7"/>
  <c r="I14" i="4"/>
  <c r="Q67" i="7"/>
  <c r="Q14" i="4"/>
  <c r="J67" i="7"/>
  <c r="J14" i="4"/>
  <c r="K14" i="4"/>
  <c r="K67" i="7"/>
  <c r="S14" i="4"/>
  <c r="S67" i="7"/>
  <c r="D67" i="7"/>
  <c r="D14" i="4"/>
  <c r="U14" i="4"/>
  <c r="U67" i="7"/>
  <c r="R67" i="7"/>
  <c r="R14" i="4"/>
  <c r="H67" i="7"/>
  <c r="H14" i="4"/>
  <c r="C78" i="12" s="1"/>
  <c r="P67" i="7"/>
  <c r="P14" i="4"/>
  <c r="Q20" i="8" s="1"/>
  <c r="X67" i="7"/>
  <c r="X14" i="4"/>
  <c r="T3" i="7"/>
  <c r="E4" i="7"/>
  <c r="U4" i="7"/>
  <c r="C5" i="7"/>
  <c r="Y3" i="7"/>
  <c r="O4" i="7"/>
  <c r="I5" i="7"/>
  <c r="Y5" i="7"/>
  <c r="G4" i="7"/>
  <c r="W4" i="7"/>
  <c r="Q5" i="7"/>
  <c r="O3" i="7"/>
  <c r="L3" i="7"/>
  <c r="R4" i="7"/>
  <c r="L5" i="7"/>
  <c r="Q3" i="7"/>
  <c r="G5" i="7"/>
  <c r="W5" i="7"/>
  <c r="H4" i="7"/>
  <c r="X4" i="7"/>
  <c r="R5" i="7"/>
  <c r="S5" i="7"/>
  <c r="J4" i="7"/>
  <c r="D5" i="7"/>
  <c r="T5" i="7"/>
  <c r="F3" i="7"/>
  <c r="H3" i="7"/>
  <c r="R3" i="7"/>
  <c r="O5" i="7"/>
  <c r="D3" i="7"/>
  <c r="P3" i="7"/>
  <c r="C4" i="7"/>
  <c r="K4" i="7"/>
  <c r="S4" i="7"/>
  <c r="E5" i="7"/>
  <c r="M5" i="7"/>
  <c r="U5" i="7"/>
  <c r="U3" i="7"/>
  <c r="P4" i="7"/>
  <c r="J5" i="7"/>
  <c r="V3" i="7"/>
  <c r="M4" i="7"/>
  <c r="Y4" i="7"/>
  <c r="K5" i="7"/>
  <c r="F4" i="7"/>
  <c r="N4" i="7"/>
  <c r="V4" i="7"/>
  <c r="H5" i="7"/>
  <c r="P5" i="7"/>
  <c r="X5" i="7"/>
  <c r="N3" i="7"/>
  <c r="X3" i="7"/>
  <c r="I3" i="7"/>
  <c r="J3" i="7"/>
  <c r="Z10" i="2"/>
  <c r="V10" i="2"/>
  <c r="R10" i="2"/>
  <c r="N10" i="2"/>
  <c r="AC10" i="2"/>
  <c r="Y10" i="2"/>
  <c r="U10" i="2"/>
  <c r="Q10" i="2"/>
  <c r="AB10" i="2"/>
  <c r="X10" i="2"/>
  <c r="T10" i="2"/>
  <c r="P10" i="2"/>
  <c r="AA10" i="2"/>
  <c r="W10" i="2"/>
  <c r="S10" i="2"/>
  <c r="O10" i="2"/>
  <c r="B55" i="12" l="1"/>
  <c r="C4" i="12"/>
  <c r="B92" i="11"/>
  <c r="B92" i="12"/>
  <c r="C41" i="11"/>
  <c r="C42" i="12"/>
  <c r="C43" i="12"/>
  <c r="C5" i="12"/>
  <c r="H78" i="11"/>
  <c r="H116" i="12"/>
  <c r="C85" i="12"/>
  <c r="C82" i="12"/>
  <c r="C87" i="12"/>
  <c r="C84" i="12"/>
  <c r="C88" i="12"/>
  <c r="C86" i="12"/>
  <c r="C81" i="12"/>
  <c r="C83" i="12"/>
  <c r="C80" i="11"/>
  <c r="C85" i="11"/>
  <c r="C87" i="11"/>
  <c r="C88" i="11"/>
  <c r="C86" i="11"/>
  <c r="C123" i="12"/>
  <c r="C120" i="12"/>
  <c r="C125" i="12"/>
  <c r="C118" i="12"/>
  <c r="C119" i="12"/>
  <c r="C124" i="12"/>
  <c r="C121" i="12"/>
  <c r="C122" i="12"/>
  <c r="H5" i="12"/>
  <c r="H43" i="12"/>
  <c r="H117" i="12"/>
  <c r="B143" i="12"/>
  <c r="H79" i="12"/>
  <c r="H4" i="12"/>
  <c r="C79" i="12"/>
  <c r="C115" i="12"/>
  <c r="B18" i="12"/>
  <c r="C6" i="11"/>
  <c r="C12" i="12"/>
  <c r="C10" i="12"/>
  <c r="C50" i="11"/>
  <c r="C12" i="11"/>
  <c r="C48" i="12"/>
  <c r="C46" i="12"/>
  <c r="C13" i="12"/>
  <c r="C11" i="12"/>
  <c r="C8" i="12"/>
  <c r="C48" i="11"/>
  <c r="C14" i="11"/>
  <c r="C51" i="11"/>
  <c r="C13" i="11"/>
  <c r="C50" i="12"/>
  <c r="C49" i="12"/>
  <c r="C47" i="12"/>
  <c r="C7" i="12"/>
  <c r="C14" i="12"/>
  <c r="C9" i="12"/>
  <c r="C11" i="11"/>
  <c r="C51" i="12"/>
  <c r="C44" i="12"/>
  <c r="C49" i="11"/>
  <c r="C45" i="12"/>
  <c r="H80" i="12"/>
  <c r="H41" i="12"/>
  <c r="C41" i="12"/>
  <c r="H6" i="12"/>
  <c r="C80" i="12"/>
  <c r="C117" i="12"/>
  <c r="C43" i="11"/>
  <c r="C78" i="11"/>
  <c r="C42" i="11"/>
  <c r="B55" i="11"/>
  <c r="C82" i="11"/>
  <c r="C84" i="11"/>
  <c r="C83" i="11"/>
  <c r="C81" i="11"/>
  <c r="C79" i="11"/>
  <c r="H5" i="11"/>
  <c r="H80" i="11"/>
  <c r="B18" i="11"/>
  <c r="C39" i="10"/>
  <c r="C10" i="11"/>
  <c r="C44" i="11"/>
  <c r="C7" i="11"/>
  <c r="C45" i="11"/>
  <c r="C46" i="11"/>
  <c r="C8" i="11"/>
  <c r="C47" i="11"/>
  <c r="C9" i="11"/>
  <c r="H79" i="11"/>
  <c r="C5" i="11"/>
  <c r="H6" i="11"/>
  <c r="C4" i="11"/>
  <c r="K75" i="7"/>
  <c r="K76" i="7"/>
  <c r="K77" i="7"/>
  <c r="V77" i="7"/>
  <c r="V75" i="7"/>
  <c r="V76" i="7"/>
  <c r="O75" i="7"/>
  <c r="O76" i="7"/>
  <c r="O77" i="7"/>
  <c r="P77" i="7"/>
  <c r="P75" i="7"/>
  <c r="P76" i="7"/>
  <c r="D75" i="7"/>
  <c r="D76" i="7"/>
  <c r="D77" i="7"/>
  <c r="Q76" i="7"/>
  <c r="Q77" i="7"/>
  <c r="Q75" i="7"/>
  <c r="B77" i="7"/>
  <c r="B75" i="7"/>
  <c r="B76" i="7"/>
  <c r="U77" i="7"/>
  <c r="U75" i="7"/>
  <c r="U76" i="7"/>
  <c r="S75" i="7"/>
  <c r="S76" i="7"/>
  <c r="S77" i="7"/>
  <c r="C75" i="7"/>
  <c r="C76" i="7"/>
  <c r="C77" i="7"/>
  <c r="F77" i="7"/>
  <c r="F75" i="7"/>
  <c r="F76" i="7"/>
  <c r="W76" i="7"/>
  <c r="W77" i="7"/>
  <c r="W75" i="7"/>
  <c r="G76" i="7"/>
  <c r="I46" i="12" s="1"/>
  <c r="G77" i="7"/>
  <c r="G75" i="7"/>
  <c r="M76" i="7"/>
  <c r="M77" i="7"/>
  <c r="M75" i="7"/>
  <c r="R77" i="7"/>
  <c r="R75" i="7"/>
  <c r="R76" i="7"/>
  <c r="L76" i="7"/>
  <c r="L77" i="7"/>
  <c r="L75" i="7"/>
  <c r="Y76" i="7"/>
  <c r="I9" i="12" s="1"/>
  <c r="Y77" i="7"/>
  <c r="Y75" i="7"/>
  <c r="X75" i="7"/>
  <c r="X76" i="7"/>
  <c r="X77" i="7"/>
  <c r="H75" i="7"/>
  <c r="H76" i="7"/>
  <c r="H77" i="7"/>
  <c r="J77" i="7"/>
  <c r="B84" i="11" s="1"/>
  <c r="J75" i="7"/>
  <c r="B82" i="11" s="1"/>
  <c r="J76" i="7"/>
  <c r="B83" i="11" s="1"/>
  <c r="I76" i="7"/>
  <c r="I46" i="11" s="1"/>
  <c r="I77" i="7"/>
  <c r="I75" i="7"/>
  <c r="T75" i="7"/>
  <c r="T76" i="7"/>
  <c r="T77" i="7"/>
  <c r="N75" i="7"/>
  <c r="B119" i="12" s="1"/>
  <c r="N76" i="7"/>
  <c r="B120" i="12" s="1"/>
  <c r="N77" i="7"/>
  <c r="B121" i="12" s="1"/>
  <c r="E77" i="7"/>
  <c r="E75" i="7"/>
  <c r="E76" i="7"/>
  <c r="V73" i="7"/>
  <c r="W22" i="7" s="1"/>
  <c r="M71" i="7"/>
  <c r="P71" i="7"/>
  <c r="Q20" i="7" s="1"/>
  <c r="L72" i="7"/>
  <c r="M21" i="7" s="1"/>
  <c r="W71" i="7"/>
  <c r="X20" i="7" s="1"/>
  <c r="G71" i="7"/>
  <c r="Q71" i="7"/>
  <c r="Q37" i="7" s="1"/>
  <c r="Y72" i="7"/>
  <c r="X71" i="7"/>
  <c r="Y20" i="7" s="1"/>
  <c r="J71" i="7"/>
  <c r="B78" i="11" s="1"/>
  <c r="T71" i="7"/>
  <c r="U20" i="7" s="1"/>
  <c r="N71" i="7"/>
  <c r="B115" i="12" s="1"/>
  <c r="E71" i="7"/>
  <c r="F20" i="7" s="1"/>
  <c r="M37" i="8"/>
  <c r="I11" i="10"/>
  <c r="E36" i="8"/>
  <c r="R37" i="8"/>
  <c r="K37" i="8"/>
  <c r="J36" i="8"/>
  <c r="F37" i="8"/>
  <c r="I10" i="10"/>
  <c r="R15" i="8"/>
  <c r="D36" i="8"/>
  <c r="H37" i="8"/>
  <c r="I8" i="10"/>
  <c r="I7" i="10"/>
  <c r="I9" i="10"/>
  <c r="I5" i="10"/>
  <c r="I13" i="10"/>
  <c r="I12" i="10"/>
  <c r="I6" i="10"/>
  <c r="I38" i="8"/>
  <c r="I42" i="8"/>
  <c r="I46" i="8"/>
  <c r="I41" i="8"/>
  <c r="I45" i="8"/>
  <c r="I40" i="8"/>
  <c r="I44" i="8"/>
  <c r="I39" i="8"/>
  <c r="I43" i="8"/>
  <c r="I47" i="8"/>
  <c r="H15" i="8"/>
  <c r="L41" i="8"/>
  <c r="L45" i="8"/>
  <c r="L40" i="8"/>
  <c r="L44" i="8"/>
  <c r="L39" i="8"/>
  <c r="L43" i="8"/>
  <c r="L47" i="8"/>
  <c r="L38" i="8"/>
  <c r="L42" i="8"/>
  <c r="L46" i="8"/>
  <c r="K15" i="8"/>
  <c r="P41" i="8"/>
  <c r="P45" i="8"/>
  <c r="P40" i="8"/>
  <c r="P44" i="8"/>
  <c r="P39" i="8"/>
  <c r="P43" i="8"/>
  <c r="P47" i="8"/>
  <c r="P38" i="8"/>
  <c r="P42" i="8"/>
  <c r="P46" i="8"/>
  <c r="O15" i="8"/>
  <c r="B80" i="7"/>
  <c r="N39" i="8"/>
  <c r="N43" i="8"/>
  <c r="N47" i="8"/>
  <c r="N38" i="8"/>
  <c r="N42" i="8"/>
  <c r="N46" i="8"/>
  <c r="N41" i="8"/>
  <c r="N45" i="8"/>
  <c r="N40" i="8"/>
  <c r="N44" i="8"/>
  <c r="M15" i="8"/>
  <c r="P21" i="8"/>
  <c r="M20" i="8"/>
  <c r="G20" i="8"/>
  <c r="M29" i="8"/>
  <c r="M25" i="8"/>
  <c r="D31" i="8"/>
  <c r="D27" i="8"/>
  <c r="D23" i="8"/>
  <c r="K29" i="8"/>
  <c r="K25" i="8"/>
  <c r="R31" i="8"/>
  <c r="R27" i="8"/>
  <c r="R23" i="8"/>
  <c r="J29" i="8"/>
  <c r="I43" i="10"/>
  <c r="J25" i="8"/>
  <c r="C36" i="8"/>
  <c r="E37" i="8"/>
  <c r="L21" i="8"/>
  <c r="R19" i="8"/>
  <c r="H20" i="8"/>
  <c r="S20" i="8"/>
  <c r="P29" i="8"/>
  <c r="P25" i="8"/>
  <c r="H31" i="8"/>
  <c r="H27" i="8"/>
  <c r="H23" i="8"/>
  <c r="C31" i="8"/>
  <c r="B43" i="10"/>
  <c r="C26" i="8"/>
  <c r="B10" i="10"/>
  <c r="G31" i="8"/>
  <c r="G27" i="8"/>
  <c r="G23" i="8"/>
  <c r="D37" i="8"/>
  <c r="J37" i="8"/>
  <c r="M36" i="8"/>
  <c r="G19" i="8"/>
  <c r="M19" i="8"/>
  <c r="Q31" i="8"/>
  <c r="Q27" i="8"/>
  <c r="Q23" i="8"/>
  <c r="I29" i="8"/>
  <c r="I25" i="8"/>
  <c r="O31" i="8"/>
  <c r="O27" i="8"/>
  <c r="O23" i="8"/>
  <c r="N29" i="8"/>
  <c r="N25" i="8"/>
  <c r="F31" i="8"/>
  <c r="F27" i="8"/>
  <c r="F23" i="8"/>
  <c r="K35" i="8"/>
  <c r="C35" i="8"/>
  <c r="P35" i="8"/>
  <c r="D21" i="8"/>
  <c r="I37" i="10"/>
  <c r="J19" i="8"/>
  <c r="I19" i="8"/>
  <c r="E31" i="8"/>
  <c r="E27" i="8"/>
  <c r="E23" i="8"/>
  <c r="L29" i="8"/>
  <c r="L25" i="8"/>
  <c r="S27" i="8"/>
  <c r="S23" i="8"/>
  <c r="N36" i="8"/>
  <c r="C56" i="6"/>
  <c r="K40" i="8"/>
  <c r="K44" i="8"/>
  <c r="K39" i="8"/>
  <c r="K43" i="8"/>
  <c r="K47" i="8"/>
  <c r="K38" i="8"/>
  <c r="K42" i="8"/>
  <c r="K46" i="8"/>
  <c r="K41" i="8"/>
  <c r="K45" i="8"/>
  <c r="C61" i="10"/>
  <c r="C62" i="10"/>
  <c r="C59" i="10"/>
  <c r="C58" i="10"/>
  <c r="C63" i="10"/>
  <c r="C60" i="10"/>
  <c r="J15" i="8"/>
  <c r="J39" i="8"/>
  <c r="J43" i="8"/>
  <c r="J47" i="8"/>
  <c r="J38" i="8"/>
  <c r="J42" i="8"/>
  <c r="J46" i="8"/>
  <c r="J41" i="8"/>
  <c r="J45" i="8"/>
  <c r="J40" i="8"/>
  <c r="J44" i="8"/>
  <c r="B49" i="10"/>
  <c r="I15" i="8"/>
  <c r="O40" i="8"/>
  <c r="O44" i="8"/>
  <c r="O39" i="8"/>
  <c r="O43" i="8"/>
  <c r="O47" i="8"/>
  <c r="O38" i="8"/>
  <c r="O42" i="8"/>
  <c r="O46" i="8"/>
  <c r="O41" i="8"/>
  <c r="O45" i="8"/>
  <c r="N15" i="8"/>
  <c r="F39" i="8"/>
  <c r="F43" i="8"/>
  <c r="F47" i="8"/>
  <c r="F38" i="8"/>
  <c r="F42" i="8"/>
  <c r="F46" i="8"/>
  <c r="F41" i="8"/>
  <c r="F45" i="8"/>
  <c r="F40" i="8"/>
  <c r="F44" i="8"/>
  <c r="E15" i="8"/>
  <c r="C36" i="6"/>
  <c r="I38" i="10"/>
  <c r="J20" i="8"/>
  <c r="F19" i="8"/>
  <c r="L19" i="8"/>
  <c r="M28" i="8"/>
  <c r="M24" i="8"/>
  <c r="D30" i="8"/>
  <c r="D26" i="8"/>
  <c r="D22" i="8"/>
  <c r="K28" i="8"/>
  <c r="K24" i="8"/>
  <c r="R30" i="8"/>
  <c r="R26" i="8"/>
  <c r="R22" i="8"/>
  <c r="I46" i="10"/>
  <c r="J28" i="8"/>
  <c r="I42" i="10"/>
  <c r="J24" i="8"/>
  <c r="I35" i="8"/>
  <c r="R35" i="8"/>
  <c r="H35" i="8"/>
  <c r="F20" i="8"/>
  <c r="R21" i="8"/>
  <c r="Q19" i="8"/>
  <c r="H19" i="8"/>
  <c r="P28" i="8"/>
  <c r="P24" i="8"/>
  <c r="H30" i="8"/>
  <c r="H26" i="8"/>
  <c r="H22" i="8"/>
  <c r="B44" i="10"/>
  <c r="C27" i="8"/>
  <c r="B11" i="10"/>
  <c r="B7" i="10"/>
  <c r="C22" i="8"/>
  <c r="B40" i="10"/>
  <c r="G30" i="8"/>
  <c r="G26" i="8"/>
  <c r="G22" i="8"/>
  <c r="H57" i="10"/>
  <c r="H36" i="8"/>
  <c r="F35" i="8"/>
  <c r="E20" i="8"/>
  <c r="I21" i="8"/>
  <c r="Q30" i="8"/>
  <c r="Q26" i="8"/>
  <c r="Q22" i="8"/>
  <c r="I28" i="8"/>
  <c r="I24" i="8"/>
  <c r="O30" i="8"/>
  <c r="O26" i="8"/>
  <c r="O22" i="8"/>
  <c r="N28" i="8"/>
  <c r="N24" i="8"/>
  <c r="F30" i="8"/>
  <c r="F26" i="8"/>
  <c r="F22" i="8"/>
  <c r="C4" i="10"/>
  <c r="Q37" i="8"/>
  <c r="O36" i="8"/>
  <c r="L35" i="8"/>
  <c r="N20" i="8"/>
  <c r="N21" i="8"/>
  <c r="E21" i="8"/>
  <c r="E30" i="8"/>
  <c r="E26" i="8"/>
  <c r="E22" i="8"/>
  <c r="L28" i="8"/>
  <c r="L24" i="8"/>
  <c r="S30" i="8"/>
  <c r="S26" i="8"/>
  <c r="S22" i="8"/>
  <c r="H56" i="10"/>
  <c r="M35" i="8"/>
  <c r="P37" i="8"/>
  <c r="C6" i="10"/>
  <c r="O37" i="8"/>
  <c r="N35" i="8"/>
  <c r="Q38" i="8"/>
  <c r="Q42" i="8"/>
  <c r="Q46" i="8"/>
  <c r="Q41" i="8"/>
  <c r="Q45" i="8"/>
  <c r="Q40" i="8"/>
  <c r="Q44" i="8"/>
  <c r="Q39" i="8"/>
  <c r="Q43" i="8"/>
  <c r="Q47" i="8"/>
  <c r="P15" i="8"/>
  <c r="D41" i="8"/>
  <c r="D45" i="8"/>
  <c r="D40" i="8"/>
  <c r="D44" i="8"/>
  <c r="D39" i="8"/>
  <c r="D43" i="8"/>
  <c r="D47" i="8"/>
  <c r="D38" i="8"/>
  <c r="D42" i="8"/>
  <c r="D46" i="8"/>
  <c r="C15" i="8"/>
  <c r="G40" i="8"/>
  <c r="G44" i="8"/>
  <c r="G39" i="8"/>
  <c r="G43" i="8"/>
  <c r="G47" i="8"/>
  <c r="G38" i="8"/>
  <c r="G42" i="8"/>
  <c r="G46" i="8"/>
  <c r="G41" i="8"/>
  <c r="G45" i="8"/>
  <c r="F15" i="8"/>
  <c r="H41" i="8"/>
  <c r="H45" i="8"/>
  <c r="H40" i="8"/>
  <c r="H44" i="8"/>
  <c r="H39" i="8"/>
  <c r="H43" i="8"/>
  <c r="H47" i="8"/>
  <c r="H38" i="8"/>
  <c r="H42" i="8"/>
  <c r="H46" i="8"/>
  <c r="G15" i="8"/>
  <c r="O19" i="8"/>
  <c r="E19" i="8"/>
  <c r="M31" i="8"/>
  <c r="M27" i="8"/>
  <c r="M23" i="8"/>
  <c r="D29" i="8"/>
  <c r="D25" i="8"/>
  <c r="K31" i="8"/>
  <c r="K27" i="8"/>
  <c r="K23" i="8"/>
  <c r="R29" i="8"/>
  <c r="R25" i="8"/>
  <c r="J31" i="8"/>
  <c r="I45" i="10"/>
  <c r="J27" i="8"/>
  <c r="J23" i="8"/>
  <c r="I41" i="10"/>
  <c r="C38" i="10"/>
  <c r="C56" i="10"/>
  <c r="K19" i="8"/>
  <c r="I39" i="10"/>
  <c r="J21" i="8"/>
  <c r="C21" i="8"/>
  <c r="B39" i="10"/>
  <c r="B6" i="10"/>
  <c r="P31" i="8"/>
  <c r="P27" i="8"/>
  <c r="P23" i="8"/>
  <c r="H29" i="8"/>
  <c r="H25" i="8"/>
  <c r="B45" i="10"/>
  <c r="C28" i="8"/>
  <c r="B12" i="10"/>
  <c r="C23" i="8"/>
  <c r="C29" i="8"/>
  <c r="B13" i="10"/>
  <c r="B46" i="10"/>
  <c r="G29" i="8"/>
  <c r="G25" i="8"/>
  <c r="H6" i="10"/>
  <c r="G37" i="8"/>
  <c r="H4" i="10"/>
  <c r="H21" i="8"/>
  <c r="N19" i="8"/>
  <c r="O20" i="8"/>
  <c r="Q29" i="8"/>
  <c r="Q25" i="8"/>
  <c r="I31" i="8"/>
  <c r="I27" i="8"/>
  <c r="I23" i="8"/>
  <c r="O29" i="8"/>
  <c r="O25" i="8"/>
  <c r="N31" i="8"/>
  <c r="N27" i="8"/>
  <c r="N23" i="8"/>
  <c r="F29" i="8"/>
  <c r="F25" i="8"/>
  <c r="H37" i="10"/>
  <c r="C37" i="10"/>
  <c r="O35" i="8"/>
  <c r="S19" i="8"/>
  <c r="F21" i="8"/>
  <c r="K20" i="8"/>
  <c r="E29" i="8"/>
  <c r="E25" i="8"/>
  <c r="L31" i="8"/>
  <c r="L27" i="8"/>
  <c r="L23" i="8"/>
  <c r="S29" i="8"/>
  <c r="S25" i="8"/>
  <c r="H5" i="10"/>
  <c r="Q36" i="8"/>
  <c r="N37" i="8"/>
  <c r="K21" i="8"/>
  <c r="E38" i="8"/>
  <c r="E42" i="8"/>
  <c r="E46" i="8"/>
  <c r="E41" i="8"/>
  <c r="E45" i="8"/>
  <c r="E40" i="8"/>
  <c r="E44" i="8"/>
  <c r="E39" i="8"/>
  <c r="E43" i="8"/>
  <c r="E47" i="8"/>
  <c r="D15" i="8"/>
  <c r="R39" i="8"/>
  <c r="R43" i="8"/>
  <c r="R47" i="8"/>
  <c r="R38" i="8"/>
  <c r="R42" i="8"/>
  <c r="R46" i="8"/>
  <c r="R41" i="8"/>
  <c r="R45" i="8"/>
  <c r="R40" i="8"/>
  <c r="R44" i="8"/>
  <c r="Q15" i="8"/>
  <c r="M38" i="8"/>
  <c r="M42" i="8"/>
  <c r="M46" i="8"/>
  <c r="M41" i="8"/>
  <c r="M45" i="8"/>
  <c r="M40" i="8"/>
  <c r="M44" i="8"/>
  <c r="M39" i="8"/>
  <c r="M43" i="8"/>
  <c r="M47" i="8"/>
  <c r="L15" i="8"/>
  <c r="C46" i="10"/>
  <c r="C39" i="8"/>
  <c r="C43" i="8"/>
  <c r="C47" i="8"/>
  <c r="C40" i="8"/>
  <c r="C44" i="8"/>
  <c r="C41" i="8"/>
  <c r="C45" i="8"/>
  <c r="C38" i="8"/>
  <c r="C42" i="8"/>
  <c r="C46" i="8"/>
  <c r="C44" i="10"/>
  <c r="C7" i="10"/>
  <c r="C11" i="10"/>
  <c r="C45" i="10"/>
  <c r="C40" i="10"/>
  <c r="C8" i="10"/>
  <c r="C12" i="10"/>
  <c r="E12" i="10" s="1"/>
  <c r="C42" i="10"/>
  <c r="C41" i="10"/>
  <c r="C9" i="10"/>
  <c r="C13" i="10"/>
  <c r="C43" i="10"/>
  <c r="C10" i="10"/>
  <c r="B38" i="10"/>
  <c r="B5" i="10"/>
  <c r="C20" i="8"/>
  <c r="O21" i="8"/>
  <c r="Q21" i="8"/>
  <c r="M30" i="8"/>
  <c r="M26" i="8"/>
  <c r="M22" i="8"/>
  <c r="D28" i="8"/>
  <c r="D24" i="8"/>
  <c r="K30" i="8"/>
  <c r="K26" i="8"/>
  <c r="K22" i="8"/>
  <c r="R28" i="8"/>
  <c r="R24" i="8"/>
  <c r="J30" i="8"/>
  <c r="I44" i="10"/>
  <c r="J26" i="8"/>
  <c r="J22" i="8"/>
  <c r="I40" i="10"/>
  <c r="G35" i="8"/>
  <c r="C5" i="10"/>
  <c r="K36" i="8"/>
  <c r="B37" i="10"/>
  <c r="B4" i="10"/>
  <c r="C19" i="8"/>
  <c r="I20" i="8"/>
  <c r="P20" i="8"/>
  <c r="M21" i="8"/>
  <c r="P30" i="8"/>
  <c r="P26" i="8"/>
  <c r="P22" i="8"/>
  <c r="H28" i="8"/>
  <c r="H24" i="8"/>
  <c r="B41" i="10"/>
  <c r="C24" i="8"/>
  <c r="B8" i="10"/>
  <c r="C30" i="8"/>
  <c r="C25" i="8"/>
  <c r="B9" i="10"/>
  <c r="B42" i="10"/>
  <c r="G28" i="8"/>
  <c r="G24" i="8"/>
  <c r="F36" i="8"/>
  <c r="I36" i="8"/>
  <c r="H39" i="10"/>
  <c r="P36" i="8"/>
  <c r="H38" i="10"/>
  <c r="H55" i="10"/>
  <c r="R20" i="8"/>
  <c r="D20" i="8"/>
  <c r="D19" i="8"/>
  <c r="Q28" i="8"/>
  <c r="Q24" i="8"/>
  <c r="I30" i="8"/>
  <c r="I26" i="8"/>
  <c r="I22" i="8"/>
  <c r="O28" i="8"/>
  <c r="O24" i="8"/>
  <c r="N30" i="8"/>
  <c r="N26" i="8"/>
  <c r="N22" i="8"/>
  <c r="F28" i="8"/>
  <c r="F24" i="8"/>
  <c r="C55" i="10"/>
  <c r="J35" i="8"/>
  <c r="I37" i="8"/>
  <c r="G36" i="8"/>
  <c r="D35" i="8"/>
  <c r="S21" i="8"/>
  <c r="L20" i="8"/>
  <c r="P19" i="8"/>
  <c r="E28" i="8"/>
  <c r="E24" i="8"/>
  <c r="L30" i="8"/>
  <c r="L26" i="8"/>
  <c r="L22" i="8"/>
  <c r="S28" i="8"/>
  <c r="S24" i="8"/>
  <c r="L37" i="8"/>
  <c r="C57" i="10"/>
  <c r="L36" i="8"/>
  <c r="Q35" i="8"/>
  <c r="E35" i="8"/>
  <c r="R36" i="8"/>
  <c r="C37" i="8"/>
  <c r="G21" i="8"/>
  <c r="B17" i="10"/>
  <c r="B67" i="10"/>
  <c r="Y15" i="8"/>
  <c r="X25" i="8"/>
  <c r="X24" i="8"/>
  <c r="X23" i="8"/>
  <c r="W26" i="8"/>
  <c r="W23" i="8"/>
  <c r="W21" i="8"/>
  <c r="Y28" i="8"/>
  <c r="Y25" i="8"/>
  <c r="Y23" i="8"/>
  <c r="Y22" i="8"/>
  <c r="T27" i="8"/>
  <c r="S43" i="8"/>
  <c r="T19" i="8"/>
  <c r="S35" i="8"/>
  <c r="S38" i="8"/>
  <c r="T22" i="8"/>
  <c r="V27" i="8"/>
  <c r="V20" i="8"/>
  <c r="V29" i="8"/>
  <c r="U22" i="8"/>
  <c r="U26" i="8"/>
  <c r="U25" i="8"/>
  <c r="Y35" i="8"/>
  <c r="Y37" i="8"/>
  <c r="Y39" i="8"/>
  <c r="Y41" i="8"/>
  <c r="Y43" i="8"/>
  <c r="Y45" i="8"/>
  <c r="Y47" i="8"/>
  <c r="X15" i="8"/>
  <c r="Y36" i="8"/>
  <c r="Y40" i="8"/>
  <c r="Y38" i="8"/>
  <c r="Y42" i="8"/>
  <c r="Y46" i="8"/>
  <c r="Y44" i="8"/>
  <c r="W36" i="8"/>
  <c r="W38" i="8"/>
  <c r="W40" i="8"/>
  <c r="W42" i="8"/>
  <c r="W46" i="8"/>
  <c r="W37" i="8"/>
  <c r="W41" i="8"/>
  <c r="W45" i="8"/>
  <c r="V15" i="8"/>
  <c r="W35" i="8"/>
  <c r="W39" i="8"/>
  <c r="W43" i="8"/>
  <c r="W47" i="8"/>
  <c r="W44" i="8"/>
  <c r="X28" i="8"/>
  <c r="X30" i="8"/>
  <c r="X20" i="8"/>
  <c r="X19" i="8"/>
  <c r="W22" i="8"/>
  <c r="W19" i="8"/>
  <c r="W24" i="8"/>
  <c r="Y20" i="8"/>
  <c r="Y21" i="8"/>
  <c r="Y19" i="8"/>
  <c r="T28" i="8"/>
  <c r="S44" i="8"/>
  <c r="T25" i="8"/>
  <c r="S41" i="8"/>
  <c r="S46" i="8"/>
  <c r="T30" i="8"/>
  <c r="S36" i="8"/>
  <c r="T20" i="8"/>
  <c r="V23" i="8"/>
  <c r="V30" i="8"/>
  <c r="V25" i="8"/>
  <c r="U28" i="8"/>
  <c r="U31" i="8"/>
  <c r="U23" i="8"/>
  <c r="V35" i="8"/>
  <c r="V37" i="8"/>
  <c r="V39" i="8"/>
  <c r="V41" i="8"/>
  <c r="V43" i="8"/>
  <c r="V45" i="8"/>
  <c r="V47" i="8"/>
  <c r="U15" i="8"/>
  <c r="V36" i="8"/>
  <c r="V38" i="8"/>
  <c r="V40" i="8"/>
  <c r="V42" i="8"/>
  <c r="V46" i="8"/>
  <c r="V44" i="8"/>
  <c r="U35" i="8"/>
  <c r="U37" i="8"/>
  <c r="U39" i="8"/>
  <c r="U41" i="8"/>
  <c r="U43" i="8"/>
  <c r="U45" i="8"/>
  <c r="U47" i="8"/>
  <c r="T15" i="8"/>
  <c r="U38" i="8"/>
  <c r="U42" i="8"/>
  <c r="U46" i="8"/>
  <c r="U36" i="8"/>
  <c r="U40" i="8"/>
  <c r="U44" i="8"/>
  <c r="X21" i="8"/>
  <c r="X26" i="8"/>
  <c r="X31" i="8"/>
  <c r="W28" i="8"/>
  <c r="W31" i="8"/>
  <c r="W29" i="8"/>
  <c r="W20" i="8"/>
  <c r="Y24" i="8"/>
  <c r="Y31" i="8"/>
  <c r="Y30" i="8"/>
  <c r="T31" i="8"/>
  <c r="T23" i="8"/>
  <c r="S39" i="8"/>
  <c r="S42" i="8"/>
  <c r="T26" i="8"/>
  <c r="V28" i="8"/>
  <c r="V19" i="8"/>
  <c r="V26" i="8"/>
  <c r="V21" i="8"/>
  <c r="U20" i="8"/>
  <c r="U29" i="8"/>
  <c r="U21" i="8"/>
  <c r="T36" i="8"/>
  <c r="T38" i="8"/>
  <c r="T40" i="8"/>
  <c r="T42" i="8"/>
  <c r="T46" i="8"/>
  <c r="T35" i="8"/>
  <c r="T37" i="8"/>
  <c r="T39" i="8"/>
  <c r="T41" i="8"/>
  <c r="T43" i="8"/>
  <c r="T45" i="8"/>
  <c r="T47" i="8"/>
  <c r="S15" i="8"/>
  <c r="S47" i="8"/>
  <c r="S31" i="8"/>
  <c r="T44" i="8"/>
  <c r="X36" i="8"/>
  <c r="X38" i="8"/>
  <c r="X40" i="8"/>
  <c r="X42" i="8"/>
  <c r="X46" i="8"/>
  <c r="X35" i="8"/>
  <c r="X37" i="8"/>
  <c r="X39" i="8"/>
  <c r="X41" i="8"/>
  <c r="X43" i="8"/>
  <c r="X45" i="8"/>
  <c r="X47" i="8"/>
  <c r="W15" i="8"/>
  <c r="X44" i="8"/>
  <c r="X29" i="8"/>
  <c r="X22" i="8"/>
  <c r="X27" i="8"/>
  <c r="W30" i="8"/>
  <c r="W27" i="8"/>
  <c r="W25" i="8"/>
  <c r="Y29" i="8"/>
  <c r="Y27" i="8"/>
  <c r="Y26" i="8"/>
  <c r="T29" i="8"/>
  <c r="S45" i="8"/>
  <c r="T21" i="8"/>
  <c r="S37" i="8"/>
  <c r="S40" i="8"/>
  <c r="T24" i="8"/>
  <c r="V31" i="8"/>
  <c r="V24" i="8"/>
  <c r="V22" i="8"/>
  <c r="U30" i="8"/>
  <c r="U24" i="8"/>
  <c r="U27" i="8"/>
  <c r="U19" i="8"/>
  <c r="B48" i="6"/>
  <c r="D16" i="7"/>
  <c r="X16" i="7"/>
  <c r="H16" i="7"/>
  <c r="P16" i="7"/>
  <c r="C61" i="6"/>
  <c r="C62" i="6"/>
  <c r="C60" i="6"/>
  <c r="C57" i="6"/>
  <c r="C58" i="6"/>
  <c r="C59" i="6"/>
  <c r="N16" i="7"/>
  <c r="C55" i="6"/>
  <c r="B66" i="6"/>
  <c r="C54" i="6"/>
  <c r="B73" i="7"/>
  <c r="T72" i="7"/>
  <c r="U21" i="7" s="1"/>
  <c r="T16" i="7"/>
  <c r="P72" i="7"/>
  <c r="Q21" i="7" s="1"/>
  <c r="Y71" i="7"/>
  <c r="H5" i="6"/>
  <c r="M16" i="7"/>
  <c r="X72" i="7"/>
  <c r="Y21" i="7" s="1"/>
  <c r="C39" i="6"/>
  <c r="C43" i="6"/>
  <c r="C40" i="6"/>
  <c r="C44" i="6"/>
  <c r="C41" i="6"/>
  <c r="C42" i="6"/>
  <c r="C37" i="6"/>
  <c r="H4" i="6"/>
  <c r="B16" i="6"/>
  <c r="C5" i="6"/>
  <c r="J16" i="7"/>
  <c r="C16" i="7"/>
  <c r="C4" i="6"/>
  <c r="H6" i="6"/>
  <c r="W16" i="7"/>
  <c r="G16" i="7"/>
  <c r="C38" i="6"/>
  <c r="R80" i="7"/>
  <c r="R84" i="7"/>
  <c r="S33" i="7" s="1"/>
  <c r="R83" i="7"/>
  <c r="S32" i="7" s="1"/>
  <c r="R78" i="7"/>
  <c r="R82" i="7"/>
  <c r="S31" i="7" s="1"/>
  <c r="R79" i="7"/>
  <c r="R81" i="7"/>
  <c r="S30" i="7" s="1"/>
  <c r="R74" i="7"/>
  <c r="S23" i="7" s="1"/>
  <c r="R72" i="7"/>
  <c r="S21" i="7" s="1"/>
  <c r="K74" i="7"/>
  <c r="L23" i="7" s="1"/>
  <c r="K81" i="7"/>
  <c r="L30" i="7" s="1"/>
  <c r="K84" i="7"/>
  <c r="L33" i="7" s="1"/>
  <c r="K78" i="7"/>
  <c r="K82" i="7"/>
  <c r="L31" i="7" s="1"/>
  <c r="K79" i="7"/>
  <c r="K83" i="7"/>
  <c r="L32" i="7" s="1"/>
  <c r="K80" i="7"/>
  <c r="K72" i="7"/>
  <c r="L21" i="7" s="1"/>
  <c r="K73" i="7"/>
  <c r="L22" i="7" s="1"/>
  <c r="I16" i="7"/>
  <c r="L78" i="7"/>
  <c r="L41" i="7" s="1"/>
  <c r="L82" i="7"/>
  <c r="M31" i="7" s="1"/>
  <c r="L74" i="7"/>
  <c r="M23" i="7" s="1"/>
  <c r="L80" i="7"/>
  <c r="L83" i="7"/>
  <c r="M32" i="7" s="1"/>
  <c r="L79" i="7"/>
  <c r="L84" i="7"/>
  <c r="M33" i="7" s="1"/>
  <c r="L81" i="7"/>
  <c r="M30" i="7" s="1"/>
  <c r="L73" i="7"/>
  <c r="M22" i="7" s="1"/>
  <c r="C74" i="7"/>
  <c r="D23" i="7" s="1"/>
  <c r="C81" i="7"/>
  <c r="D30" i="7" s="1"/>
  <c r="C79" i="7"/>
  <c r="C82" i="7"/>
  <c r="D31" i="7" s="1"/>
  <c r="C78" i="7"/>
  <c r="C83" i="7"/>
  <c r="D32" i="7" s="1"/>
  <c r="C80" i="7"/>
  <c r="C84" i="7"/>
  <c r="D33" i="7" s="1"/>
  <c r="C72" i="7"/>
  <c r="D21" i="7" s="1"/>
  <c r="C73" i="7"/>
  <c r="D22" i="7" s="1"/>
  <c r="X78" i="7"/>
  <c r="X82" i="7"/>
  <c r="Y31" i="7" s="1"/>
  <c r="X79" i="7"/>
  <c r="X83" i="7"/>
  <c r="Y32" i="7" s="1"/>
  <c r="X80" i="7"/>
  <c r="X84" i="7"/>
  <c r="Y33" i="7" s="1"/>
  <c r="X74" i="7"/>
  <c r="Y23" i="7" s="1"/>
  <c r="X81" i="7"/>
  <c r="Y30" i="7" s="1"/>
  <c r="X73" i="7"/>
  <c r="Y22" i="7" s="1"/>
  <c r="H78" i="7"/>
  <c r="H82" i="7"/>
  <c r="H79" i="7"/>
  <c r="H80" i="7"/>
  <c r="H84" i="7"/>
  <c r="H74" i="7"/>
  <c r="H81" i="7"/>
  <c r="H83" i="7"/>
  <c r="H73" i="7"/>
  <c r="U79" i="7"/>
  <c r="U83" i="7"/>
  <c r="V32" i="7" s="1"/>
  <c r="U78" i="7"/>
  <c r="U81" i="7"/>
  <c r="V30" i="7" s="1"/>
  <c r="U84" i="7"/>
  <c r="V33" i="7" s="1"/>
  <c r="U80" i="7"/>
  <c r="U74" i="7"/>
  <c r="V23" i="7" s="1"/>
  <c r="U82" i="7"/>
  <c r="V31" i="7" s="1"/>
  <c r="U73" i="7"/>
  <c r="V22" i="7" s="1"/>
  <c r="U72" i="7"/>
  <c r="V21" i="7" s="1"/>
  <c r="D78" i="7"/>
  <c r="D82" i="7"/>
  <c r="E31" i="7" s="1"/>
  <c r="D79" i="7"/>
  <c r="D83" i="7"/>
  <c r="E32" i="7" s="1"/>
  <c r="D80" i="7"/>
  <c r="D43" i="7" s="1"/>
  <c r="D84" i="7"/>
  <c r="E33" i="7" s="1"/>
  <c r="D74" i="7"/>
  <c r="E23" i="7" s="1"/>
  <c r="D81" i="7"/>
  <c r="E30" i="7" s="1"/>
  <c r="D73" i="7"/>
  <c r="E22" i="7" s="1"/>
  <c r="K16" i="7"/>
  <c r="J80" i="7"/>
  <c r="B85" i="11" s="1"/>
  <c r="J84" i="7"/>
  <c r="K33" i="7" s="1"/>
  <c r="J78" i="7"/>
  <c r="J81" i="7"/>
  <c r="B86" i="11" s="1"/>
  <c r="J79" i="7"/>
  <c r="J83" i="7"/>
  <c r="J74" i="7"/>
  <c r="B81" i="11" s="1"/>
  <c r="J82" i="7"/>
  <c r="B87" i="11" s="1"/>
  <c r="J72" i="7"/>
  <c r="B79" i="11" s="1"/>
  <c r="I79" i="7"/>
  <c r="I83" i="7"/>
  <c r="I82" i="7"/>
  <c r="I80" i="7"/>
  <c r="I48" i="11" s="1"/>
  <c r="I84" i="7"/>
  <c r="J33" i="7" s="1"/>
  <c r="I74" i="7"/>
  <c r="I81" i="7"/>
  <c r="I78" i="7"/>
  <c r="I72" i="7"/>
  <c r="I73" i="7"/>
  <c r="D71" i="7"/>
  <c r="F80" i="7"/>
  <c r="F84" i="7"/>
  <c r="G33" i="7" s="1"/>
  <c r="F74" i="7"/>
  <c r="G23" i="7" s="1"/>
  <c r="F81" i="7"/>
  <c r="G30" i="7" s="1"/>
  <c r="F78" i="7"/>
  <c r="F82" i="7"/>
  <c r="G31" i="7" s="1"/>
  <c r="F79" i="7"/>
  <c r="F83" i="7"/>
  <c r="G32" i="7" s="1"/>
  <c r="F72" i="7"/>
  <c r="G21" i="7" s="1"/>
  <c r="H72" i="7"/>
  <c r="I71" i="7"/>
  <c r="O74" i="7"/>
  <c r="P23" i="7" s="1"/>
  <c r="O81" i="7"/>
  <c r="P30" i="7" s="1"/>
  <c r="O78" i="7"/>
  <c r="O80" i="7"/>
  <c r="O84" i="7"/>
  <c r="P33" i="7" s="1"/>
  <c r="O82" i="7"/>
  <c r="P31" i="7" s="1"/>
  <c r="O79" i="7"/>
  <c r="O83" i="7"/>
  <c r="P32" i="7" s="1"/>
  <c r="O72" i="7"/>
  <c r="P21" i="7" s="1"/>
  <c r="O73" i="7"/>
  <c r="P22" i="7" s="1"/>
  <c r="C7" i="6"/>
  <c r="C11" i="6"/>
  <c r="C10" i="6"/>
  <c r="C8" i="6"/>
  <c r="C12" i="6"/>
  <c r="C9" i="6"/>
  <c r="N80" i="7"/>
  <c r="B123" i="12" s="1"/>
  <c r="N84" i="7"/>
  <c r="O33" i="7" s="1"/>
  <c r="N79" i="7"/>
  <c r="B122" i="12" s="1"/>
  <c r="N82" i="7"/>
  <c r="N74" i="7"/>
  <c r="N81" i="7"/>
  <c r="N78" i="7"/>
  <c r="N83" i="7"/>
  <c r="O32" i="7" s="1"/>
  <c r="N72" i="7"/>
  <c r="D72" i="7"/>
  <c r="E21" i="7" s="1"/>
  <c r="E16" i="7"/>
  <c r="C6" i="6"/>
  <c r="U16" i="7"/>
  <c r="S74" i="7"/>
  <c r="S81" i="7"/>
  <c r="S79" i="7"/>
  <c r="S82" i="7"/>
  <c r="S78" i="7"/>
  <c r="S83" i="7"/>
  <c r="T32" i="7" s="1"/>
  <c r="S80" i="7"/>
  <c r="S84" i="7"/>
  <c r="T33" i="7" s="1"/>
  <c r="S72" i="7"/>
  <c r="S73" i="7"/>
  <c r="C71" i="7"/>
  <c r="D20" i="7" s="1"/>
  <c r="Q16" i="7"/>
  <c r="T78" i="7"/>
  <c r="T41" i="7" s="1"/>
  <c r="T82" i="7"/>
  <c r="U31" i="7" s="1"/>
  <c r="T74" i="7"/>
  <c r="U23" i="7" s="1"/>
  <c r="T81" i="7"/>
  <c r="U30" i="7" s="1"/>
  <c r="T79" i="7"/>
  <c r="T83" i="7"/>
  <c r="U32" i="7" s="1"/>
  <c r="T80" i="7"/>
  <c r="T43" i="7" s="1"/>
  <c r="T84" i="7"/>
  <c r="U33" i="7" s="1"/>
  <c r="T73" i="7"/>
  <c r="U22" i="7" s="1"/>
  <c r="S71" i="7"/>
  <c r="V80" i="7"/>
  <c r="V84" i="7"/>
  <c r="W33" i="7" s="1"/>
  <c r="V74" i="7"/>
  <c r="W23" i="7" s="1"/>
  <c r="V81" i="7"/>
  <c r="W30" i="7" s="1"/>
  <c r="V78" i="7"/>
  <c r="V41" i="7" s="1"/>
  <c r="V82" i="7"/>
  <c r="W31" i="7" s="1"/>
  <c r="V79" i="7"/>
  <c r="V42" i="7" s="1"/>
  <c r="V83" i="7"/>
  <c r="W32" i="7" s="1"/>
  <c r="V72" i="7"/>
  <c r="W21" i="7" s="1"/>
  <c r="F16" i="7"/>
  <c r="Y16" i="7"/>
  <c r="H71" i="7"/>
  <c r="O16" i="7"/>
  <c r="B79" i="7"/>
  <c r="B48" i="12" s="1"/>
  <c r="B83" i="7"/>
  <c r="B81" i="7"/>
  <c r="B78" i="7"/>
  <c r="B74" i="7"/>
  <c r="B82" i="7"/>
  <c r="B84" i="7"/>
  <c r="C33" i="7" s="1"/>
  <c r="B72" i="7"/>
  <c r="F71" i="7"/>
  <c r="G20" i="7" s="1"/>
  <c r="U71" i="7"/>
  <c r="V20" i="7" s="1"/>
  <c r="E79" i="7"/>
  <c r="E83" i="7"/>
  <c r="F32" i="7" s="1"/>
  <c r="E78" i="7"/>
  <c r="E81" i="7"/>
  <c r="F30" i="7" s="1"/>
  <c r="E84" i="7"/>
  <c r="F33" i="7" s="1"/>
  <c r="E74" i="7"/>
  <c r="F23" i="7" s="1"/>
  <c r="E82" i="7"/>
  <c r="F31" i="7" s="1"/>
  <c r="E80" i="7"/>
  <c r="E73" i="7"/>
  <c r="F22" i="7" s="1"/>
  <c r="E72" i="7"/>
  <c r="F21" i="7" s="1"/>
  <c r="P78" i="7"/>
  <c r="P82" i="7"/>
  <c r="Q31" i="7" s="1"/>
  <c r="P81" i="7"/>
  <c r="Q30" i="7" s="1"/>
  <c r="P84" i="7"/>
  <c r="Q33" i="7" s="1"/>
  <c r="P79" i="7"/>
  <c r="P83" i="7"/>
  <c r="Q32" i="7" s="1"/>
  <c r="P80" i="7"/>
  <c r="P74" i="7"/>
  <c r="Q23" i="7" s="1"/>
  <c r="P73" i="7"/>
  <c r="Q22" i="7" s="1"/>
  <c r="O71" i="7"/>
  <c r="P20" i="7" s="1"/>
  <c r="R16" i="7"/>
  <c r="J73" i="7"/>
  <c r="L71" i="7"/>
  <c r="M20" i="7" s="1"/>
  <c r="S16" i="7"/>
  <c r="R71" i="7"/>
  <c r="S20" i="7" s="1"/>
  <c r="F73" i="7"/>
  <c r="G22" i="7" s="1"/>
  <c r="Q79" i="7"/>
  <c r="Q42" i="7" s="1"/>
  <c r="Q83" i="7"/>
  <c r="R32" i="7" s="1"/>
  <c r="Q74" i="7"/>
  <c r="R23" i="7" s="1"/>
  <c r="Q80" i="7"/>
  <c r="Q84" i="7"/>
  <c r="R33" i="7" s="1"/>
  <c r="Q81" i="7"/>
  <c r="R30" i="7" s="1"/>
  <c r="Q78" i="7"/>
  <c r="Q82" i="7"/>
  <c r="R31" i="7" s="1"/>
  <c r="Q73" i="7"/>
  <c r="R22" i="7" s="1"/>
  <c r="Q72" i="7"/>
  <c r="R21" i="7" s="1"/>
  <c r="L16" i="7"/>
  <c r="K71" i="7"/>
  <c r="L20" i="7" s="1"/>
  <c r="V16" i="7"/>
  <c r="R73" i="7"/>
  <c r="S22" i="7" s="1"/>
  <c r="Y79" i="7"/>
  <c r="Y83" i="7"/>
  <c r="Y82" i="7"/>
  <c r="Y78" i="7"/>
  <c r="Y80" i="7"/>
  <c r="Y74" i="7"/>
  <c r="Y81" i="7"/>
  <c r="Y84" i="7"/>
  <c r="Y73" i="7"/>
  <c r="W74" i="7"/>
  <c r="X23" i="7" s="1"/>
  <c r="W81" i="7"/>
  <c r="X30" i="7" s="1"/>
  <c r="W80" i="7"/>
  <c r="W83" i="7"/>
  <c r="X32" i="7" s="1"/>
  <c r="W79" i="7"/>
  <c r="W84" i="7"/>
  <c r="X33" i="7" s="1"/>
  <c r="W82" i="7"/>
  <c r="X31" i="7" s="1"/>
  <c r="W78" i="7"/>
  <c r="W72" i="7"/>
  <c r="X21" i="7" s="1"/>
  <c r="W73" i="7"/>
  <c r="X22" i="7" s="1"/>
  <c r="G74" i="7"/>
  <c r="G81" i="7"/>
  <c r="G80" i="7"/>
  <c r="I49" i="12" s="1"/>
  <c r="G83" i="7"/>
  <c r="H32" i="7" s="1"/>
  <c r="G78" i="7"/>
  <c r="G41" i="7" s="1"/>
  <c r="G82" i="7"/>
  <c r="G79" i="7"/>
  <c r="G84" i="7"/>
  <c r="H33" i="7" s="1"/>
  <c r="G72" i="7"/>
  <c r="G73" i="7"/>
  <c r="V71" i="7"/>
  <c r="W20" i="7" s="1"/>
  <c r="N73" i="7"/>
  <c r="M79" i="7"/>
  <c r="M83" i="7"/>
  <c r="N32" i="7" s="1"/>
  <c r="M74" i="7"/>
  <c r="M81" i="7"/>
  <c r="M78" i="7"/>
  <c r="M82" i="7"/>
  <c r="M80" i="7"/>
  <c r="M84" i="7"/>
  <c r="N33" i="7" s="1"/>
  <c r="M73" i="7"/>
  <c r="M72" i="7"/>
  <c r="E43" i="10" l="1"/>
  <c r="I122" i="12"/>
  <c r="E78" i="11"/>
  <c r="I7" i="12"/>
  <c r="J7" i="12" s="1"/>
  <c r="I123" i="12"/>
  <c r="J123" i="12" s="1"/>
  <c r="I50" i="11"/>
  <c r="J50" i="11" s="1"/>
  <c r="I121" i="12"/>
  <c r="G42" i="7"/>
  <c r="I48" i="12"/>
  <c r="J48" i="12" s="1"/>
  <c r="I88" i="11"/>
  <c r="J88" i="11" s="1"/>
  <c r="I14" i="12"/>
  <c r="J14" i="12" s="1"/>
  <c r="B5" i="12"/>
  <c r="E5" i="12" s="1"/>
  <c r="B42" i="12"/>
  <c r="E42" i="12" s="1"/>
  <c r="O31" i="7"/>
  <c r="B125" i="12"/>
  <c r="E125" i="12" s="1"/>
  <c r="J32" i="7"/>
  <c r="I51" i="11"/>
  <c r="J51" i="11" s="1"/>
  <c r="I54" i="6"/>
  <c r="J54" i="6" s="1"/>
  <c r="I78" i="11"/>
  <c r="J78" i="11" s="1"/>
  <c r="I4" i="12"/>
  <c r="J4" i="12" s="1"/>
  <c r="B6" i="12"/>
  <c r="E6" i="12" s="1"/>
  <c r="B43" i="12"/>
  <c r="E43" i="12" s="1"/>
  <c r="I5" i="12"/>
  <c r="J5" i="12" s="1"/>
  <c r="C135" i="12"/>
  <c r="B83" i="12"/>
  <c r="E83" i="12" s="1"/>
  <c r="I83" i="12"/>
  <c r="J83" i="12" s="1"/>
  <c r="B8" i="12"/>
  <c r="E8" i="12" s="1"/>
  <c r="B45" i="12"/>
  <c r="E45" i="12" s="1"/>
  <c r="E115" i="12"/>
  <c r="E121" i="12"/>
  <c r="J121" i="12"/>
  <c r="H31" i="7"/>
  <c r="I51" i="12"/>
  <c r="J51" i="12" s="1"/>
  <c r="H30" i="7"/>
  <c r="I50" i="12"/>
  <c r="I85" i="11"/>
  <c r="J85" i="11" s="1"/>
  <c r="I11" i="12"/>
  <c r="J11" i="12" s="1"/>
  <c r="B12" i="12"/>
  <c r="E12" i="12" s="1"/>
  <c r="B49" i="11"/>
  <c r="E49" i="11" s="1"/>
  <c r="B50" i="12"/>
  <c r="E50" i="12" s="1"/>
  <c r="I20" i="7"/>
  <c r="B78" i="12"/>
  <c r="E78" i="12" s="1"/>
  <c r="T20" i="7"/>
  <c r="I115" i="12"/>
  <c r="J115" i="12" s="1"/>
  <c r="B108" i="11"/>
  <c r="I30" i="7"/>
  <c r="C140" i="12"/>
  <c r="B87" i="12"/>
  <c r="E87" i="12" s="1"/>
  <c r="C134" i="12"/>
  <c r="B82" i="12"/>
  <c r="I8" i="12"/>
  <c r="J8" i="12" s="1"/>
  <c r="I45" i="12"/>
  <c r="J45" i="12" s="1"/>
  <c r="B47" i="12"/>
  <c r="E47" i="12" s="1"/>
  <c r="B10" i="12"/>
  <c r="E10" i="12" s="1"/>
  <c r="J9" i="12"/>
  <c r="J49" i="12"/>
  <c r="E120" i="12"/>
  <c r="N22" i="7"/>
  <c r="I80" i="12"/>
  <c r="J80" i="12" s="1"/>
  <c r="M42" i="7"/>
  <c r="I85" i="12"/>
  <c r="J85" i="12" s="1"/>
  <c r="H21" i="7"/>
  <c r="I42" i="12"/>
  <c r="J42" i="12" s="1"/>
  <c r="H23" i="7"/>
  <c r="I44" i="12"/>
  <c r="J44" i="12" s="1"/>
  <c r="B50" i="11"/>
  <c r="E50" i="11" s="1"/>
  <c r="B13" i="12"/>
  <c r="E13" i="12" s="1"/>
  <c r="B51" i="12"/>
  <c r="E51" i="12" s="1"/>
  <c r="B14" i="12"/>
  <c r="E14" i="12" s="1"/>
  <c r="B51" i="11"/>
  <c r="E51" i="11" s="1"/>
  <c r="T21" i="7"/>
  <c r="I116" i="12"/>
  <c r="J116" i="12" s="1"/>
  <c r="T23" i="7"/>
  <c r="I118" i="12"/>
  <c r="J118" i="12" s="1"/>
  <c r="O30" i="7"/>
  <c r="B124" i="12"/>
  <c r="E124" i="12" s="1"/>
  <c r="E79" i="11"/>
  <c r="I23" i="7"/>
  <c r="C133" i="12"/>
  <c r="B81" i="12"/>
  <c r="E81" i="12" s="1"/>
  <c r="I31" i="7"/>
  <c r="C141" i="12"/>
  <c r="B88" i="12"/>
  <c r="E88" i="12" s="1"/>
  <c r="B48" i="11"/>
  <c r="E48" i="11" s="1"/>
  <c r="B49" i="12"/>
  <c r="E49" i="12" s="1"/>
  <c r="B11" i="12"/>
  <c r="E11" i="12" s="1"/>
  <c r="H20" i="7"/>
  <c r="I41" i="12"/>
  <c r="J41" i="12" s="1"/>
  <c r="N20" i="7"/>
  <c r="I78" i="12"/>
  <c r="J78" i="12" s="1"/>
  <c r="I10" i="12"/>
  <c r="J10" i="12" s="1"/>
  <c r="I82" i="12"/>
  <c r="J82" i="12" s="1"/>
  <c r="I47" i="12"/>
  <c r="J47" i="12" s="1"/>
  <c r="I120" i="12"/>
  <c r="J120" i="12" s="1"/>
  <c r="J50" i="12"/>
  <c r="J46" i="12"/>
  <c r="E119" i="12"/>
  <c r="E123" i="12"/>
  <c r="E82" i="12"/>
  <c r="M43" i="7"/>
  <c r="I86" i="12"/>
  <c r="J86" i="12" s="1"/>
  <c r="N23" i="7"/>
  <c r="I81" i="12"/>
  <c r="J81" i="12" s="1"/>
  <c r="I32" i="7"/>
  <c r="C142" i="12"/>
  <c r="C139" i="12"/>
  <c r="B86" i="12"/>
  <c r="E86" i="12" s="1"/>
  <c r="N21" i="7"/>
  <c r="I79" i="12"/>
  <c r="J79" i="12" s="1"/>
  <c r="N31" i="7"/>
  <c r="I88" i="12"/>
  <c r="J88" i="12" s="1"/>
  <c r="H22" i="7"/>
  <c r="I43" i="12"/>
  <c r="J43" i="12" s="1"/>
  <c r="I6" i="12"/>
  <c r="J6" i="12" s="1"/>
  <c r="T22" i="7"/>
  <c r="I117" i="12"/>
  <c r="J117" i="12" s="1"/>
  <c r="T30" i="7"/>
  <c r="I124" i="12"/>
  <c r="J124" i="12" s="1"/>
  <c r="I21" i="7"/>
  <c r="B79" i="12"/>
  <c r="E79" i="12" s="1"/>
  <c r="K32" i="7"/>
  <c r="B88" i="11"/>
  <c r="E88" i="11" s="1"/>
  <c r="C138" i="12"/>
  <c r="B85" i="12"/>
  <c r="E85" i="12" s="1"/>
  <c r="N30" i="7"/>
  <c r="I87" i="12"/>
  <c r="J87" i="12" s="1"/>
  <c r="O22" i="7"/>
  <c r="B117" i="12"/>
  <c r="E117" i="12" s="1"/>
  <c r="I86" i="11"/>
  <c r="J86" i="11" s="1"/>
  <c r="I12" i="12"/>
  <c r="J12" i="12" s="1"/>
  <c r="I13" i="12"/>
  <c r="J13" i="12" s="1"/>
  <c r="I87" i="11"/>
  <c r="J87" i="11" s="1"/>
  <c r="B7" i="12"/>
  <c r="E7" i="12" s="1"/>
  <c r="B44" i="12"/>
  <c r="E44" i="12" s="1"/>
  <c r="T31" i="7"/>
  <c r="I125" i="12"/>
  <c r="J125" i="12" s="1"/>
  <c r="O21" i="7"/>
  <c r="B116" i="12"/>
  <c r="E116" i="12" s="1"/>
  <c r="O23" i="7"/>
  <c r="B118" i="12"/>
  <c r="E118" i="12" s="1"/>
  <c r="I49" i="11"/>
  <c r="J49" i="11" s="1"/>
  <c r="I22" i="7"/>
  <c r="B80" i="12"/>
  <c r="E80" i="12" s="1"/>
  <c r="I33" i="7"/>
  <c r="B34" i="12" s="1"/>
  <c r="C143" i="12"/>
  <c r="C137" i="12"/>
  <c r="B4" i="12"/>
  <c r="E4" i="12" s="1"/>
  <c r="B41" i="12"/>
  <c r="E41" i="12" s="1"/>
  <c r="B84" i="12"/>
  <c r="E84" i="12" s="1"/>
  <c r="C136" i="12"/>
  <c r="I84" i="12"/>
  <c r="J84" i="12" s="1"/>
  <c r="I119" i="12"/>
  <c r="J119" i="12" s="1"/>
  <c r="B9" i="12"/>
  <c r="E9" i="12" s="1"/>
  <c r="B46" i="12"/>
  <c r="E46" i="12" s="1"/>
  <c r="E48" i="12"/>
  <c r="E122" i="12"/>
  <c r="J122" i="12"/>
  <c r="I47" i="11"/>
  <c r="J47" i="11" s="1"/>
  <c r="I62" i="10"/>
  <c r="J62" i="10" s="1"/>
  <c r="I12" i="11"/>
  <c r="J12" i="11" s="1"/>
  <c r="I63" i="10"/>
  <c r="J63" i="10" s="1"/>
  <c r="I13" i="11"/>
  <c r="J13" i="11" s="1"/>
  <c r="C23" i="7"/>
  <c r="B7" i="11"/>
  <c r="E7" i="11" s="1"/>
  <c r="B44" i="11"/>
  <c r="E44" i="11" s="1"/>
  <c r="J30" i="7"/>
  <c r="J31" i="7"/>
  <c r="C20" i="7"/>
  <c r="B41" i="11"/>
  <c r="E41" i="11" s="1"/>
  <c r="B4" i="11"/>
  <c r="E4" i="11" s="1"/>
  <c r="I9" i="11"/>
  <c r="J9" i="11" s="1"/>
  <c r="I83" i="11"/>
  <c r="J83" i="11" s="1"/>
  <c r="B46" i="11"/>
  <c r="E46" i="11" s="1"/>
  <c r="B9" i="11"/>
  <c r="E9" i="11" s="1"/>
  <c r="E84" i="11"/>
  <c r="C31" i="7"/>
  <c r="B13" i="11"/>
  <c r="E13" i="11" s="1"/>
  <c r="C32" i="7"/>
  <c r="B14" i="11"/>
  <c r="E14" i="11" s="1"/>
  <c r="B11" i="11"/>
  <c r="E11" i="11" s="1"/>
  <c r="B55" i="10"/>
  <c r="E55" i="10" s="1"/>
  <c r="I84" i="11"/>
  <c r="J84" i="11" s="1"/>
  <c r="I10" i="11"/>
  <c r="J10" i="11" s="1"/>
  <c r="E86" i="11"/>
  <c r="E87" i="11"/>
  <c r="G43" i="7"/>
  <c r="I58" i="10"/>
  <c r="J58" i="10" s="1"/>
  <c r="I81" i="11"/>
  <c r="J81" i="11" s="1"/>
  <c r="I7" i="11"/>
  <c r="J7" i="11" s="1"/>
  <c r="I14" i="11"/>
  <c r="J14" i="11" s="1"/>
  <c r="B57" i="10"/>
  <c r="E57" i="10" s="1"/>
  <c r="B80" i="11"/>
  <c r="E80" i="11" s="1"/>
  <c r="C21" i="7"/>
  <c r="B42" i="11"/>
  <c r="E42" i="11" s="1"/>
  <c r="B5" i="11"/>
  <c r="E5" i="11" s="1"/>
  <c r="S42" i="7"/>
  <c r="I41" i="11"/>
  <c r="J41" i="11" s="1"/>
  <c r="J22" i="7"/>
  <c r="I43" i="11"/>
  <c r="J43" i="11" s="1"/>
  <c r="J23" i="7"/>
  <c r="I44" i="11"/>
  <c r="J44" i="11" s="1"/>
  <c r="I4" i="11"/>
  <c r="J4" i="11" s="1"/>
  <c r="C22" i="7"/>
  <c r="B6" i="11"/>
  <c r="E6" i="11" s="1"/>
  <c r="B43" i="11"/>
  <c r="E43" i="11" s="1"/>
  <c r="I5" i="11"/>
  <c r="J5" i="11" s="1"/>
  <c r="I79" i="11"/>
  <c r="J79" i="11" s="1"/>
  <c r="B45" i="11"/>
  <c r="E45" i="11" s="1"/>
  <c r="B8" i="11"/>
  <c r="E8" i="11" s="1"/>
  <c r="E83" i="11"/>
  <c r="E82" i="11"/>
  <c r="I80" i="11"/>
  <c r="J80" i="11" s="1"/>
  <c r="I6" i="11"/>
  <c r="J6" i="11" s="1"/>
  <c r="I11" i="11"/>
  <c r="J11" i="11" s="1"/>
  <c r="Y42" i="7"/>
  <c r="E42" i="7"/>
  <c r="C30" i="7"/>
  <c r="B12" i="11"/>
  <c r="E12" i="11" s="1"/>
  <c r="J21" i="7"/>
  <c r="I42" i="11"/>
  <c r="J42" i="11" s="1"/>
  <c r="I42" i="7"/>
  <c r="E39" i="10"/>
  <c r="I45" i="11"/>
  <c r="J45" i="11" s="1"/>
  <c r="I8" i="11"/>
  <c r="J8" i="11" s="1"/>
  <c r="I82" i="11"/>
  <c r="J82" i="11" s="1"/>
  <c r="B47" i="11"/>
  <c r="E47" i="11" s="1"/>
  <c r="B10" i="11"/>
  <c r="E10" i="11" s="1"/>
  <c r="J48" i="11"/>
  <c r="J46" i="11"/>
  <c r="E81" i="11"/>
  <c r="E85" i="11"/>
  <c r="E41" i="7"/>
  <c r="N37" i="7"/>
  <c r="B54" i="6"/>
  <c r="E54" i="6" s="1"/>
  <c r="K20" i="7"/>
  <c r="N43" i="7"/>
  <c r="H41" i="7"/>
  <c r="K43" i="7"/>
  <c r="K41" i="7"/>
  <c r="R43" i="7"/>
  <c r="O20" i="7"/>
  <c r="P42" i="7"/>
  <c r="P41" i="7"/>
  <c r="X37" i="7"/>
  <c r="W42" i="7"/>
  <c r="D41" i="7"/>
  <c r="C43" i="7"/>
  <c r="R20" i="7"/>
  <c r="W41" i="7"/>
  <c r="Y43" i="7"/>
  <c r="P43" i="7"/>
  <c r="W43" i="7"/>
  <c r="Y41" i="7"/>
  <c r="E43" i="7"/>
  <c r="S41" i="7"/>
  <c r="I43" i="7"/>
  <c r="I56" i="10"/>
  <c r="J56" i="10" s="1"/>
  <c r="D42" i="7"/>
  <c r="Q43" i="7"/>
  <c r="V43" i="7"/>
  <c r="J41" i="7"/>
  <c r="L42" i="7"/>
  <c r="S43" i="7"/>
  <c r="O43" i="7"/>
  <c r="F42" i="7"/>
  <c r="U41" i="7"/>
  <c r="H43" i="7"/>
  <c r="X43" i="7"/>
  <c r="X41" i="7"/>
  <c r="C42" i="7"/>
  <c r="L43" i="7"/>
  <c r="R41" i="7"/>
  <c r="N41" i="7"/>
  <c r="N42" i="7"/>
  <c r="O42" i="7"/>
  <c r="O41" i="7"/>
  <c r="U43" i="7"/>
  <c r="H42" i="7"/>
  <c r="K42" i="7"/>
  <c r="Q41" i="7"/>
  <c r="M41" i="7"/>
  <c r="T42" i="7"/>
  <c r="F41" i="7"/>
  <c r="F43" i="7"/>
  <c r="I41" i="7"/>
  <c r="K25" i="7"/>
  <c r="J42" i="7"/>
  <c r="K26" i="7"/>
  <c r="J43" i="7"/>
  <c r="U42" i="7"/>
  <c r="X42" i="7"/>
  <c r="C41" i="7"/>
  <c r="R42" i="7"/>
  <c r="H28" i="7"/>
  <c r="H25" i="7"/>
  <c r="H29" i="7"/>
  <c r="H26" i="7"/>
  <c r="X28" i="7"/>
  <c r="X25" i="7"/>
  <c r="R29" i="7"/>
  <c r="R26" i="7"/>
  <c r="T29" i="7"/>
  <c r="T26" i="7"/>
  <c r="P29" i="7"/>
  <c r="P26" i="7"/>
  <c r="G28" i="7"/>
  <c r="G25" i="7"/>
  <c r="D28" i="7"/>
  <c r="D25" i="7"/>
  <c r="X27" i="7"/>
  <c r="X24" i="7"/>
  <c r="F28" i="7"/>
  <c r="F25" i="7"/>
  <c r="O27" i="7"/>
  <c r="O24" i="7"/>
  <c r="R28" i="7"/>
  <c r="R25" i="7"/>
  <c r="Q28" i="7"/>
  <c r="Q25" i="7"/>
  <c r="Q27" i="7"/>
  <c r="Q24" i="7"/>
  <c r="F27" i="7"/>
  <c r="F24" i="7"/>
  <c r="C28" i="7"/>
  <c r="C25" i="7"/>
  <c r="O29" i="7"/>
  <c r="O26" i="7"/>
  <c r="I27" i="7"/>
  <c r="I24" i="7"/>
  <c r="M27" i="7"/>
  <c r="M24" i="7"/>
  <c r="L29" i="7"/>
  <c r="L26" i="7"/>
  <c r="L27" i="7"/>
  <c r="L24" i="7"/>
  <c r="S29" i="7"/>
  <c r="S26" i="7"/>
  <c r="N29" i="7"/>
  <c r="N26" i="7"/>
  <c r="C27" i="7"/>
  <c r="C24" i="7"/>
  <c r="W27" i="7"/>
  <c r="W24" i="7"/>
  <c r="W29" i="7"/>
  <c r="W26" i="7"/>
  <c r="U29" i="7"/>
  <c r="U26" i="7"/>
  <c r="T28" i="7"/>
  <c r="T25" i="7"/>
  <c r="B59" i="10"/>
  <c r="E59" i="10" s="1"/>
  <c r="K24" i="7"/>
  <c r="E29" i="7"/>
  <c r="E26" i="7"/>
  <c r="E27" i="7"/>
  <c r="E24" i="7"/>
  <c r="V27" i="7"/>
  <c r="V24" i="7"/>
  <c r="I29" i="7"/>
  <c r="I26" i="7"/>
  <c r="Y29" i="7"/>
  <c r="Y26" i="7"/>
  <c r="Y27" i="7"/>
  <c r="Y24" i="7"/>
  <c r="D29" i="7"/>
  <c r="D26" i="7"/>
  <c r="M29" i="7"/>
  <c r="M26" i="7"/>
  <c r="S27" i="7"/>
  <c r="S24" i="7"/>
  <c r="R27" i="7"/>
  <c r="R24" i="7"/>
  <c r="Q29" i="7"/>
  <c r="Q26" i="7"/>
  <c r="O28" i="7"/>
  <c r="O25" i="7"/>
  <c r="P28" i="7"/>
  <c r="P25" i="7"/>
  <c r="P27" i="7"/>
  <c r="P24" i="7"/>
  <c r="J28" i="7"/>
  <c r="J25" i="7"/>
  <c r="V29" i="7"/>
  <c r="V26" i="7"/>
  <c r="I28" i="7"/>
  <c r="I25" i="7"/>
  <c r="L28" i="7"/>
  <c r="L25" i="7"/>
  <c r="N27" i="7"/>
  <c r="N24" i="7"/>
  <c r="N28" i="7"/>
  <c r="N25" i="7"/>
  <c r="H27" i="7"/>
  <c r="H24" i="7"/>
  <c r="X29" i="7"/>
  <c r="X26" i="7"/>
  <c r="F29" i="7"/>
  <c r="F26" i="7"/>
  <c r="W28" i="7"/>
  <c r="W25" i="7"/>
  <c r="U28" i="7"/>
  <c r="U25" i="7"/>
  <c r="U27" i="7"/>
  <c r="U24" i="7"/>
  <c r="T27" i="7"/>
  <c r="T24" i="7"/>
  <c r="G27" i="7"/>
  <c r="G24" i="7"/>
  <c r="G29" i="7"/>
  <c r="G26" i="7"/>
  <c r="J27" i="7"/>
  <c r="J24" i="7"/>
  <c r="J29" i="7"/>
  <c r="J26" i="7"/>
  <c r="E28" i="7"/>
  <c r="E25" i="7"/>
  <c r="V28" i="7"/>
  <c r="V25" i="7"/>
  <c r="Y28" i="7"/>
  <c r="Y25" i="7"/>
  <c r="D27" i="7"/>
  <c r="D24" i="7"/>
  <c r="M28" i="7"/>
  <c r="M25" i="7"/>
  <c r="S28" i="7"/>
  <c r="S25" i="7"/>
  <c r="C29" i="7"/>
  <c r="C26" i="7"/>
  <c r="J7" i="10"/>
  <c r="E38" i="10"/>
  <c r="E6" i="10"/>
  <c r="J8" i="10"/>
  <c r="I59" i="10"/>
  <c r="J59" i="10" s="1"/>
  <c r="I60" i="10"/>
  <c r="J60" i="10" s="1"/>
  <c r="J39" i="10"/>
  <c r="J5" i="10"/>
  <c r="E10" i="10"/>
  <c r="B4" i="6"/>
  <c r="E4" i="6" s="1"/>
  <c r="E11" i="10"/>
  <c r="B36" i="6"/>
  <c r="E36" i="6" s="1"/>
  <c r="J37" i="10"/>
  <c r="J6" i="10"/>
  <c r="J4" i="10"/>
  <c r="E4" i="10"/>
  <c r="E13" i="10"/>
  <c r="E7" i="10"/>
  <c r="E9" i="10"/>
  <c r="E8" i="10"/>
  <c r="J46" i="10"/>
  <c r="E46" i="10"/>
  <c r="J11" i="10"/>
  <c r="K21" i="7"/>
  <c r="B56" i="10"/>
  <c r="E56" i="10" s="1"/>
  <c r="K28" i="7"/>
  <c r="B60" i="10"/>
  <c r="K29" i="7"/>
  <c r="B61" i="10"/>
  <c r="E61" i="10" s="1"/>
  <c r="C37" i="7"/>
  <c r="J41" i="10"/>
  <c r="E41" i="10"/>
  <c r="J40" i="10"/>
  <c r="E40" i="10"/>
  <c r="J44" i="10"/>
  <c r="E44" i="10"/>
  <c r="E5" i="10"/>
  <c r="J10" i="10"/>
  <c r="E60" i="10"/>
  <c r="J13" i="10"/>
  <c r="K31" i="7"/>
  <c r="B63" i="10"/>
  <c r="E63" i="10" s="1"/>
  <c r="K30" i="7"/>
  <c r="B62" i="10"/>
  <c r="E62" i="10" s="1"/>
  <c r="J43" i="10"/>
  <c r="J42" i="10"/>
  <c r="J45" i="10"/>
  <c r="E45" i="10"/>
  <c r="J38" i="10"/>
  <c r="J12" i="10"/>
  <c r="L12" i="10" s="1"/>
  <c r="K23" i="7"/>
  <c r="B58" i="10"/>
  <c r="E58" i="10" s="1"/>
  <c r="E37" i="10"/>
  <c r="J9" i="10"/>
  <c r="Y49" i="7"/>
  <c r="C23" i="10"/>
  <c r="B29" i="10"/>
  <c r="B27" i="10"/>
  <c r="C25" i="10"/>
  <c r="B30" i="10"/>
  <c r="C29" i="10"/>
  <c r="B21" i="10"/>
  <c r="B24" i="10"/>
  <c r="Y39" i="7"/>
  <c r="I57" i="10"/>
  <c r="J57" i="10" s="1"/>
  <c r="Y46" i="7"/>
  <c r="I61" i="10"/>
  <c r="J61" i="10" s="1"/>
  <c r="B23" i="10"/>
  <c r="C27" i="10"/>
  <c r="B22" i="10"/>
  <c r="C26" i="10"/>
  <c r="C24" i="10"/>
  <c r="B28" i="10"/>
  <c r="C28" i="10"/>
  <c r="Y37" i="7"/>
  <c r="I55" i="10"/>
  <c r="J55" i="10" s="1"/>
  <c r="B25" i="10"/>
  <c r="C30" i="10"/>
  <c r="C22" i="10"/>
  <c r="B26" i="10"/>
  <c r="C21" i="10"/>
  <c r="Y47" i="7"/>
  <c r="Y40" i="7"/>
  <c r="Y45" i="7"/>
  <c r="P37" i="7"/>
  <c r="I37" i="7"/>
  <c r="J20" i="7"/>
  <c r="Y38" i="7"/>
  <c r="J39" i="7"/>
  <c r="K22" i="7"/>
  <c r="E37" i="7"/>
  <c r="E20" i="7"/>
  <c r="J44" i="7"/>
  <c r="K27" i="7"/>
  <c r="M37" i="7"/>
  <c r="T37" i="7"/>
  <c r="M46" i="7"/>
  <c r="V37" i="7"/>
  <c r="G45" i="7"/>
  <c r="G46" i="7"/>
  <c r="W38" i="7"/>
  <c r="W45" i="7"/>
  <c r="W40" i="7"/>
  <c r="Q48" i="7"/>
  <c r="Q46" i="7"/>
  <c r="P50" i="7"/>
  <c r="E38" i="7"/>
  <c r="E40" i="7"/>
  <c r="E49" i="7"/>
  <c r="V50" i="7"/>
  <c r="T50" i="7"/>
  <c r="S48" i="7"/>
  <c r="N40" i="7"/>
  <c r="N46" i="7"/>
  <c r="O38" i="7"/>
  <c r="O40" i="7"/>
  <c r="F49" i="7"/>
  <c r="F47" i="7"/>
  <c r="I47" i="7"/>
  <c r="I48" i="7"/>
  <c r="J48" i="7"/>
  <c r="D48" i="7"/>
  <c r="U48" i="7"/>
  <c r="H39" i="7"/>
  <c r="H44" i="7"/>
  <c r="X50" i="7"/>
  <c r="C50" i="7"/>
  <c r="C48" i="7"/>
  <c r="L49" i="7"/>
  <c r="K46" i="7"/>
  <c r="K44" i="7"/>
  <c r="R38" i="7"/>
  <c r="R46" i="7"/>
  <c r="M38" i="7"/>
  <c r="M48" i="7"/>
  <c r="G39" i="7"/>
  <c r="G48" i="7"/>
  <c r="W44" i="7"/>
  <c r="Q44" i="7"/>
  <c r="R37" i="7"/>
  <c r="P46" i="7"/>
  <c r="P47" i="7"/>
  <c r="E39" i="7"/>
  <c r="E50" i="7"/>
  <c r="E45" i="7"/>
  <c r="V38" i="7"/>
  <c r="V46" i="7"/>
  <c r="T46" i="7"/>
  <c r="S46" i="7"/>
  <c r="N49" i="7"/>
  <c r="I39" i="7"/>
  <c r="I40" i="7"/>
  <c r="I49" i="7"/>
  <c r="J40" i="7"/>
  <c r="D39" i="7"/>
  <c r="D44" i="7"/>
  <c r="U40" i="7"/>
  <c r="H49" i="7"/>
  <c r="X39" i="7"/>
  <c r="X46" i="7"/>
  <c r="C46" i="7"/>
  <c r="C45" i="7"/>
  <c r="L47" i="7"/>
  <c r="K49" i="7"/>
  <c r="R40" i="7"/>
  <c r="R44" i="7"/>
  <c r="T38" i="7"/>
  <c r="M39" i="7"/>
  <c r="M45" i="7"/>
  <c r="G38" i="7"/>
  <c r="G44" i="7"/>
  <c r="G40" i="7"/>
  <c r="W48" i="7"/>
  <c r="W46" i="7"/>
  <c r="Y50" i="7"/>
  <c r="R39" i="7"/>
  <c r="Q38" i="7"/>
  <c r="Q47" i="7"/>
  <c r="Q49" i="7"/>
  <c r="P49" i="7"/>
  <c r="P48" i="7"/>
  <c r="E46" i="7"/>
  <c r="E47" i="7"/>
  <c r="U37" i="7"/>
  <c r="H37" i="7"/>
  <c r="V49" i="7"/>
  <c r="V47" i="7"/>
  <c r="T49" i="7"/>
  <c r="S39" i="7"/>
  <c r="M50" i="7"/>
  <c r="M47" i="7"/>
  <c r="N39" i="7"/>
  <c r="G50" i="7"/>
  <c r="G49" i="7"/>
  <c r="W39" i="7"/>
  <c r="W50" i="7"/>
  <c r="W47" i="7"/>
  <c r="Y48" i="7"/>
  <c r="Q39" i="7"/>
  <c r="Q50" i="7"/>
  <c r="Q45" i="7"/>
  <c r="L37" i="7"/>
  <c r="P39" i="7"/>
  <c r="P45" i="7"/>
  <c r="P44" i="7"/>
  <c r="E48" i="7"/>
  <c r="E44" i="7"/>
  <c r="F37" i="7"/>
  <c r="V45" i="7"/>
  <c r="V40" i="7"/>
  <c r="T39" i="7"/>
  <c r="T45" i="7"/>
  <c r="T44" i="7"/>
  <c r="S38" i="7"/>
  <c r="S44" i="7"/>
  <c r="S40" i="7"/>
  <c r="D38" i="7"/>
  <c r="N47" i="7"/>
  <c r="N50" i="7"/>
  <c r="O39" i="7"/>
  <c r="O48" i="7"/>
  <c r="O47" i="7"/>
  <c r="F38" i="7"/>
  <c r="F44" i="7"/>
  <c r="F46" i="7"/>
  <c r="I44" i="7"/>
  <c r="I46" i="7"/>
  <c r="J38" i="7"/>
  <c r="J45" i="7"/>
  <c r="J46" i="7"/>
  <c r="D40" i="7"/>
  <c r="D45" i="7"/>
  <c r="U39" i="7"/>
  <c r="U50" i="7"/>
  <c r="U45" i="7"/>
  <c r="H40" i="7"/>
  <c r="H48" i="7"/>
  <c r="X40" i="7"/>
  <c r="X45" i="7"/>
  <c r="C38" i="7"/>
  <c r="C44" i="7"/>
  <c r="C40" i="7"/>
  <c r="L45" i="7"/>
  <c r="L48" i="7"/>
  <c r="K38" i="7"/>
  <c r="K48" i="7"/>
  <c r="K40" i="7"/>
  <c r="R45" i="7"/>
  <c r="R50" i="7"/>
  <c r="P38" i="7"/>
  <c r="V39" i="7"/>
  <c r="W37" i="7"/>
  <c r="G37" i="7"/>
  <c r="M40" i="7"/>
  <c r="K37" i="7"/>
  <c r="F39" i="7"/>
  <c r="P40" i="7"/>
  <c r="V48" i="7"/>
  <c r="T47" i="7"/>
  <c r="S50" i="7"/>
  <c r="N38" i="7"/>
  <c r="O50" i="7"/>
  <c r="D37" i="7"/>
  <c r="J47" i="7"/>
  <c r="D50" i="7"/>
  <c r="U47" i="7"/>
  <c r="H50" i="7"/>
  <c r="X48" i="7"/>
  <c r="L39" i="7"/>
  <c r="L44" i="7"/>
  <c r="R48" i="7"/>
  <c r="M49" i="7"/>
  <c r="G47" i="7"/>
  <c r="W49" i="7"/>
  <c r="Q40" i="7"/>
  <c r="V44" i="7"/>
  <c r="T40" i="7"/>
  <c r="S45" i="7"/>
  <c r="N48" i="7"/>
  <c r="O49" i="7"/>
  <c r="O46" i="7"/>
  <c r="F45" i="7"/>
  <c r="F40" i="7"/>
  <c r="D46" i="7"/>
  <c r="U44" i="7"/>
  <c r="H46" i="7"/>
  <c r="X44" i="7"/>
  <c r="L46" i="7"/>
  <c r="K50" i="7"/>
  <c r="M44" i="7"/>
  <c r="Y44" i="7"/>
  <c r="O37" i="7"/>
  <c r="S37" i="7"/>
  <c r="T48" i="7"/>
  <c r="S49" i="7"/>
  <c r="S47" i="7"/>
  <c r="N44" i="7"/>
  <c r="N45" i="7"/>
  <c r="O45" i="7"/>
  <c r="O44" i="7"/>
  <c r="H38" i="7"/>
  <c r="F48" i="7"/>
  <c r="F50" i="7"/>
  <c r="I38" i="7"/>
  <c r="I50" i="7"/>
  <c r="I45" i="7"/>
  <c r="J49" i="7"/>
  <c r="J50" i="7"/>
  <c r="D47" i="7"/>
  <c r="D49" i="7"/>
  <c r="U38" i="7"/>
  <c r="U46" i="7"/>
  <c r="U49" i="7"/>
  <c r="H47" i="7"/>
  <c r="H45" i="7"/>
  <c r="X47" i="7"/>
  <c r="X49" i="7"/>
  <c r="C39" i="7"/>
  <c r="C49" i="7"/>
  <c r="C47" i="7"/>
  <c r="L50" i="7"/>
  <c r="L40" i="7"/>
  <c r="K39" i="7"/>
  <c r="K45" i="7"/>
  <c r="K47" i="7"/>
  <c r="R47" i="7"/>
  <c r="R49" i="7"/>
  <c r="X38" i="7"/>
  <c r="L38" i="7"/>
  <c r="J37" i="7"/>
  <c r="I60" i="6"/>
  <c r="J60" i="6" s="1"/>
  <c r="I59" i="6"/>
  <c r="J59" i="6" s="1"/>
  <c r="I38" i="6"/>
  <c r="J38" i="6" s="1"/>
  <c r="B57" i="6"/>
  <c r="E57" i="6" s="1"/>
  <c r="B12" i="6"/>
  <c r="E12" i="6" s="1"/>
  <c r="B55" i="6"/>
  <c r="E55" i="6" s="1"/>
  <c r="B59" i="6"/>
  <c r="E59" i="6" s="1"/>
  <c r="B60" i="6"/>
  <c r="E60" i="6" s="1"/>
  <c r="B38" i="6"/>
  <c r="E38" i="6" s="1"/>
  <c r="I36" i="6"/>
  <c r="J36" i="6" s="1"/>
  <c r="B58" i="6"/>
  <c r="E58" i="6" s="1"/>
  <c r="I57" i="6"/>
  <c r="J57" i="6" s="1"/>
  <c r="B56" i="6"/>
  <c r="E56" i="6" s="1"/>
  <c r="B41" i="6"/>
  <c r="E41" i="6" s="1"/>
  <c r="B62" i="6"/>
  <c r="E62" i="6" s="1"/>
  <c r="B61" i="6"/>
  <c r="E61" i="6" s="1"/>
  <c r="B6" i="6"/>
  <c r="E6" i="6" s="1"/>
  <c r="I4" i="6"/>
  <c r="J4" i="6" s="1"/>
  <c r="I6" i="6"/>
  <c r="J6" i="6" s="1"/>
  <c r="I56" i="6"/>
  <c r="J56" i="6" s="1"/>
  <c r="I58" i="6"/>
  <c r="J58" i="6" s="1"/>
  <c r="I61" i="6"/>
  <c r="J61" i="6" s="1"/>
  <c r="I62" i="6"/>
  <c r="J62" i="6" s="1"/>
  <c r="I55" i="6"/>
  <c r="J55" i="6" s="1"/>
  <c r="I40" i="6"/>
  <c r="J40" i="6" s="1"/>
  <c r="I43" i="6"/>
  <c r="J43" i="6" s="1"/>
  <c r="I44" i="6"/>
  <c r="J44" i="6" s="1"/>
  <c r="I10" i="6"/>
  <c r="J10" i="6" s="1"/>
  <c r="I11" i="6"/>
  <c r="J11" i="6" s="1"/>
  <c r="I37" i="6"/>
  <c r="J37" i="6" s="1"/>
  <c r="I41" i="6"/>
  <c r="J41" i="6" s="1"/>
  <c r="B7" i="6"/>
  <c r="E7" i="6" s="1"/>
  <c r="B39" i="6"/>
  <c r="E39" i="6" s="1"/>
  <c r="B5" i="6"/>
  <c r="E5" i="6" s="1"/>
  <c r="B37" i="6"/>
  <c r="E37" i="6" s="1"/>
  <c r="B9" i="6"/>
  <c r="E9" i="6" s="1"/>
  <c r="B42" i="6"/>
  <c r="E42" i="6" s="1"/>
  <c r="I42" i="6"/>
  <c r="J42" i="6" s="1"/>
  <c r="B8" i="6"/>
  <c r="E8" i="6" s="1"/>
  <c r="B40" i="6"/>
  <c r="E40" i="6" s="1"/>
  <c r="B11" i="6"/>
  <c r="E11" i="6" s="1"/>
  <c r="B44" i="6"/>
  <c r="E44" i="6" s="1"/>
  <c r="B10" i="6"/>
  <c r="E10" i="6" s="1"/>
  <c r="B43" i="6"/>
  <c r="E43" i="6" s="1"/>
  <c r="I39" i="6"/>
  <c r="J39" i="6" s="1"/>
  <c r="I7" i="6"/>
  <c r="J7" i="6" s="1"/>
  <c r="I12" i="6"/>
  <c r="J12" i="6" s="1"/>
  <c r="I9" i="6"/>
  <c r="J9" i="6" s="1"/>
  <c r="I8" i="6"/>
  <c r="J8" i="6" s="1"/>
  <c r="I5" i="6"/>
  <c r="J5" i="6" s="1"/>
  <c r="C99" i="12" l="1"/>
  <c r="L39" i="10"/>
  <c r="L9" i="11"/>
  <c r="L121" i="12"/>
  <c r="B63" i="11"/>
  <c r="B26" i="11"/>
  <c r="C61" i="11"/>
  <c r="C24" i="11"/>
  <c r="C66" i="11"/>
  <c r="C29" i="11"/>
  <c r="C107" i="12"/>
  <c r="C96" i="12"/>
  <c r="C67" i="11"/>
  <c r="C30" i="11"/>
  <c r="C103" i="12"/>
  <c r="B30" i="11"/>
  <c r="B67" i="11"/>
  <c r="C64" i="11"/>
  <c r="C27" i="11"/>
  <c r="B69" i="11"/>
  <c r="B32" i="11"/>
  <c r="C60" i="11"/>
  <c r="C23" i="11"/>
  <c r="C69" i="11"/>
  <c r="C32" i="11"/>
  <c r="B64" i="11"/>
  <c r="B27" i="11"/>
  <c r="D27" i="11" s="1"/>
  <c r="C70" i="11"/>
  <c r="C33" i="11"/>
  <c r="B66" i="11"/>
  <c r="B29" i="11"/>
  <c r="C26" i="11"/>
  <c r="C63" i="11"/>
  <c r="B68" i="11"/>
  <c r="B31" i="11"/>
  <c r="B60" i="11"/>
  <c r="B23" i="11"/>
  <c r="B70" i="11"/>
  <c r="B33" i="11"/>
  <c r="B22" i="11"/>
  <c r="B59" i="11"/>
  <c r="B108" i="12"/>
  <c r="C68" i="11"/>
  <c r="C31" i="11"/>
  <c r="C62" i="11"/>
  <c r="C25" i="11"/>
  <c r="C59" i="11"/>
  <c r="C22" i="11"/>
  <c r="B65" i="11"/>
  <c r="B28" i="11"/>
  <c r="C65" i="11"/>
  <c r="C28" i="11"/>
  <c r="B61" i="11"/>
  <c r="B24" i="11"/>
  <c r="B62" i="11"/>
  <c r="B25" i="11"/>
  <c r="B99" i="12"/>
  <c r="E91" i="11"/>
  <c r="F88" i="11" s="1"/>
  <c r="AH51" i="11" s="1"/>
  <c r="L85" i="12"/>
  <c r="L11" i="12"/>
  <c r="L80" i="12"/>
  <c r="L44" i="12"/>
  <c r="L86" i="12"/>
  <c r="L41" i="12"/>
  <c r="J54" i="12"/>
  <c r="L81" i="12"/>
  <c r="L124" i="12"/>
  <c r="L47" i="12"/>
  <c r="L13" i="12"/>
  <c r="L83" i="12"/>
  <c r="C97" i="12"/>
  <c r="C68" i="12"/>
  <c r="C30" i="12"/>
  <c r="B28" i="12"/>
  <c r="B65" i="12"/>
  <c r="B101" i="12"/>
  <c r="C102" i="12"/>
  <c r="C65" i="12"/>
  <c r="C28" i="12"/>
  <c r="B33" i="12"/>
  <c r="B71" i="12"/>
  <c r="L8" i="12"/>
  <c r="L51" i="12"/>
  <c r="L4" i="12"/>
  <c r="E17" i="12"/>
  <c r="F11" i="12" s="1"/>
  <c r="L117" i="12"/>
  <c r="L14" i="12"/>
  <c r="L87" i="12"/>
  <c r="L49" i="12"/>
  <c r="L43" i="12"/>
  <c r="C108" i="11"/>
  <c r="C105" i="11"/>
  <c r="C32" i="12"/>
  <c r="C70" i="12"/>
  <c r="C98" i="12"/>
  <c r="B30" i="12"/>
  <c r="B68" i="12"/>
  <c r="B104" i="12"/>
  <c r="C101" i="12"/>
  <c r="C64" i="12"/>
  <c r="C27" i="12"/>
  <c r="B31" i="12"/>
  <c r="B69" i="12"/>
  <c r="J91" i="11"/>
  <c r="O79" i="11" s="1"/>
  <c r="Q79" i="11" s="1"/>
  <c r="B22" i="12"/>
  <c r="B59" i="12"/>
  <c r="L88" i="12"/>
  <c r="L122" i="12"/>
  <c r="L7" i="12"/>
  <c r="L116" i="12"/>
  <c r="L123" i="12"/>
  <c r="J128" i="12"/>
  <c r="O116" i="12" s="1"/>
  <c r="B96" i="12"/>
  <c r="L9" i="12"/>
  <c r="B107" i="12"/>
  <c r="L115" i="12"/>
  <c r="E128" i="12"/>
  <c r="L6" i="12"/>
  <c r="L42" i="12"/>
  <c r="C71" i="12"/>
  <c r="C33" i="12"/>
  <c r="C104" i="12"/>
  <c r="C107" i="11"/>
  <c r="C34" i="12"/>
  <c r="B100" i="12"/>
  <c r="B26" i="12"/>
  <c r="B63" i="12"/>
  <c r="B27" i="12"/>
  <c r="B64" i="12"/>
  <c r="B102" i="12"/>
  <c r="C100" i="12"/>
  <c r="B97" i="11"/>
  <c r="B23" i="12"/>
  <c r="B60" i="12"/>
  <c r="B70" i="12"/>
  <c r="B32" i="12"/>
  <c r="B106" i="11"/>
  <c r="B25" i="12"/>
  <c r="B62" i="12"/>
  <c r="J17" i="12"/>
  <c r="O5" i="12" s="1"/>
  <c r="L48" i="12"/>
  <c r="B98" i="12"/>
  <c r="L82" i="12"/>
  <c r="L50" i="12"/>
  <c r="J91" i="12"/>
  <c r="K121" i="12" s="1"/>
  <c r="B97" i="12"/>
  <c r="L125" i="12"/>
  <c r="L45" i="12"/>
  <c r="B107" i="11"/>
  <c r="L5" i="12"/>
  <c r="C29" i="12"/>
  <c r="C66" i="12"/>
  <c r="C106" i="11"/>
  <c r="L79" i="12"/>
  <c r="L46" i="12"/>
  <c r="C69" i="12"/>
  <c r="C31" i="12"/>
  <c r="C60" i="12"/>
  <c r="C23" i="12"/>
  <c r="C96" i="11"/>
  <c r="C61" i="12"/>
  <c r="C24" i="12"/>
  <c r="C106" i="12"/>
  <c r="C105" i="12"/>
  <c r="C25" i="12"/>
  <c r="C62" i="12"/>
  <c r="C104" i="11"/>
  <c r="C67" i="12"/>
  <c r="C108" i="12"/>
  <c r="C22" i="12"/>
  <c r="C59" i="12"/>
  <c r="B104" i="11"/>
  <c r="B103" i="12"/>
  <c r="B29" i="12"/>
  <c r="B66" i="12"/>
  <c r="B67" i="12"/>
  <c r="B105" i="12"/>
  <c r="C63" i="12"/>
  <c r="C26" i="12"/>
  <c r="B24" i="12"/>
  <c r="B61" i="12"/>
  <c r="B105" i="11"/>
  <c r="L118" i="12"/>
  <c r="L12" i="12"/>
  <c r="E54" i="12"/>
  <c r="F50" i="12" s="1"/>
  <c r="AG50" i="12" s="1"/>
  <c r="L84" i="12"/>
  <c r="L119" i="12"/>
  <c r="L10" i="12"/>
  <c r="L120" i="12"/>
  <c r="E91" i="12"/>
  <c r="L78" i="12"/>
  <c r="B106" i="12"/>
  <c r="J65" i="6"/>
  <c r="C103" i="11"/>
  <c r="C98" i="11"/>
  <c r="B100" i="11"/>
  <c r="C101" i="11"/>
  <c r="B99" i="11"/>
  <c r="J47" i="6"/>
  <c r="O37" i="6" s="1"/>
  <c r="C97" i="11"/>
  <c r="B103" i="11"/>
  <c r="C99" i="11"/>
  <c r="B96" i="11"/>
  <c r="B102" i="11"/>
  <c r="B101" i="11"/>
  <c r="C102" i="11"/>
  <c r="C100" i="11"/>
  <c r="B98" i="11"/>
  <c r="L6" i="6"/>
  <c r="L47" i="11"/>
  <c r="L8" i="11"/>
  <c r="L5" i="11"/>
  <c r="L45" i="11"/>
  <c r="L12" i="11"/>
  <c r="L14" i="11"/>
  <c r="L44" i="11"/>
  <c r="L10" i="11"/>
  <c r="L48" i="11"/>
  <c r="L11" i="11"/>
  <c r="L43" i="11"/>
  <c r="L78" i="11"/>
  <c r="L88" i="11"/>
  <c r="L82" i="11"/>
  <c r="B29" i="6"/>
  <c r="L84" i="11"/>
  <c r="J54" i="11"/>
  <c r="K42" i="11" s="1"/>
  <c r="L50" i="11"/>
  <c r="B22" i="6"/>
  <c r="E15" i="6"/>
  <c r="O4" i="6" s="1"/>
  <c r="L4" i="11"/>
  <c r="E17" i="11"/>
  <c r="F9" i="11" s="1"/>
  <c r="L51" i="11"/>
  <c r="J17" i="11"/>
  <c r="O5" i="11" s="1"/>
  <c r="Q5" i="11" s="1"/>
  <c r="L80" i="11"/>
  <c r="L87" i="11"/>
  <c r="L49" i="11"/>
  <c r="L7" i="11"/>
  <c r="K47" i="11"/>
  <c r="L41" i="11"/>
  <c r="E54" i="11"/>
  <c r="F42" i="11" s="1"/>
  <c r="AG42" i="11" s="1"/>
  <c r="L85" i="11"/>
  <c r="L83" i="11"/>
  <c r="L13" i="11"/>
  <c r="L86" i="11"/>
  <c r="L6" i="11"/>
  <c r="L42" i="11"/>
  <c r="C29" i="6"/>
  <c r="B27" i="6"/>
  <c r="L81" i="11"/>
  <c r="L46" i="11"/>
  <c r="L79" i="11"/>
  <c r="L60" i="10"/>
  <c r="L58" i="10"/>
  <c r="B25" i="6"/>
  <c r="E48" i="10"/>
  <c r="F37" i="10" s="1"/>
  <c r="L7" i="10"/>
  <c r="L6" i="10"/>
  <c r="L59" i="10"/>
  <c r="L4" i="10"/>
  <c r="L10" i="10"/>
  <c r="L55" i="6"/>
  <c r="L11" i="10"/>
  <c r="J16" i="10"/>
  <c r="K13" i="10" s="1"/>
  <c r="L13" i="10"/>
  <c r="L63" i="10"/>
  <c r="L56" i="10"/>
  <c r="E66" i="10"/>
  <c r="F58" i="10" s="1"/>
  <c r="L62" i="10"/>
  <c r="L45" i="10"/>
  <c r="L43" i="10"/>
  <c r="L8" i="10"/>
  <c r="L37" i="10"/>
  <c r="L40" i="10"/>
  <c r="L46" i="10"/>
  <c r="L9" i="10"/>
  <c r="L42" i="10"/>
  <c r="E16" i="10"/>
  <c r="F5" i="10" s="1"/>
  <c r="L5" i="10"/>
  <c r="J48" i="10"/>
  <c r="K38" i="10" s="1"/>
  <c r="L44" i="10"/>
  <c r="L41" i="10"/>
  <c r="L38" i="10"/>
  <c r="L59" i="6"/>
  <c r="J66" i="10"/>
  <c r="K55" i="10" s="1"/>
  <c r="L55" i="10"/>
  <c r="L57" i="10"/>
  <c r="L61" i="10"/>
  <c r="C28" i="6"/>
  <c r="C23" i="6"/>
  <c r="C24" i="6"/>
  <c r="C26" i="6"/>
  <c r="C22" i="6"/>
  <c r="C25" i="6"/>
  <c r="C27" i="6"/>
  <c r="C21" i="6"/>
  <c r="C20" i="6"/>
  <c r="B24" i="6"/>
  <c r="B28" i="6"/>
  <c r="B21" i="6"/>
  <c r="B23" i="6"/>
  <c r="B20" i="6"/>
  <c r="B26" i="6"/>
  <c r="L60" i="6"/>
  <c r="E65" i="6"/>
  <c r="L58" i="6"/>
  <c r="L61" i="6"/>
  <c r="L62" i="6"/>
  <c r="L57" i="6"/>
  <c r="L10" i="6"/>
  <c r="L54" i="6"/>
  <c r="L56" i="6"/>
  <c r="L36" i="6"/>
  <c r="L37" i="6"/>
  <c r="L12" i="6"/>
  <c r="L43" i="6"/>
  <c r="L38" i="6"/>
  <c r="L40" i="6"/>
  <c r="L7" i="6"/>
  <c r="L9" i="6"/>
  <c r="L11" i="6"/>
  <c r="L42" i="6"/>
  <c r="L5" i="6"/>
  <c r="E47" i="6"/>
  <c r="O36" i="6" s="1"/>
  <c r="L39" i="6"/>
  <c r="L44" i="6"/>
  <c r="L41" i="6"/>
  <c r="J15" i="6"/>
  <c r="L4" i="6"/>
  <c r="L8" i="6"/>
  <c r="F4" i="12" l="1"/>
  <c r="D24" i="11"/>
  <c r="D28" i="11"/>
  <c r="D23" i="11"/>
  <c r="D26" i="11"/>
  <c r="O42" i="11"/>
  <c r="Q42" i="11" s="1"/>
  <c r="D99" i="11"/>
  <c r="E99" i="11" s="1"/>
  <c r="D97" i="11"/>
  <c r="E97" i="11" s="1"/>
  <c r="D70" i="11"/>
  <c r="E70" i="11" s="1"/>
  <c r="D64" i="11"/>
  <c r="F64" i="11" s="1"/>
  <c r="D63" i="11"/>
  <c r="F63" i="11" s="1"/>
  <c r="D102" i="11"/>
  <c r="E102" i="11" s="1"/>
  <c r="D100" i="11"/>
  <c r="E100" i="11" s="1"/>
  <c r="F10" i="12"/>
  <c r="D105" i="11"/>
  <c r="E105" i="11" s="1"/>
  <c r="F6" i="12"/>
  <c r="D25" i="11"/>
  <c r="D22" i="11"/>
  <c r="D60" i="11"/>
  <c r="F60" i="11" s="1"/>
  <c r="D69" i="11"/>
  <c r="F69" i="11" s="1"/>
  <c r="D30" i="11"/>
  <c r="D104" i="11"/>
  <c r="F104" i="11" s="1"/>
  <c r="D68" i="11"/>
  <c r="E68" i="11" s="1"/>
  <c r="D66" i="11"/>
  <c r="E66" i="11" s="1"/>
  <c r="F86" i="11"/>
  <c r="AH49" i="11" s="1"/>
  <c r="D101" i="11"/>
  <c r="F101" i="11" s="1"/>
  <c r="E101" i="11"/>
  <c r="D103" i="11"/>
  <c r="F103" i="11" s="1"/>
  <c r="D61" i="11"/>
  <c r="E61" i="11" s="1"/>
  <c r="D65" i="11"/>
  <c r="F65" i="11" s="1"/>
  <c r="D59" i="11"/>
  <c r="F59" i="11" s="1"/>
  <c r="D32" i="11"/>
  <c r="D67" i="11"/>
  <c r="E67" i="11" s="1"/>
  <c r="K8" i="11"/>
  <c r="D98" i="11"/>
  <c r="E98" i="11" s="1"/>
  <c r="D96" i="11"/>
  <c r="E96" i="11" s="1"/>
  <c r="F12" i="12"/>
  <c r="D107" i="11"/>
  <c r="F107" i="11" s="1"/>
  <c r="D106" i="11"/>
  <c r="F106" i="11" s="1"/>
  <c r="D62" i="11"/>
  <c r="F62" i="11" s="1"/>
  <c r="D33" i="11"/>
  <c r="D31" i="11"/>
  <c r="D29" i="11"/>
  <c r="K4" i="11"/>
  <c r="F41" i="12"/>
  <c r="AG41" i="12" s="1"/>
  <c r="K8" i="12"/>
  <c r="K49" i="11"/>
  <c r="K7" i="12"/>
  <c r="F81" i="11"/>
  <c r="AH44" i="11" s="1"/>
  <c r="F47" i="12"/>
  <c r="AG47" i="12" s="1"/>
  <c r="F5" i="12"/>
  <c r="F7" i="12"/>
  <c r="F48" i="12"/>
  <c r="AG48" i="12" s="1"/>
  <c r="F49" i="12"/>
  <c r="AG49" i="12" s="1"/>
  <c r="F51" i="12"/>
  <c r="AG51" i="12" s="1"/>
  <c r="F44" i="12"/>
  <c r="AG44" i="12" s="1"/>
  <c r="F46" i="12"/>
  <c r="AG46" i="12" s="1"/>
  <c r="F45" i="12"/>
  <c r="AG45" i="12" s="1"/>
  <c r="F42" i="12"/>
  <c r="AG42" i="12" s="1"/>
  <c r="F121" i="12"/>
  <c r="O78" i="12"/>
  <c r="K91" i="12"/>
  <c r="O80" i="12" s="1"/>
  <c r="P80" i="12" s="1"/>
  <c r="F84" i="12"/>
  <c r="AH47" i="12" s="1"/>
  <c r="F79" i="12"/>
  <c r="AH42" i="12" s="1"/>
  <c r="K120" i="12"/>
  <c r="O79" i="12"/>
  <c r="P79" i="12" s="1"/>
  <c r="F82" i="12"/>
  <c r="AH45" i="12" s="1"/>
  <c r="F115" i="12"/>
  <c r="F123" i="12"/>
  <c r="F122" i="12"/>
  <c r="K79" i="12"/>
  <c r="K122" i="12"/>
  <c r="K10" i="12"/>
  <c r="K45" i="12"/>
  <c r="O42" i="12"/>
  <c r="K87" i="12"/>
  <c r="K13" i="12"/>
  <c r="K49" i="12"/>
  <c r="K9" i="12"/>
  <c r="K50" i="12"/>
  <c r="K118" i="12"/>
  <c r="K125" i="12"/>
  <c r="K42" i="12"/>
  <c r="K14" i="12"/>
  <c r="K47" i="12"/>
  <c r="F87" i="12"/>
  <c r="AH50" i="12" s="1"/>
  <c r="K119" i="12"/>
  <c r="K88" i="12"/>
  <c r="K83" i="12"/>
  <c r="F81" i="12"/>
  <c r="AH44" i="12" s="1"/>
  <c r="F86" i="12"/>
  <c r="AH49" i="12" s="1"/>
  <c r="F80" i="12"/>
  <c r="AH43" i="12" s="1"/>
  <c r="K6" i="11"/>
  <c r="K43" i="11"/>
  <c r="K48" i="11"/>
  <c r="F78" i="12"/>
  <c r="AH41" i="12" s="1"/>
  <c r="F120" i="12"/>
  <c r="F119" i="12"/>
  <c r="K12" i="12"/>
  <c r="K85" i="12"/>
  <c r="K128" i="12"/>
  <c r="O117" i="12" s="1"/>
  <c r="O115" i="12"/>
  <c r="P115" i="12" s="1"/>
  <c r="K46" i="12"/>
  <c r="K43" i="12"/>
  <c r="F88" i="12"/>
  <c r="AH51" i="12" s="1"/>
  <c r="K86" i="12"/>
  <c r="F13" i="12"/>
  <c r="O4" i="12"/>
  <c r="K17" i="12"/>
  <c r="O6" i="12" s="1"/>
  <c r="P5" i="12" s="1"/>
  <c r="F8" i="12"/>
  <c r="F51" i="11"/>
  <c r="AG51" i="11" s="1"/>
  <c r="K80" i="12"/>
  <c r="K51" i="12"/>
  <c r="K116" i="12"/>
  <c r="K82" i="12"/>
  <c r="K6" i="12"/>
  <c r="K44" i="12"/>
  <c r="K117" i="12"/>
  <c r="K54" i="12"/>
  <c r="O43" i="12" s="1"/>
  <c r="O41" i="12"/>
  <c r="F118" i="12"/>
  <c r="F125" i="12"/>
  <c r="K78" i="12"/>
  <c r="K123" i="12"/>
  <c r="K4" i="12"/>
  <c r="F9" i="12"/>
  <c r="K115" i="12"/>
  <c r="K5" i="12"/>
  <c r="F116" i="12"/>
  <c r="K48" i="12"/>
  <c r="F43" i="12"/>
  <c r="AG43" i="12" s="1"/>
  <c r="F14" i="12"/>
  <c r="F117" i="12"/>
  <c r="F83" i="12"/>
  <c r="AH46" i="12" s="1"/>
  <c r="K11" i="12"/>
  <c r="F124" i="12"/>
  <c r="K41" i="12"/>
  <c r="K81" i="12"/>
  <c r="K124" i="12"/>
  <c r="K84" i="12"/>
  <c r="F85" i="12"/>
  <c r="AH48" i="12" s="1"/>
  <c r="K79" i="11"/>
  <c r="F83" i="11"/>
  <c r="AH46" i="11" s="1"/>
  <c r="F85" i="11"/>
  <c r="AH48" i="11" s="1"/>
  <c r="F80" i="11"/>
  <c r="AH43" i="11" s="1"/>
  <c r="K41" i="11"/>
  <c r="F44" i="11"/>
  <c r="AG44" i="11" s="1"/>
  <c r="F46" i="11"/>
  <c r="AG46" i="11" s="1"/>
  <c r="F13" i="11"/>
  <c r="F49" i="11"/>
  <c r="AG49" i="11" s="1"/>
  <c r="F61" i="6"/>
  <c r="O54" i="6"/>
  <c r="F41" i="11"/>
  <c r="AG41" i="11" s="1"/>
  <c r="F87" i="11"/>
  <c r="AH50" i="11" s="1"/>
  <c r="F84" i="11"/>
  <c r="AH47" i="11" s="1"/>
  <c r="F11" i="11"/>
  <c r="F7" i="11"/>
  <c r="K81" i="11"/>
  <c r="F5" i="11"/>
  <c r="F6" i="11"/>
  <c r="F4" i="11"/>
  <c r="F10" i="11"/>
  <c r="K83" i="11"/>
  <c r="K87" i="11"/>
  <c r="K85" i="11"/>
  <c r="K50" i="11"/>
  <c r="O41" i="11"/>
  <c r="Q41" i="11" s="1"/>
  <c r="K54" i="11"/>
  <c r="O43" i="11" s="1"/>
  <c r="K12" i="11"/>
  <c r="O78" i="11"/>
  <c r="Q78" i="11" s="1"/>
  <c r="K91" i="11"/>
  <c r="O80" i="11" s="1"/>
  <c r="Q80" i="11" s="1"/>
  <c r="F79" i="11"/>
  <c r="AH42" i="11" s="1"/>
  <c r="K5" i="11"/>
  <c r="K88" i="11"/>
  <c r="F45" i="11"/>
  <c r="AG45" i="11" s="1"/>
  <c r="K78" i="11"/>
  <c r="K11" i="11"/>
  <c r="K7" i="11"/>
  <c r="K86" i="11"/>
  <c r="K45" i="11"/>
  <c r="K80" i="11"/>
  <c r="K13" i="11"/>
  <c r="K14" i="11"/>
  <c r="K10" i="11"/>
  <c r="K46" i="11"/>
  <c r="K9" i="11"/>
  <c r="K51" i="11"/>
  <c r="F8" i="11"/>
  <c r="O4" i="11"/>
  <c r="Q4" i="11" s="1"/>
  <c r="K17" i="11"/>
  <c r="O6" i="11" s="1"/>
  <c r="F50" i="11"/>
  <c r="AG50" i="11" s="1"/>
  <c r="F82" i="11"/>
  <c r="AH45" i="11" s="1"/>
  <c r="K44" i="11"/>
  <c r="F78" i="11"/>
  <c r="AH41" i="11" s="1"/>
  <c r="F43" i="11"/>
  <c r="AG43" i="11" s="1"/>
  <c r="F48" i="11"/>
  <c r="AG48" i="11" s="1"/>
  <c r="F14" i="11"/>
  <c r="F12" i="11"/>
  <c r="K84" i="11"/>
  <c r="F47" i="11"/>
  <c r="AG47" i="11" s="1"/>
  <c r="K82" i="11"/>
  <c r="F43" i="10"/>
  <c r="F4" i="6"/>
  <c r="K6" i="10"/>
  <c r="K42" i="10"/>
  <c r="K46" i="10"/>
  <c r="K5" i="10"/>
  <c r="F55" i="6"/>
  <c r="K8" i="10"/>
  <c r="K45" i="10"/>
  <c r="F61" i="10"/>
  <c r="K9" i="10"/>
  <c r="F59" i="6"/>
  <c r="F59" i="10"/>
  <c r="O5" i="10"/>
  <c r="K4" i="10"/>
  <c r="K7" i="10"/>
  <c r="K12" i="10"/>
  <c r="F44" i="10"/>
  <c r="K11" i="10"/>
  <c r="K10" i="10"/>
  <c r="F40" i="10"/>
  <c r="F9" i="10"/>
  <c r="F45" i="10"/>
  <c r="F41" i="10"/>
  <c r="F46" i="10"/>
  <c r="K44" i="10"/>
  <c r="O55" i="10"/>
  <c r="F57" i="10"/>
  <c r="F55" i="10"/>
  <c r="F12" i="10"/>
  <c r="O4" i="10"/>
  <c r="F7" i="10"/>
  <c r="F13" i="10"/>
  <c r="F11" i="10"/>
  <c r="F4" i="10"/>
  <c r="F10" i="10"/>
  <c r="F6" i="10"/>
  <c r="K16" i="10"/>
  <c r="O6" i="10" s="1"/>
  <c r="F60" i="10"/>
  <c r="F8" i="10"/>
  <c r="F56" i="10"/>
  <c r="O38" i="10"/>
  <c r="K39" i="10"/>
  <c r="K37" i="10"/>
  <c r="K40" i="10"/>
  <c r="K43" i="10"/>
  <c r="O37" i="10"/>
  <c r="K48" i="10"/>
  <c r="O39" i="10" s="1"/>
  <c r="F39" i="10"/>
  <c r="F38" i="10"/>
  <c r="K41" i="10"/>
  <c r="F62" i="10"/>
  <c r="F63" i="10"/>
  <c r="K57" i="10"/>
  <c r="K61" i="10"/>
  <c r="F62" i="6"/>
  <c r="F56" i="6"/>
  <c r="O56" i="10"/>
  <c r="K66" i="10"/>
  <c r="O57" i="10" s="1"/>
  <c r="K56" i="10"/>
  <c r="K63" i="10"/>
  <c r="K58" i="10"/>
  <c r="K62" i="10"/>
  <c r="K59" i="10"/>
  <c r="K60" i="10"/>
  <c r="F54" i="6"/>
  <c r="F57" i="6"/>
  <c r="F60" i="6"/>
  <c r="F58" i="6"/>
  <c r="O55" i="6"/>
  <c r="K59" i="6"/>
  <c r="K60" i="6"/>
  <c r="K57" i="6"/>
  <c r="K62" i="6"/>
  <c r="K65" i="6"/>
  <c r="O56" i="6" s="1"/>
  <c r="P56" i="6" s="1"/>
  <c r="K56" i="6"/>
  <c r="K61" i="6"/>
  <c r="K58" i="6"/>
  <c r="K54" i="6"/>
  <c r="K55" i="6"/>
  <c r="F36" i="6"/>
  <c r="K15" i="6"/>
  <c r="O6" i="6" s="1"/>
  <c r="P4" i="6" s="1"/>
  <c r="O5" i="6"/>
  <c r="K37" i="6"/>
  <c r="K36" i="6"/>
  <c r="F39" i="6"/>
  <c r="F11" i="6"/>
  <c r="F37" i="6"/>
  <c r="F7" i="6"/>
  <c r="F10" i="6"/>
  <c r="K39" i="6"/>
  <c r="K10" i="6"/>
  <c r="F8" i="6"/>
  <c r="K7" i="6"/>
  <c r="K38" i="6"/>
  <c r="K42" i="6"/>
  <c r="F38" i="6"/>
  <c r="K9" i="6"/>
  <c r="K40" i="6"/>
  <c r="K6" i="6"/>
  <c r="K5" i="6"/>
  <c r="F9" i="6"/>
  <c r="F6" i="6"/>
  <c r="K4" i="6"/>
  <c r="F42" i="6"/>
  <c r="F44" i="6"/>
  <c r="F41" i="6"/>
  <c r="F12" i="6"/>
  <c r="F5" i="6"/>
  <c r="K43" i="6"/>
  <c r="K44" i="6"/>
  <c r="K8" i="6"/>
  <c r="K11" i="6"/>
  <c r="F40" i="6"/>
  <c r="K12" i="6"/>
  <c r="K41" i="6"/>
  <c r="F43" i="6"/>
  <c r="K47" i="6"/>
  <c r="O38" i="6" s="1"/>
  <c r="P36" i="6" s="1"/>
  <c r="E62" i="11" l="1"/>
  <c r="F98" i="11"/>
  <c r="F70" i="11"/>
  <c r="F67" i="11"/>
  <c r="F100" i="11"/>
  <c r="E65" i="11"/>
  <c r="F102" i="11"/>
  <c r="E107" i="11"/>
  <c r="E103" i="11"/>
  <c r="E104" i="11"/>
  <c r="E60" i="11"/>
  <c r="F97" i="11"/>
  <c r="E69" i="11"/>
  <c r="E63" i="11"/>
  <c r="F105" i="11"/>
  <c r="E64" i="11"/>
  <c r="F61" i="11"/>
  <c r="F68" i="11"/>
  <c r="E59" i="11"/>
  <c r="F99" i="11"/>
  <c r="F66" i="11"/>
  <c r="F96" i="11"/>
  <c r="E106" i="11"/>
  <c r="P117" i="12"/>
  <c r="P41" i="12"/>
  <c r="P42" i="12"/>
  <c r="P80" i="11"/>
  <c r="P42" i="11"/>
  <c r="Q43" i="11"/>
  <c r="P5" i="11"/>
  <c r="Q6" i="11"/>
  <c r="P4" i="12"/>
  <c r="P116" i="12"/>
  <c r="P78" i="12"/>
  <c r="P41" i="11"/>
  <c r="P79" i="11"/>
  <c r="P4" i="11"/>
  <c r="P78" i="11"/>
  <c r="P37" i="10"/>
  <c r="P38" i="10"/>
  <c r="P4" i="10"/>
  <c r="P5" i="10"/>
  <c r="P56" i="10"/>
  <c r="P57" i="10"/>
  <c r="P55" i="10"/>
  <c r="P5" i="6"/>
  <c r="P54" i="6"/>
  <c r="P55" i="6"/>
  <c r="P37" i="6"/>
</calcChain>
</file>

<file path=xl/sharedStrings.xml><?xml version="1.0" encoding="utf-8"?>
<sst xmlns="http://schemas.openxmlformats.org/spreadsheetml/2006/main" count="909" uniqueCount="159">
  <si>
    <t>Employment</t>
  </si>
  <si>
    <t>Real GDP</t>
  </si>
  <si>
    <t>10 - Food Products</t>
  </si>
  <si>
    <t>11 - Beverages</t>
  </si>
  <si>
    <t>12 - Tobacco Products</t>
  </si>
  <si>
    <t>13 - Textiles</t>
  </si>
  <si>
    <t>14 - Wearing Apparel</t>
  </si>
  <si>
    <t>15 - Leather and Related Products</t>
  </si>
  <si>
    <t>16 - Wood and Products of Wood and Cork, Except Furniture; Articles of Straw and Plaiting Materials</t>
  </si>
  <si>
    <t>17 - Paper and Paper Products</t>
  </si>
  <si>
    <t>18 - Printing and Reproduction of Recorded Media</t>
  </si>
  <si>
    <t>19 - Coke and Refined Petroleum Products</t>
  </si>
  <si>
    <t>20 - Chemicals and Chemical Products</t>
  </si>
  <si>
    <t>21 - Basic Pharmaceutical Products and Pharmaceutical Preparations</t>
  </si>
  <si>
    <t>22 - Rubber and Plastic Products</t>
  </si>
  <si>
    <t>23 - Other Non- Metallic Mineral Products</t>
  </si>
  <si>
    <t>24 - Basic Metals</t>
  </si>
  <si>
    <t>25 - Fabricated Metal Products, Except Machinery and Equipment</t>
  </si>
  <si>
    <t>26 - Computer, Electronic and Optical Products</t>
  </si>
  <si>
    <t>27 - Electrical Equipment</t>
  </si>
  <si>
    <t>28 - Machinery and Equipment n.e.c.</t>
  </si>
  <si>
    <t>29 - Motor Vehicles, Trailers and Semi-Trailers</t>
  </si>
  <si>
    <t>30 - Other Transport Equipment</t>
  </si>
  <si>
    <t>31 - Furniture</t>
  </si>
  <si>
    <t>32 - Other Manufacturing</t>
  </si>
  <si>
    <t>33 - Repair and Installation of Machinery and Equipment</t>
  </si>
  <si>
    <t>Food and etc</t>
  </si>
  <si>
    <t>Textile and Leather</t>
  </si>
  <si>
    <t>Wood and Paper and Printing</t>
  </si>
  <si>
    <t>Petroleuam and stuff</t>
  </si>
  <si>
    <t>Non methal stuff</t>
  </si>
  <si>
    <t>Electrical and electronics</t>
  </si>
  <si>
    <t>Transport</t>
  </si>
  <si>
    <t>Wood</t>
  </si>
  <si>
    <t>Vegetable and animal oils and fats, food and food related products</t>
  </si>
  <si>
    <t>Textile, wearing apparel and leather and related products</t>
  </si>
  <si>
    <t>Wood products and Furniture + paper paper and paper products</t>
  </si>
  <si>
    <t>Petroleum products and chemicals and chemical products (petroleum, chemical, rubber and plastic products)</t>
  </si>
  <si>
    <t>Non-metallic, basic and fabricated metal prod</t>
  </si>
  <si>
    <t>Electrical, electronic</t>
  </si>
  <si>
    <t>Transport equipment and other manufactures</t>
  </si>
  <si>
    <t>Productivity</t>
  </si>
  <si>
    <t>Government Services</t>
  </si>
  <si>
    <t>Other private services</t>
  </si>
  <si>
    <t>Private education services</t>
  </si>
  <si>
    <t>Private health services</t>
  </si>
  <si>
    <t>Administrative and support services</t>
  </si>
  <si>
    <t>Professional, scientific and tehcnical , with just professional</t>
  </si>
  <si>
    <t>Real Estate</t>
  </si>
  <si>
    <t>Financial Services</t>
  </si>
  <si>
    <t>Communication</t>
  </si>
  <si>
    <t>Transportation</t>
  </si>
  <si>
    <t>Accomodation</t>
  </si>
  <si>
    <t>Food Beverages</t>
  </si>
  <si>
    <t>Wholesale trade, Retail and Motor Vehicles</t>
  </si>
  <si>
    <t>Water, sewerage and waste management</t>
  </si>
  <si>
    <t>Electricity and gas</t>
  </si>
  <si>
    <t>GDP</t>
  </si>
  <si>
    <t>Electricity, gas, steam and air conditioning supply</t>
  </si>
  <si>
    <t>Water supply, sewerage, waste management and remediation activities</t>
  </si>
  <si>
    <t>Wholesale and retail trade, repair of motor vehicles and motorcycles</t>
  </si>
  <si>
    <t>Transportation and Storage</t>
  </si>
  <si>
    <t>Acommodation and food and beverage services</t>
  </si>
  <si>
    <t>information and communication</t>
  </si>
  <si>
    <t>financial and insurance/takaful activities</t>
  </si>
  <si>
    <t>real estate activities</t>
  </si>
  <si>
    <t>professional, scientific and techinical activies</t>
  </si>
  <si>
    <t>admin and support serivce</t>
  </si>
  <si>
    <t>Public administration and defence: compulsory social security</t>
  </si>
  <si>
    <t>Education</t>
  </si>
  <si>
    <t>Human health and social work activies</t>
  </si>
  <si>
    <t>arts, entertainment and recreation</t>
  </si>
  <si>
    <t>other services</t>
  </si>
  <si>
    <t>Electricity, gas and water</t>
  </si>
  <si>
    <t>Food Beverages and accomodation</t>
  </si>
  <si>
    <t>Transportation, storage, communication</t>
  </si>
  <si>
    <t>Business services: Real Estate, professional, adminstration</t>
  </si>
  <si>
    <t>Employment (000)</t>
  </si>
  <si>
    <t>Business Services</t>
  </si>
  <si>
    <t>Business services</t>
  </si>
  <si>
    <t>Wholesale trade, Retail and Motor Vehicles, food, accomodation</t>
  </si>
  <si>
    <t>Utilities</t>
  </si>
  <si>
    <t>Market Services</t>
  </si>
  <si>
    <t>High-Tech</t>
  </si>
  <si>
    <t>Mid-Tech</t>
  </si>
  <si>
    <t xml:space="preserve">Low-Tech </t>
  </si>
  <si>
    <t>Agriculture</t>
  </si>
  <si>
    <t>Construction</t>
  </si>
  <si>
    <t>Mining</t>
  </si>
  <si>
    <t>Government Services, social services and others</t>
  </si>
  <si>
    <t>Other Services</t>
  </si>
  <si>
    <t>Govt and Other Services</t>
  </si>
  <si>
    <t>Private Households with Employed persons</t>
  </si>
  <si>
    <t>Government and Other Services</t>
  </si>
  <si>
    <t>Government Services and Other Social Services</t>
  </si>
  <si>
    <t>Other Services include</t>
  </si>
  <si>
    <t>Social Services (Private health ,private education etc)</t>
  </si>
  <si>
    <t>Private households as employers</t>
  </si>
  <si>
    <t>Priv non profit serve to households</t>
  </si>
  <si>
    <t>Total</t>
  </si>
  <si>
    <t>Shift Share = 93 to 16</t>
  </si>
  <si>
    <t>Within Effect</t>
  </si>
  <si>
    <t>Productivity Growth Labour Productivity</t>
  </si>
  <si>
    <t xml:space="preserve">Employment </t>
  </si>
  <si>
    <t xml:space="preserve">Share of Employment to Total </t>
  </si>
  <si>
    <t>SUM</t>
  </si>
  <si>
    <t>Total Without Imputed Rent</t>
  </si>
  <si>
    <t>Share of GDP without Imputed Rent</t>
  </si>
  <si>
    <t xml:space="preserve">Productivity </t>
  </si>
  <si>
    <t>Growth of Productivity</t>
  </si>
  <si>
    <t>Structural Change</t>
  </si>
  <si>
    <t>One Plus Prod Growth</t>
  </si>
  <si>
    <t>Change in Share</t>
  </si>
  <si>
    <t>Overall Growth</t>
  </si>
  <si>
    <t>Total Productivity without Imputed Rent</t>
  </si>
  <si>
    <t>Ratio of 93 Productivity</t>
  </si>
  <si>
    <t>Employment Share 93</t>
  </si>
  <si>
    <t>Shift Share = 93 to 2000</t>
  </si>
  <si>
    <t>Total Growth in Productivity</t>
  </si>
  <si>
    <t>Employment Share 00</t>
  </si>
  <si>
    <t>Shift Share = 01 to 16</t>
  </si>
  <si>
    <t>Ratio of 01 Productivity</t>
  </si>
  <si>
    <t>Per Year</t>
  </si>
  <si>
    <t>Within Effect Growth Rate</t>
  </si>
  <si>
    <t>Structural Effect</t>
  </si>
  <si>
    <t>Structural Effect Growth Rate</t>
  </si>
  <si>
    <t>Other Market Services</t>
  </si>
  <si>
    <t>Transportation storage and ICT</t>
  </si>
  <si>
    <t>Business Services &amp; Transport storage comms</t>
  </si>
  <si>
    <t>Business Services &amp; Transport storage etc</t>
  </si>
  <si>
    <t>Change in Share of employment</t>
  </si>
  <si>
    <t>Productivity growth Rate</t>
  </si>
  <si>
    <t>Structurak] Effect Growth Rate</t>
  </si>
  <si>
    <t>Government Services and other social services</t>
  </si>
  <si>
    <t>Government Services and Other Social Services And household employers</t>
  </si>
  <si>
    <t xml:space="preserve">Share of Employment </t>
  </si>
  <si>
    <t>Share of Employment</t>
  </si>
  <si>
    <t xml:space="preserve">Share of Total Employment </t>
  </si>
  <si>
    <t>Growth in Productivity</t>
  </si>
  <si>
    <t>Modern Services</t>
  </si>
  <si>
    <t xml:space="preserve">Modern Services (Business Services) </t>
  </si>
  <si>
    <t>Retail, Wholesale and Accomodation</t>
  </si>
  <si>
    <t>Transportation, storage and communication</t>
  </si>
  <si>
    <t>Total productivity Growth</t>
  </si>
  <si>
    <t>real GDP in Millinos</t>
  </si>
  <si>
    <t>93-00</t>
  </si>
  <si>
    <t>01 to 16</t>
  </si>
  <si>
    <t>Shift Share = 93 to 98</t>
  </si>
  <si>
    <t>Employment Share 99</t>
  </si>
  <si>
    <t>Ratio of 99 Productivity</t>
  </si>
  <si>
    <t>Shift Share = 99 to 04</t>
  </si>
  <si>
    <t>Shift Share = 05 to 10</t>
  </si>
  <si>
    <t>Employment Share 05</t>
  </si>
  <si>
    <t>Ratio of 05 Productivity</t>
  </si>
  <si>
    <t xml:space="preserve">Total Growth per Annum </t>
  </si>
  <si>
    <t>Employment Share 01</t>
  </si>
  <si>
    <t>Per Year 94 - 16</t>
  </si>
  <si>
    <t>Per Year 94 - 00</t>
  </si>
  <si>
    <t>Per Year (01 - 16)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</si>
</sst>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3800987329438E-2"/>
          <c:y val="6.3743450484724018E-2"/>
          <c:w val="0.93903119878711283"/>
          <c:h val="0.80164835529169165"/>
        </c:manualLayout>
      </c:layout>
      <c:lineChart>
        <c:grouping val="standard"/>
        <c:varyColors val="0"/>
        <c:ser>
          <c:idx val="0"/>
          <c:order val="0"/>
          <c:tx>
            <c:strRef>
              <c:f>'Services 00 to 16'!$B$31</c:f>
              <c:strCache>
                <c:ptCount val="1"/>
                <c:pt idx="0">
                  <c:v>Electricity, gas and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16'!$P$31:$AF$31</c:f>
              <c:numCache>
                <c:formatCode>General</c:formatCode>
                <c:ptCount val="17"/>
                <c:pt idx="1">
                  <c:v>247559.37513547024</c:v>
                </c:pt>
                <c:pt idx="2">
                  <c:v>298698.24616381113</c:v>
                </c:pt>
                <c:pt idx="3">
                  <c:v>274612.78137326927</c:v>
                </c:pt>
                <c:pt idx="4">
                  <c:v>291842.65766746481</c:v>
                </c:pt>
                <c:pt idx="5">
                  <c:v>314759.86544419226</c:v>
                </c:pt>
                <c:pt idx="6">
                  <c:v>247104.18619343056</c:v>
                </c:pt>
                <c:pt idx="7">
                  <c:v>320768.66327429999</c:v>
                </c:pt>
                <c:pt idx="8">
                  <c:v>333501.47875314555</c:v>
                </c:pt>
                <c:pt idx="9">
                  <c:v>354420.97547099565</c:v>
                </c:pt>
                <c:pt idx="10">
                  <c:v>181448.44517184942</c:v>
                </c:pt>
                <c:pt idx="11">
                  <c:v>187534.58096013017</c:v>
                </c:pt>
                <c:pt idx="12">
                  <c:v>169132.26032190342</c:v>
                </c:pt>
                <c:pt idx="13">
                  <c:v>173801.65289256201</c:v>
                </c:pt>
                <c:pt idx="14">
                  <c:v>178460.49046321525</c:v>
                </c:pt>
                <c:pt idx="15">
                  <c:v>202787.74289985051</c:v>
                </c:pt>
                <c:pt idx="16">
                  <c:v>185314.32274789369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A-457F-87AC-22EAD8674E4D}"/>
            </c:ext>
          </c:extLst>
        </c:ser>
        <c:ser>
          <c:idx val="1"/>
          <c:order val="1"/>
          <c:tx>
            <c:strRef>
              <c:f>'Services 00 to 16'!$B$32</c:f>
              <c:strCache>
                <c:ptCount val="1"/>
                <c:pt idx="0">
                  <c:v>Wholesale trade, Retail and Motor Vehicles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16'!$P$32:$AF$32</c:f>
              <c:numCache>
                <c:formatCode>General</c:formatCode>
                <c:ptCount val="17"/>
                <c:pt idx="1">
                  <c:v>40913.90805847822</c:v>
                </c:pt>
                <c:pt idx="2">
                  <c:v>41580.512105886075</c:v>
                </c:pt>
                <c:pt idx="3">
                  <c:v>39934.381217771297</c:v>
                </c:pt>
                <c:pt idx="4">
                  <c:v>42831.189050894711</c:v>
                </c:pt>
                <c:pt idx="5">
                  <c:v>46377.110992453556</c:v>
                </c:pt>
                <c:pt idx="6">
                  <c:v>48412.797788382806</c:v>
                </c:pt>
                <c:pt idx="7">
                  <c:v>53792.181584215621</c:v>
                </c:pt>
                <c:pt idx="8">
                  <c:v>59375.490195801925</c:v>
                </c:pt>
                <c:pt idx="9">
                  <c:v>56890.690234024645</c:v>
                </c:pt>
                <c:pt idx="10">
                  <c:v>59736.730585867146</c:v>
                </c:pt>
                <c:pt idx="11">
                  <c:v>60043.38286626109</c:v>
                </c:pt>
                <c:pt idx="12">
                  <c:v>59232.687241249529</c:v>
                </c:pt>
                <c:pt idx="13">
                  <c:v>59165.561156805517</c:v>
                </c:pt>
                <c:pt idx="14">
                  <c:v>62688.865943899502</c:v>
                </c:pt>
                <c:pt idx="15">
                  <c:v>65954.518505971035</c:v>
                </c:pt>
                <c:pt idx="16">
                  <c:v>68130.533250977969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A-457F-87AC-22EAD8674E4D}"/>
            </c:ext>
          </c:extLst>
        </c:ser>
        <c:ser>
          <c:idx val="2"/>
          <c:order val="2"/>
          <c:tx>
            <c:strRef>
              <c:f>'Services 00 to 16'!$B$33</c:f>
              <c:strCache>
                <c:ptCount val="1"/>
                <c:pt idx="0">
                  <c:v>Food Beverages and accomodation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16'!$P$33:$AF$33</c:f>
              <c:numCache>
                <c:formatCode>General</c:formatCode>
                <c:ptCount val="17"/>
                <c:pt idx="1">
                  <c:v>19998.891062713785</c:v>
                </c:pt>
                <c:pt idx="2">
                  <c:v>20107.009019131572</c:v>
                </c:pt>
                <c:pt idx="3">
                  <c:v>20326.831401913107</c:v>
                </c:pt>
                <c:pt idx="4">
                  <c:v>20099.581070259501</c:v>
                </c:pt>
                <c:pt idx="5">
                  <c:v>22969.969196470083</c:v>
                </c:pt>
                <c:pt idx="6">
                  <c:v>22646.422510091721</c:v>
                </c:pt>
                <c:pt idx="7">
                  <c:v>23806.640411813783</c:v>
                </c:pt>
                <c:pt idx="8">
                  <c:v>24866.121255707516</c:v>
                </c:pt>
                <c:pt idx="9">
                  <c:v>25481.928030224492</c:v>
                </c:pt>
                <c:pt idx="10">
                  <c:v>25521.185946072135</c:v>
                </c:pt>
                <c:pt idx="11">
                  <c:v>24402.271054568395</c:v>
                </c:pt>
                <c:pt idx="12">
                  <c:v>25388.042689876696</c:v>
                </c:pt>
                <c:pt idx="13">
                  <c:v>24905.424867978876</c:v>
                </c:pt>
                <c:pt idx="14">
                  <c:v>24031.149395284086</c:v>
                </c:pt>
                <c:pt idx="15">
                  <c:v>25524.852276677095</c:v>
                </c:pt>
                <c:pt idx="16">
                  <c:v>24956.770048385817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A-457F-87AC-22EAD8674E4D}"/>
            </c:ext>
          </c:extLst>
        </c:ser>
        <c:ser>
          <c:idx val="3"/>
          <c:order val="3"/>
          <c:tx>
            <c:strRef>
              <c:f>'Services 00 to 16'!$B$34</c:f>
              <c:strCache>
                <c:ptCount val="1"/>
                <c:pt idx="0">
                  <c:v>Transportation, storage, communication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16'!$P$34:$AF$34</c:f>
              <c:numCache>
                <c:formatCode>General</c:formatCode>
                <c:ptCount val="17"/>
                <c:pt idx="1">
                  <c:v>75022.129734996357</c:v>
                </c:pt>
                <c:pt idx="2">
                  <c:v>74373.157912317824</c:v>
                </c:pt>
                <c:pt idx="3">
                  <c:v>79681.83962631844</c:v>
                </c:pt>
                <c:pt idx="4">
                  <c:v>78378.596439028668</c:v>
                </c:pt>
                <c:pt idx="5">
                  <c:v>86128.942766583117</c:v>
                </c:pt>
                <c:pt idx="6">
                  <c:v>93838.078063357636</c:v>
                </c:pt>
                <c:pt idx="7">
                  <c:v>103730.67213868836</c:v>
                </c:pt>
                <c:pt idx="8">
                  <c:v>103510.84996360872</c:v>
                </c:pt>
                <c:pt idx="9">
                  <c:v>106355.40582056328</c:v>
                </c:pt>
                <c:pt idx="10">
                  <c:v>93390.130861504906</c:v>
                </c:pt>
                <c:pt idx="11">
                  <c:v>90132.017273288089</c:v>
                </c:pt>
                <c:pt idx="12">
                  <c:v>93956.307766174534</c:v>
                </c:pt>
                <c:pt idx="13">
                  <c:v>102310.50450889593</c:v>
                </c:pt>
                <c:pt idx="14">
                  <c:v>111873.30539807738</c:v>
                </c:pt>
                <c:pt idx="15">
                  <c:v>118146.40617462614</c:v>
                </c:pt>
                <c:pt idx="16">
                  <c:v>125087.59385055419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A-457F-87AC-22EAD8674E4D}"/>
            </c:ext>
          </c:extLst>
        </c:ser>
        <c:ser>
          <c:idx val="4"/>
          <c:order val="4"/>
          <c:tx>
            <c:strRef>
              <c:f>'Services 00 to 16'!$B$35</c:f>
              <c:strCache>
                <c:ptCount val="1"/>
                <c:pt idx="0">
                  <c:v>Financial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16'!$P$35:$AF$35</c:f>
              <c:numCache>
                <c:formatCode>General</c:formatCode>
                <c:ptCount val="17"/>
                <c:pt idx="1">
                  <c:v>138425.55811837385</c:v>
                </c:pt>
                <c:pt idx="2">
                  <c:v>143504.43205589405</c:v>
                </c:pt>
                <c:pt idx="3">
                  <c:v>163358.41220553432</c:v>
                </c:pt>
                <c:pt idx="4">
                  <c:v>164081.87670155484</c:v>
                </c:pt>
                <c:pt idx="5">
                  <c:v>166480.67917992728</c:v>
                </c:pt>
                <c:pt idx="6">
                  <c:v>184281.23853159923</c:v>
                </c:pt>
                <c:pt idx="7">
                  <c:v>176595.8087744675</c:v>
                </c:pt>
                <c:pt idx="8">
                  <c:v>197818.70078821198</c:v>
                </c:pt>
                <c:pt idx="9">
                  <c:v>210046.95923016919</c:v>
                </c:pt>
                <c:pt idx="10">
                  <c:v>190408.16326530612</c:v>
                </c:pt>
                <c:pt idx="11">
                  <c:v>206019.41747572814</c:v>
                </c:pt>
                <c:pt idx="12">
                  <c:v>220068.30176963675</c:v>
                </c:pt>
                <c:pt idx="13">
                  <c:v>226773.28316086548</c:v>
                </c:pt>
                <c:pt idx="14">
                  <c:v>224852.62838043147</c:v>
                </c:pt>
                <c:pt idx="15">
                  <c:v>207333.52144469527</c:v>
                </c:pt>
                <c:pt idx="16">
                  <c:v>217051.02334966851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A-457F-87AC-22EAD8674E4D}"/>
            </c:ext>
          </c:extLst>
        </c:ser>
        <c:ser>
          <c:idx val="5"/>
          <c:order val="5"/>
          <c:tx>
            <c:strRef>
              <c:f>'Services 00 to 16'!$B$36</c:f>
              <c:strCache>
                <c:ptCount val="1"/>
                <c:pt idx="0">
                  <c:v>Business services: Real Estate, professional, adminstration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16'!$P$36:$AF$36</c:f>
              <c:numCache>
                <c:formatCode>General</c:formatCode>
                <c:ptCount val="17"/>
                <c:pt idx="1">
                  <c:v>54957.528524664485</c:v>
                </c:pt>
                <c:pt idx="2">
                  <c:v>51232.539637270536</c:v>
                </c:pt>
                <c:pt idx="3">
                  <c:v>52328.706317421929</c:v>
                </c:pt>
                <c:pt idx="4">
                  <c:v>47097.644892297336</c:v>
                </c:pt>
                <c:pt idx="5">
                  <c:v>51262.536322587315</c:v>
                </c:pt>
                <c:pt idx="6">
                  <c:v>48960.0720363984</c:v>
                </c:pt>
                <c:pt idx="7">
                  <c:v>49000.604656086769</c:v>
                </c:pt>
                <c:pt idx="8">
                  <c:v>53543.701959016827</c:v>
                </c:pt>
                <c:pt idx="9">
                  <c:v>50029.238409470468</c:v>
                </c:pt>
                <c:pt idx="10">
                  <c:v>46013.081188681928</c:v>
                </c:pt>
                <c:pt idx="11">
                  <c:v>40889.446036294175</c:v>
                </c:pt>
                <c:pt idx="12">
                  <c:v>40546.014971378245</c:v>
                </c:pt>
                <c:pt idx="13">
                  <c:v>42039.306846999156</c:v>
                </c:pt>
                <c:pt idx="14">
                  <c:v>40429.055325555142</c:v>
                </c:pt>
                <c:pt idx="15">
                  <c:v>42971.932788885759</c:v>
                </c:pt>
                <c:pt idx="16">
                  <c:v>44430.621140573916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A-457F-87AC-22EAD8674E4D}"/>
            </c:ext>
          </c:extLst>
        </c:ser>
        <c:ser>
          <c:idx val="6"/>
          <c:order val="6"/>
          <c:tx>
            <c:strRef>
              <c:f>'Services 00 to 16'!$B$37</c:f>
              <c:strCache>
                <c:ptCount val="1"/>
                <c:pt idx="0">
                  <c:v>Government 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'Services 00 to 16'!$P$30:$AF$30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'Services 00 to 16'!$P$37:$AF$37</c:f>
              <c:numCache>
                <c:formatCode>General</c:formatCode>
                <c:ptCount val="17"/>
                <c:pt idx="1">
                  <c:v>23725.453563734212</c:v>
                </c:pt>
                <c:pt idx="2">
                  <c:v>24691.180213673724</c:v>
                </c:pt>
                <c:pt idx="3">
                  <c:v>24360.925987487088</c:v>
                </c:pt>
                <c:pt idx="4">
                  <c:v>25322.624240405774</c:v>
                </c:pt>
                <c:pt idx="5">
                  <c:v>26335.676272046341</c:v>
                </c:pt>
                <c:pt idx="6">
                  <c:v>30051.428345965101</c:v>
                </c:pt>
                <c:pt idx="7">
                  <c:v>29472.452732247621</c:v>
                </c:pt>
                <c:pt idx="8">
                  <c:v>30387.666351704</c:v>
                </c:pt>
                <c:pt idx="9">
                  <c:v>28662.305874485981</c:v>
                </c:pt>
                <c:pt idx="10">
                  <c:v>30336.554324770208</c:v>
                </c:pt>
                <c:pt idx="11">
                  <c:v>32711.011482684477</c:v>
                </c:pt>
                <c:pt idx="12">
                  <c:v>31353.783394656853</c:v>
                </c:pt>
                <c:pt idx="13">
                  <c:v>30600.639906922628</c:v>
                </c:pt>
                <c:pt idx="14">
                  <c:v>31094.510076441973</c:v>
                </c:pt>
                <c:pt idx="15">
                  <c:v>30768.824480903182</c:v>
                </c:pt>
                <c:pt idx="16">
                  <c:v>32089.361283338254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A-457F-87AC-22EAD867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23232"/>
        <c:axId val="650871728"/>
      </c:lineChart>
      <c:catAx>
        <c:axId val="7208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71728"/>
        <c:crosses val="autoZero"/>
        <c:auto val="1"/>
        <c:lblAlgn val="ctr"/>
        <c:lblOffset val="100"/>
        <c:noMultiLvlLbl val="0"/>
      </c:catAx>
      <c:valAx>
        <c:axId val="6508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 and Services'!$A$3</c:f>
              <c:strCache>
                <c:ptCount val="1"/>
                <c:pt idx="0">
                  <c:v>Low-Tech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Services'!$B$3:$Y$3</c:f>
              <c:numCache>
                <c:formatCode>General</c:formatCode>
                <c:ptCount val="24"/>
                <c:pt idx="0">
                  <c:v>29026.604250338161</c:v>
                </c:pt>
                <c:pt idx="1">
                  <c:v>32563.190046513329</c:v>
                </c:pt>
                <c:pt idx="2">
                  <c:v>36323.10669560518</c:v>
                </c:pt>
                <c:pt idx="3">
                  <c:v>38477.163747398299</c:v>
                </c:pt>
                <c:pt idx="4">
                  <c:v>40537.177144532019</c:v>
                </c:pt>
                <c:pt idx="5">
                  <c:v>39080.552975861283</c:v>
                </c:pt>
                <c:pt idx="6">
                  <c:v>36740.034568703399</c:v>
                </c:pt>
                <c:pt idx="7">
                  <c:v>38397.025106052679</c:v>
                </c:pt>
                <c:pt idx="8">
                  <c:v>37792.278875960961</c:v>
                </c:pt>
                <c:pt idx="9">
                  <c:v>39893.63059892055</c:v>
                </c:pt>
                <c:pt idx="10">
                  <c:v>41284.632852122806</c:v>
                </c:pt>
                <c:pt idx="11">
                  <c:v>46961.438760140059</c:v>
                </c:pt>
                <c:pt idx="12">
                  <c:v>53074.670238591774</c:v>
                </c:pt>
                <c:pt idx="13">
                  <c:v>53824.332745845721</c:v>
                </c:pt>
                <c:pt idx="14">
                  <c:v>59427.691613874398</c:v>
                </c:pt>
                <c:pt idx="15">
                  <c:v>62190.027379188061</c:v>
                </c:pt>
                <c:pt idx="16">
                  <c:v>67794.148228144841</c:v>
                </c:pt>
                <c:pt idx="17">
                  <c:v>64235.981989557207</c:v>
                </c:pt>
                <c:pt idx="18">
                  <c:v>64062.325454599486</c:v>
                </c:pt>
                <c:pt idx="19">
                  <c:v>64953.320007015638</c:v>
                </c:pt>
                <c:pt idx="20">
                  <c:v>69883.494132757187</c:v>
                </c:pt>
                <c:pt idx="21">
                  <c:v>72886.546073962978</c:v>
                </c:pt>
                <c:pt idx="22">
                  <c:v>77888.299267751834</c:v>
                </c:pt>
                <c:pt idx="23">
                  <c:v>78684.957440136757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8-4B77-9838-839D3C8A766C}"/>
            </c:ext>
          </c:extLst>
        </c:ser>
        <c:ser>
          <c:idx val="1"/>
          <c:order val="1"/>
          <c:tx>
            <c:strRef>
              <c:f>'Manu and Services'!$A$4</c:f>
              <c:strCache>
                <c:ptCount val="1"/>
                <c:pt idx="0">
                  <c:v>Mid-Tech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Services'!$B$4:$Y$4</c:f>
              <c:numCache>
                <c:formatCode>General</c:formatCode>
                <c:ptCount val="24"/>
                <c:pt idx="0">
                  <c:v>62302.316540572232</c:v>
                </c:pt>
                <c:pt idx="1">
                  <c:v>69030.411592036107</c:v>
                </c:pt>
                <c:pt idx="2">
                  <c:v>87377.444473771684</c:v>
                </c:pt>
                <c:pt idx="3">
                  <c:v>96174.379384971049</c:v>
                </c:pt>
                <c:pt idx="4">
                  <c:v>99637.620694864818</c:v>
                </c:pt>
                <c:pt idx="5">
                  <c:v>92634.023247165547</c:v>
                </c:pt>
                <c:pt idx="6">
                  <c:v>87700.434249253827</c:v>
                </c:pt>
                <c:pt idx="7">
                  <c:v>89898.181019093172</c:v>
                </c:pt>
                <c:pt idx="8">
                  <c:v>86219.324271834252</c:v>
                </c:pt>
                <c:pt idx="9">
                  <c:v>88896.105887959508</c:v>
                </c:pt>
                <c:pt idx="10">
                  <c:v>98089.358136511466</c:v>
                </c:pt>
                <c:pt idx="11">
                  <c:v>111189.78875914117</c:v>
                </c:pt>
                <c:pt idx="12">
                  <c:v>116052.94092850052</c:v>
                </c:pt>
                <c:pt idx="13">
                  <c:v>119453.83741328881</c:v>
                </c:pt>
                <c:pt idx="14">
                  <c:v>133248.73459006401</c:v>
                </c:pt>
                <c:pt idx="15">
                  <c:v>136605.8681287753</c:v>
                </c:pt>
                <c:pt idx="16">
                  <c:v>138391.57913452137</c:v>
                </c:pt>
                <c:pt idx="17">
                  <c:v>132758.68398465277</c:v>
                </c:pt>
                <c:pt idx="18">
                  <c:v>137160.501571817</c:v>
                </c:pt>
                <c:pt idx="19">
                  <c:v>137975.84002246382</c:v>
                </c:pt>
                <c:pt idx="20">
                  <c:v>129822.71060187505</c:v>
                </c:pt>
                <c:pt idx="21">
                  <c:v>127790.54691217699</c:v>
                </c:pt>
                <c:pt idx="22">
                  <c:v>134581.00073632909</c:v>
                </c:pt>
                <c:pt idx="23">
                  <c:v>135172.67845503573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8-4B77-9838-839D3C8A766C}"/>
            </c:ext>
          </c:extLst>
        </c:ser>
        <c:ser>
          <c:idx val="2"/>
          <c:order val="2"/>
          <c:tx>
            <c:strRef>
              <c:f>'Manu and Services'!$A$5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Services'!$B$5:$Y$5</c:f>
              <c:numCache>
                <c:formatCode>General</c:formatCode>
                <c:ptCount val="24"/>
                <c:pt idx="0">
                  <c:v>38011.564039180426</c:v>
                </c:pt>
                <c:pt idx="1">
                  <c:v>40320.984056739806</c:v>
                </c:pt>
                <c:pt idx="2">
                  <c:v>39675.338574930218</c:v>
                </c:pt>
                <c:pt idx="3">
                  <c:v>43517.259612787711</c:v>
                </c:pt>
                <c:pt idx="4">
                  <c:v>45317.75361035941</c:v>
                </c:pt>
                <c:pt idx="5">
                  <c:v>40599.020788111855</c:v>
                </c:pt>
                <c:pt idx="6">
                  <c:v>49492.721184312322</c:v>
                </c:pt>
                <c:pt idx="7">
                  <c:v>56717.255420598689</c:v>
                </c:pt>
                <c:pt idx="8">
                  <c:v>52157.331305340798</c:v>
                </c:pt>
                <c:pt idx="9">
                  <c:v>60928.503056590984</c:v>
                </c:pt>
                <c:pt idx="10">
                  <c:v>63768.791974120104</c:v>
                </c:pt>
                <c:pt idx="11">
                  <c:v>74248.990091348751</c:v>
                </c:pt>
                <c:pt idx="12">
                  <c:v>78839.147464287613</c:v>
                </c:pt>
                <c:pt idx="13">
                  <c:v>81029.29631668418</c:v>
                </c:pt>
                <c:pt idx="14">
                  <c:v>84971.114643902183</c:v>
                </c:pt>
                <c:pt idx="15">
                  <c:v>84521.300695209415</c:v>
                </c:pt>
                <c:pt idx="16">
                  <c:v>74682.10329641639</c:v>
                </c:pt>
                <c:pt idx="17">
                  <c:v>72123.920110405714</c:v>
                </c:pt>
                <c:pt idx="18">
                  <c:v>67295.070114143702</c:v>
                </c:pt>
                <c:pt idx="19">
                  <c:v>71357.750204020631</c:v>
                </c:pt>
                <c:pt idx="20">
                  <c:v>74969.721002907478</c:v>
                </c:pt>
                <c:pt idx="21">
                  <c:v>81380.525006410942</c:v>
                </c:pt>
                <c:pt idx="22">
                  <c:v>88373.542824781514</c:v>
                </c:pt>
                <c:pt idx="23">
                  <c:v>90271.950606259605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8-4B77-9838-839D3C8A766C}"/>
            </c:ext>
          </c:extLst>
        </c:ser>
        <c:ser>
          <c:idx val="3"/>
          <c:order val="3"/>
          <c:tx>
            <c:strRef>
              <c:f>'Manu and Services'!$A$6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Services'!$B$6:$Y$6</c:f>
              <c:numCache>
                <c:formatCode>General</c:formatCode>
                <c:ptCount val="24"/>
                <c:pt idx="0">
                  <c:v>117655.43049299276</c:v>
                </c:pt>
                <c:pt idx="1">
                  <c:v>149373.76287879646</c:v>
                </c:pt>
                <c:pt idx="2">
                  <c:v>198605.4437647528</c:v>
                </c:pt>
                <c:pt idx="3">
                  <c:v>238862.17735373662</c:v>
                </c:pt>
                <c:pt idx="4">
                  <c:v>197819.47930820048</c:v>
                </c:pt>
                <c:pt idx="5">
                  <c:v>222550.15692342311</c:v>
                </c:pt>
                <c:pt idx="6">
                  <c:v>232213.82279605014</c:v>
                </c:pt>
                <c:pt idx="7">
                  <c:v>276613.22660484957</c:v>
                </c:pt>
                <c:pt idx="8">
                  <c:v>247559.37513547024</c:v>
                </c:pt>
                <c:pt idx="9">
                  <c:v>298698.24616381113</c:v>
                </c:pt>
                <c:pt idx="10">
                  <c:v>274612.78137326927</c:v>
                </c:pt>
                <c:pt idx="11">
                  <c:v>291842.65766746481</c:v>
                </c:pt>
                <c:pt idx="12">
                  <c:v>314759.86544419226</c:v>
                </c:pt>
                <c:pt idx="13">
                  <c:v>247104.18619343056</c:v>
                </c:pt>
                <c:pt idx="14">
                  <c:v>320768.66327429999</c:v>
                </c:pt>
                <c:pt idx="15">
                  <c:v>333501.47875314555</c:v>
                </c:pt>
                <c:pt idx="16">
                  <c:v>354420.97547099565</c:v>
                </c:pt>
                <c:pt idx="17">
                  <c:v>181448.44517184942</c:v>
                </c:pt>
                <c:pt idx="18">
                  <c:v>187534.58096013017</c:v>
                </c:pt>
                <c:pt idx="19">
                  <c:v>169132.26032190342</c:v>
                </c:pt>
                <c:pt idx="20">
                  <c:v>173801.65289256201</c:v>
                </c:pt>
                <c:pt idx="21">
                  <c:v>178460.49046321525</c:v>
                </c:pt>
                <c:pt idx="22">
                  <c:v>202787.74289985051</c:v>
                </c:pt>
                <c:pt idx="23">
                  <c:v>185314.32274789369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8-4B77-9838-839D3C8A766C}"/>
            </c:ext>
          </c:extLst>
        </c:ser>
        <c:ser>
          <c:idx val="4"/>
          <c:order val="4"/>
          <c:tx>
            <c:strRef>
              <c:f>'Manu and Services'!#REF!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8-4B77-9838-839D3C8A766C}"/>
            </c:ext>
          </c:extLst>
        </c:ser>
        <c:ser>
          <c:idx val="5"/>
          <c:order val="5"/>
          <c:tx>
            <c:strRef>
              <c:f>'Manu and Services'!#REF!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58-4B77-9838-839D3C8A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652912"/>
        <c:axId val="424109600"/>
      </c:lineChart>
      <c:catAx>
        <c:axId val="3426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09600"/>
        <c:crosses val="autoZero"/>
        <c:auto val="1"/>
        <c:lblAlgn val="ctr"/>
        <c:lblOffset val="100"/>
        <c:noMultiLvlLbl val="0"/>
      </c:catAx>
      <c:valAx>
        <c:axId val="424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41960976654177E-2"/>
          <c:y val="9.5966469045087044E-2"/>
          <c:w val="0.89266943942099353"/>
          <c:h val="0.68333042436177605"/>
        </c:manualLayout>
      </c:layout>
      <c:lineChart>
        <c:grouping val="standard"/>
        <c:varyColors val="0"/>
        <c:ser>
          <c:idx val="0"/>
          <c:order val="0"/>
          <c:tx>
            <c:strRef>
              <c:f>'Manu and Services'!$A$3</c:f>
              <c:strCache>
                <c:ptCount val="1"/>
                <c:pt idx="0">
                  <c:v>Low-Tech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Services'!$B$3:$Y$3</c:f>
              <c:numCache>
                <c:formatCode>General</c:formatCode>
                <c:ptCount val="24"/>
                <c:pt idx="0">
                  <c:v>29026.604250338161</c:v>
                </c:pt>
                <c:pt idx="1">
                  <c:v>32563.190046513329</c:v>
                </c:pt>
                <c:pt idx="2">
                  <c:v>36323.10669560518</c:v>
                </c:pt>
                <c:pt idx="3">
                  <c:v>38477.163747398299</c:v>
                </c:pt>
                <c:pt idx="4">
                  <c:v>40537.177144532019</c:v>
                </c:pt>
                <c:pt idx="5">
                  <c:v>39080.552975861283</c:v>
                </c:pt>
                <c:pt idx="6">
                  <c:v>36740.034568703399</c:v>
                </c:pt>
                <c:pt idx="7">
                  <c:v>38397.025106052679</c:v>
                </c:pt>
                <c:pt idx="8">
                  <c:v>37792.278875960961</c:v>
                </c:pt>
                <c:pt idx="9">
                  <c:v>39893.63059892055</c:v>
                </c:pt>
                <c:pt idx="10">
                  <c:v>41284.632852122806</c:v>
                </c:pt>
                <c:pt idx="11">
                  <c:v>46961.438760140059</c:v>
                </c:pt>
                <c:pt idx="12">
                  <c:v>53074.670238591774</c:v>
                </c:pt>
                <c:pt idx="13">
                  <c:v>53824.332745845721</c:v>
                </c:pt>
                <c:pt idx="14">
                  <c:v>59427.691613874398</c:v>
                </c:pt>
                <c:pt idx="15">
                  <c:v>62190.027379188061</c:v>
                </c:pt>
                <c:pt idx="16">
                  <c:v>67794.148228144841</c:v>
                </c:pt>
                <c:pt idx="17">
                  <c:v>64235.981989557207</c:v>
                </c:pt>
                <c:pt idx="18">
                  <c:v>64062.325454599486</c:v>
                </c:pt>
                <c:pt idx="19">
                  <c:v>64953.320007015638</c:v>
                </c:pt>
                <c:pt idx="20">
                  <c:v>69883.494132757187</c:v>
                </c:pt>
                <c:pt idx="21">
                  <c:v>72886.546073962978</c:v>
                </c:pt>
                <c:pt idx="22">
                  <c:v>77888.299267751834</c:v>
                </c:pt>
                <c:pt idx="23">
                  <c:v>78684.957440136757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7-4F81-A906-F6AF0405C782}"/>
            </c:ext>
          </c:extLst>
        </c:ser>
        <c:ser>
          <c:idx val="1"/>
          <c:order val="1"/>
          <c:tx>
            <c:strRef>
              <c:f>'Manu and Services'!$A$4</c:f>
              <c:strCache>
                <c:ptCount val="1"/>
                <c:pt idx="0">
                  <c:v>Mid-Tech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Services'!$B$4:$Y$4</c:f>
              <c:numCache>
                <c:formatCode>General</c:formatCode>
                <c:ptCount val="24"/>
                <c:pt idx="0">
                  <c:v>62302.316540572232</c:v>
                </c:pt>
                <c:pt idx="1">
                  <c:v>69030.411592036107</c:v>
                </c:pt>
                <c:pt idx="2">
                  <c:v>87377.444473771684</c:v>
                </c:pt>
                <c:pt idx="3">
                  <c:v>96174.379384971049</c:v>
                </c:pt>
                <c:pt idx="4">
                  <c:v>99637.620694864818</c:v>
                </c:pt>
                <c:pt idx="5">
                  <c:v>92634.023247165547</c:v>
                </c:pt>
                <c:pt idx="6">
                  <c:v>87700.434249253827</c:v>
                </c:pt>
                <c:pt idx="7">
                  <c:v>89898.181019093172</c:v>
                </c:pt>
                <c:pt idx="8">
                  <c:v>86219.324271834252</c:v>
                </c:pt>
                <c:pt idx="9">
                  <c:v>88896.105887959508</c:v>
                </c:pt>
                <c:pt idx="10">
                  <c:v>98089.358136511466</c:v>
                </c:pt>
                <c:pt idx="11">
                  <c:v>111189.78875914117</c:v>
                </c:pt>
                <c:pt idx="12">
                  <c:v>116052.94092850052</c:v>
                </c:pt>
                <c:pt idx="13">
                  <c:v>119453.83741328881</c:v>
                </c:pt>
                <c:pt idx="14">
                  <c:v>133248.73459006401</c:v>
                </c:pt>
                <c:pt idx="15">
                  <c:v>136605.8681287753</c:v>
                </c:pt>
                <c:pt idx="16">
                  <c:v>138391.57913452137</c:v>
                </c:pt>
                <c:pt idx="17">
                  <c:v>132758.68398465277</c:v>
                </c:pt>
                <c:pt idx="18">
                  <c:v>137160.501571817</c:v>
                </c:pt>
                <c:pt idx="19">
                  <c:v>137975.84002246382</c:v>
                </c:pt>
                <c:pt idx="20">
                  <c:v>129822.71060187505</c:v>
                </c:pt>
                <c:pt idx="21">
                  <c:v>127790.54691217699</c:v>
                </c:pt>
                <c:pt idx="22">
                  <c:v>134581.00073632909</c:v>
                </c:pt>
                <c:pt idx="23">
                  <c:v>135172.67845503573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7-4F81-A906-F6AF0405C782}"/>
            </c:ext>
          </c:extLst>
        </c:ser>
        <c:ser>
          <c:idx val="2"/>
          <c:order val="2"/>
          <c:tx>
            <c:strRef>
              <c:f>'Manu and Services'!$A$5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Services'!$B$5:$Y$5</c:f>
              <c:numCache>
                <c:formatCode>General</c:formatCode>
                <c:ptCount val="24"/>
                <c:pt idx="0">
                  <c:v>38011.564039180426</c:v>
                </c:pt>
                <c:pt idx="1">
                  <c:v>40320.984056739806</c:v>
                </c:pt>
                <c:pt idx="2">
                  <c:v>39675.338574930218</c:v>
                </c:pt>
                <c:pt idx="3">
                  <c:v>43517.259612787711</c:v>
                </c:pt>
                <c:pt idx="4">
                  <c:v>45317.75361035941</c:v>
                </c:pt>
                <c:pt idx="5">
                  <c:v>40599.020788111855</c:v>
                </c:pt>
                <c:pt idx="6">
                  <c:v>49492.721184312322</c:v>
                </c:pt>
                <c:pt idx="7">
                  <c:v>56717.255420598689</c:v>
                </c:pt>
                <c:pt idx="8">
                  <c:v>52157.331305340798</c:v>
                </c:pt>
                <c:pt idx="9">
                  <c:v>60928.503056590984</c:v>
                </c:pt>
                <c:pt idx="10">
                  <c:v>63768.791974120104</c:v>
                </c:pt>
                <c:pt idx="11">
                  <c:v>74248.990091348751</c:v>
                </c:pt>
                <c:pt idx="12">
                  <c:v>78839.147464287613</c:v>
                </c:pt>
                <c:pt idx="13">
                  <c:v>81029.29631668418</c:v>
                </c:pt>
                <c:pt idx="14">
                  <c:v>84971.114643902183</c:v>
                </c:pt>
                <c:pt idx="15">
                  <c:v>84521.300695209415</c:v>
                </c:pt>
                <c:pt idx="16">
                  <c:v>74682.10329641639</c:v>
                </c:pt>
                <c:pt idx="17">
                  <c:v>72123.920110405714</c:v>
                </c:pt>
                <c:pt idx="18">
                  <c:v>67295.070114143702</c:v>
                </c:pt>
                <c:pt idx="19">
                  <c:v>71357.750204020631</c:v>
                </c:pt>
                <c:pt idx="20">
                  <c:v>74969.721002907478</c:v>
                </c:pt>
                <c:pt idx="21">
                  <c:v>81380.525006410942</c:v>
                </c:pt>
                <c:pt idx="22">
                  <c:v>88373.542824781514</c:v>
                </c:pt>
                <c:pt idx="23">
                  <c:v>90271.950606259605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7-4F81-A906-F6AF0405C782}"/>
            </c:ext>
          </c:extLst>
        </c:ser>
        <c:ser>
          <c:idx val="4"/>
          <c:order val="4"/>
          <c:tx>
            <c:strRef>
              <c:f>'Manu and Services'!#REF!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77-4F81-A906-F6AF0405C782}"/>
            </c:ext>
          </c:extLst>
        </c:ser>
        <c:ser>
          <c:idx val="5"/>
          <c:order val="5"/>
          <c:tx>
            <c:strRef>
              <c:f>'Manu and Services'!$A$10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Services'!$B$10:$Y$10</c:f>
              <c:numCache>
                <c:formatCode>General</c:formatCode>
                <c:ptCount val="24"/>
                <c:pt idx="0">
                  <c:v>22249.142180992432</c:v>
                </c:pt>
                <c:pt idx="1">
                  <c:v>23417.588600483552</c:v>
                </c:pt>
                <c:pt idx="2">
                  <c:v>23935.545418308404</c:v>
                </c:pt>
                <c:pt idx="3">
                  <c:v>22848.101423271572</c:v>
                </c:pt>
                <c:pt idx="4">
                  <c:v>23968.339661334303</c:v>
                </c:pt>
                <c:pt idx="5">
                  <c:v>23809.962619903024</c:v>
                </c:pt>
                <c:pt idx="6">
                  <c:v>24154.476753740732</c:v>
                </c:pt>
                <c:pt idx="7">
                  <c:v>23040.766844158075</c:v>
                </c:pt>
                <c:pt idx="8">
                  <c:v>27630.326935427347</c:v>
                </c:pt>
                <c:pt idx="9">
                  <c:v>28087.848637574061</c:v>
                </c:pt>
                <c:pt idx="10">
                  <c:v>27981.911799720197</c:v>
                </c:pt>
                <c:pt idx="11">
                  <c:v>29142.756440202451</c:v>
                </c:pt>
                <c:pt idx="12">
                  <c:v>30305.530208749973</c:v>
                </c:pt>
                <c:pt idx="13">
                  <c:v>34056.999376991647</c:v>
                </c:pt>
                <c:pt idx="14">
                  <c:v>33774.910852046429</c:v>
                </c:pt>
                <c:pt idx="15">
                  <c:v>35403.794037217289</c:v>
                </c:pt>
                <c:pt idx="16">
                  <c:v>33718.516617830763</c:v>
                </c:pt>
                <c:pt idx="17">
                  <c:v>35353.359092608749</c:v>
                </c:pt>
                <c:pt idx="18">
                  <c:v>38838.993241282078</c:v>
                </c:pt>
                <c:pt idx="19">
                  <c:v>37740.372165291701</c:v>
                </c:pt>
                <c:pt idx="20">
                  <c:v>36908.134358559284</c:v>
                </c:pt>
                <c:pt idx="21">
                  <c:v>38240.426722860626</c:v>
                </c:pt>
                <c:pt idx="22">
                  <c:v>38212.889393366124</c:v>
                </c:pt>
                <c:pt idx="23">
                  <c:v>40096.438701544277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77-4F81-A906-F6AF0405C782}"/>
            </c:ext>
          </c:extLst>
        </c:ser>
        <c:ser>
          <c:idx val="6"/>
          <c:order val="6"/>
          <c:tx>
            <c:strRef>
              <c:f>'Manu and Services'!$A$11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Services'!$B$11:$Y$11</c:f>
              <c:numCache>
                <c:formatCode>General</c:formatCode>
                <c:ptCount val="24"/>
                <c:pt idx="0">
                  <c:v>38213.280438399292</c:v>
                </c:pt>
                <c:pt idx="1">
                  <c:v>37875.884975940055</c:v>
                </c:pt>
                <c:pt idx="2">
                  <c:v>37300.432375663724</c:v>
                </c:pt>
                <c:pt idx="3">
                  <c:v>36608.410571572946</c:v>
                </c:pt>
                <c:pt idx="4">
                  <c:v>40459.003286606334</c:v>
                </c:pt>
                <c:pt idx="5">
                  <c:v>36049.938593302919</c:v>
                </c:pt>
                <c:pt idx="6">
                  <c:v>36062.236092840292</c:v>
                </c:pt>
                <c:pt idx="7">
                  <c:v>40003.596741768793</c:v>
                </c:pt>
                <c:pt idx="8">
                  <c:v>43784.29759952383</c:v>
                </c:pt>
                <c:pt idx="9">
                  <c:v>44767.495209903209</c:v>
                </c:pt>
                <c:pt idx="10">
                  <c:v>48016.838092787184</c:v>
                </c:pt>
                <c:pt idx="11">
                  <c:v>48725.333326831445</c:v>
                </c:pt>
                <c:pt idx="12">
                  <c:v>49384.040621015069</c:v>
                </c:pt>
                <c:pt idx="13">
                  <c:v>51115.370465204134</c:v>
                </c:pt>
                <c:pt idx="14">
                  <c:v>50000.623689241031</c:v>
                </c:pt>
                <c:pt idx="15">
                  <c:v>54378.464581293192</c:v>
                </c:pt>
                <c:pt idx="16">
                  <c:v>55021.797866263092</c:v>
                </c:pt>
                <c:pt idx="17">
                  <c:v>51323.301752430489</c:v>
                </c:pt>
                <c:pt idx="18">
                  <c:v>62288.105788844339</c:v>
                </c:pt>
                <c:pt idx="19">
                  <c:v>54910.944601400319</c:v>
                </c:pt>
                <c:pt idx="20">
                  <c:v>51839.786230030128</c:v>
                </c:pt>
                <c:pt idx="21">
                  <c:v>54923.857868020292</c:v>
                </c:pt>
                <c:pt idx="22">
                  <c:v>53675.808198871084</c:v>
                </c:pt>
                <c:pt idx="23">
                  <c:v>55484.812721287031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77-4F81-A906-F6AF0405C782}"/>
            </c:ext>
          </c:extLst>
        </c:ser>
        <c:ser>
          <c:idx val="7"/>
          <c:order val="7"/>
          <c:tx>
            <c:strRef>
              <c:f>'Manu and Services'!$A$12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Services'!$B$12:$Y$12</c:f>
              <c:numCache>
                <c:formatCode>General</c:formatCode>
                <c:ptCount val="24"/>
                <c:pt idx="0">
                  <c:v>28549.393168320781</c:v>
                </c:pt>
                <c:pt idx="1">
                  <c:v>30799.631875831376</c:v>
                </c:pt>
                <c:pt idx="2">
                  <c:v>35073.5903916479</c:v>
                </c:pt>
                <c:pt idx="3">
                  <c:v>34765.20262702</c:v>
                </c:pt>
                <c:pt idx="4">
                  <c:v>34738.638884443018</c:v>
                </c:pt>
                <c:pt idx="5">
                  <c:v>28085.08538699026</c:v>
                </c:pt>
                <c:pt idx="6">
                  <c:v>27721.846318281474</c:v>
                </c:pt>
                <c:pt idx="7">
                  <c:v>26513.076578365348</c:v>
                </c:pt>
                <c:pt idx="8">
                  <c:v>25072.155886368455</c:v>
                </c:pt>
                <c:pt idx="9">
                  <c:v>23520.021486987516</c:v>
                </c:pt>
                <c:pt idx="10">
                  <c:v>22998.292542862764</c:v>
                </c:pt>
                <c:pt idx="11">
                  <c:v>24125.84710239181</c:v>
                </c:pt>
                <c:pt idx="12">
                  <c:v>23415.448206936035</c:v>
                </c:pt>
                <c:pt idx="13">
                  <c:v>23176.56097771741</c:v>
                </c:pt>
                <c:pt idx="14">
                  <c:v>24786.006000395126</c:v>
                </c:pt>
                <c:pt idx="15">
                  <c:v>23912.136751647227</c:v>
                </c:pt>
                <c:pt idx="16">
                  <c:v>24938.9481864591</c:v>
                </c:pt>
                <c:pt idx="17">
                  <c:v>26058.003140297402</c:v>
                </c:pt>
                <c:pt idx="18">
                  <c:v>25639.600521059489</c:v>
                </c:pt>
                <c:pt idx="19">
                  <c:v>29692.687494679492</c:v>
                </c:pt>
                <c:pt idx="20">
                  <c:v>29866.109434254318</c:v>
                </c:pt>
                <c:pt idx="21">
                  <c:v>33744.227909524925</c:v>
                </c:pt>
                <c:pt idx="22">
                  <c:v>35601.190930605386</c:v>
                </c:pt>
                <c:pt idx="23">
                  <c:v>40018.375009986419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77-4F81-A906-F6AF040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43264"/>
        <c:axId val="4287282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'Manu and Services'!$A$6</c15:sqref>
                        </c15:formulaRef>
                      </c:ext>
                    </c:extLst>
                    <c:strCache>
                      <c:ptCount val="1"/>
                      <c:pt idx="0">
                        <c:v>Utilities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'Manu and Services'!$B$1:$Y$1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  <c:pt idx="16">
                        <c:v>2009</c:v>
                      </c:pt>
                      <c:pt idx="17">
                        <c:v>2010</c:v>
                      </c:pt>
                      <c:pt idx="18">
                        <c:v>2011</c:v>
                      </c:pt>
                      <c:pt idx="19">
                        <c:v>2012</c:v>
                      </c:pt>
                      <c:pt idx="20">
                        <c:v>2013</c:v>
                      </c:pt>
                      <c:pt idx="21">
                        <c:v>2014</c:v>
                      </c:pt>
                      <c:pt idx="22">
                        <c:v>2015</c:v>
                      </c:pt>
                      <c:pt idx="2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'Manu and Services'!$B$6:$Y$6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117655.43049299276</c:v>
                      </c:pt>
                      <c:pt idx="1">
                        <c:v>149373.76287879646</c:v>
                      </c:pt>
                      <c:pt idx="2">
                        <c:v>198605.4437647528</c:v>
                      </c:pt>
                      <c:pt idx="3">
                        <c:v>238862.17735373662</c:v>
                      </c:pt>
                      <c:pt idx="4">
                        <c:v>197819.47930820048</c:v>
                      </c:pt>
                      <c:pt idx="5">
                        <c:v>222550.15692342311</c:v>
                      </c:pt>
                      <c:pt idx="6">
                        <c:v>232213.82279605014</c:v>
                      </c:pt>
                      <c:pt idx="7">
                        <c:v>276613.22660484957</c:v>
                      </c:pt>
                      <c:pt idx="8">
                        <c:v>247559.37513547024</c:v>
                      </c:pt>
                      <c:pt idx="9">
                        <c:v>298698.24616381113</c:v>
                      </c:pt>
                      <c:pt idx="10">
                        <c:v>274612.78137326927</c:v>
                      </c:pt>
                      <c:pt idx="11">
                        <c:v>291842.65766746481</c:v>
                      </c:pt>
                      <c:pt idx="12">
                        <c:v>314759.86544419226</c:v>
                      </c:pt>
                      <c:pt idx="13">
                        <c:v>247104.18619343056</c:v>
                      </c:pt>
                      <c:pt idx="14">
                        <c:v>320768.66327429999</c:v>
                      </c:pt>
                      <c:pt idx="15">
                        <c:v>333501.47875314555</c:v>
                      </c:pt>
                      <c:pt idx="16">
                        <c:v>354420.97547099565</c:v>
                      </c:pt>
                      <c:pt idx="17">
                        <c:v>181448.44517184942</c:v>
                      </c:pt>
                      <c:pt idx="18">
                        <c:v>187534.58096013017</c:v>
                      </c:pt>
                      <c:pt idx="19">
                        <c:v>169132.26032190342</c:v>
                      </c:pt>
                      <c:pt idx="20">
                        <c:v>173801.65289256201</c:v>
                      </c:pt>
                      <c:pt idx="21">
                        <c:v>178460.49046321525</c:v>
                      </c:pt>
                      <c:pt idx="22">
                        <c:v>202787.74289985051</c:v>
                      </c:pt>
                      <c:pt idx="23">
                        <c:v>185314.32274789369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877-4F81-A906-F6AF0405C7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 and Services'!$A$13</c15:sqref>
                        </c15:formulaRef>
                      </c:ext>
                    </c:extLst>
                    <c:strCache>
                      <c:ptCount val="1"/>
                      <c:pt idx="0">
                        <c:v>Mining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 and Services'!$B$1:$Y$1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  <c:pt idx="16">
                        <c:v>2009</c:v>
                      </c:pt>
                      <c:pt idx="17">
                        <c:v>2010</c:v>
                      </c:pt>
                      <c:pt idx="18">
                        <c:v>2011</c:v>
                      </c:pt>
                      <c:pt idx="19">
                        <c:v>2012</c:v>
                      </c:pt>
                      <c:pt idx="20">
                        <c:v>2013</c:v>
                      </c:pt>
                      <c:pt idx="21">
                        <c:v>2014</c:v>
                      </c:pt>
                      <c:pt idx="22">
                        <c:v>2015</c:v>
                      </c:pt>
                      <c:pt idx="23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 and Services'!$B$13:$Y$13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1569102.6035701819</c:v>
                      </c:pt>
                      <c:pt idx="1">
                        <c:v>1783532.3267971277</c:v>
                      </c:pt>
                      <c:pt idx="2">
                        <c:v>2364349.4986630455</c:v>
                      </c:pt>
                      <c:pt idx="3">
                        <c:v>2259353.6742860232</c:v>
                      </c:pt>
                      <c:pt idx="4">
                        <c:v>2092725.6093409453</c:v>
                      </c:pt>
                      <c:pt idx="5">
                        <c:v>2847282.2232262827</c:v>
                      </c:pt>
                      <c:pt idx="6">
                        <c:v>2286293.313960427</c:v>
                      </c:pt>
                      <c:pt idx="7">
                        <c:v>3128260.3334494694</c:v>
                      </c:pt>
                      <c:pt idx="8">
                        <c:v>3190466.1795050935</c:v>
                      </c:pt>
                      <c:pt idx="9">
                        <c:v>3234190.5780927939</c:v>
                      </c:pt>
                      <c:pt idx="10">
                        <c:v>3198348.8311387012</c:v>
                      </c:pt>
                      <c:pt idx="11">
                        <c:v>2829787.3053597687</c:v>
                      </c:pt>
                      <c:pt idx="12">
                        <c:v>2710154.2532368372</c:v>
                      </c:pt>
                      <c:pt idx="13">
                        <c:v>2302468.6344626402</c:v>
                      </c:pt>
                      <c:pt idx="14">
                        <c:v>2505441.2567595872</c:v>
                      </c:pt>
                      <c:pt idx="15">
                        <c:v>1767409.0415902319</c:v>
                      </c:pt>
                      <c:pt idx="16">
                        <c:v>1436517.9883637736</c:v>
                      </c:pt>
                      <c:pt idx="17">
                        <c:v>1569807.6923076923</c:v>
                      </c:pt>
                      <c:pt idx="18">
                        <c:v>1161537.4149659865</c:v>
                      </c:pt>
                      <c:pt idx="19">
                        <c:v>1073650.9900990098</c:v>
                      </c:pt>
                      <c:pt idx="20">
                        <c:v>998737.20136518765</c:v>
                      </c:pt>
                      <c:pt idx="21">
                        <c:v>1072502.9515938608</c:v>
                      </c:pt>
                      <c:pt idx="22">
                        <c:v>911245.2107279693</c:v>
                      </c:pt>
                      <c:pt idx="23">
                        <c:v>1014215.9916926272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77-4F81-A906-F6AF0405C782}"/>
                  </c:ext>
                </c:extLst>
              </c15:ser>
            </c15:filteredLineSeries>
          </c:ext>
        </c:extLst>
      </c:lineChart>
      <c:catAx>
        <c:axId val="4347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8288"/>
        <c:crosses val="autoZero"/>
        <c:auto val="1"/>
        <c:lblAlgn val="ctr"/>
        <c:lblOffset val="100"/>
        <c:noMultiLvlLbl val="0"/>
      </c:catAx>
      <c:valAx>
        <c:axId val="4287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17252255232801"/>
          <c:y val="0.86366572178477685"/>
          <c:w val="0.79084552700385924"/>
          <c:h val="0.13633438672031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6593960983555E-2"/>
          <c:y val="2.985163204747775E-2"/>
          <c:w val="0.91230468255744912"/>
          <c:h val="0.6957681254234912"/>
        </c:manualLayout>
      </c:layout>
      <c:lineChart>
        <c:grouping val="standard"/>
        <c:varyColors val="0"/>
        <c:ser>
          <c:idx val="0"/>
          <c:order val="0"/>
          <c:tx>
            <c:strRef>
              <c:f>'Manu and Services'!$A$3</c:f>
              <c:strCache>
                <c:ptCount val="1"/>
                <c:pt idx="0">
                  <c:v>Low-Tech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Services'!$B$3:$Y$3</c:f>
              <c:numCache>
                <c:formatCode>General</c:formatCode>
                <c:ptCount val="24"/>
                <c:pt idx="0">
                  <c:v>29026.604250338161</c:v>
                </c:pt>
                <c:pt idx="1">
                  <c:v>32563.190046513329</c:v>
                </c:pt>
                <c:pt idx="2">
                  <c:v>36323.10669560518</c:v>
                </c:pt>
                <c:pt idx="3">
                  <c:v>38477.163747398299</c:v>
                </c:pt>
                <c:pt idx="4">
                  <c:v>40537.177144532019</c:v>
                </c:pt>
                <c:pt idx="5">
                  <c:v>39080.552975861283</c:v>
                </c:pt>
                <c:pt idx="6">
                  <c:v>36740.034568703399</c:v>
                </c:pt>
                <c:pt idx="7">
                  <c:v>38397.025106052679</c:v>
                </c:pt>
                <c:pt idx="8">
                  <c:v>37792.278875960961</c:v>
                </c:pt>
                <c:pt idx="9">
                  <c:v>39893.63059892055</c:v>
                </c:pt>
                <c:pt idx="10">
                  <c:v>41284.632852122806</c:v>
                </c:pt>
                <c:pt idx="11">
                  <c:v>46961.438760140059</c:v>
                </c:pt>
                <c:pt idx="12">
                  <c:v>53074.670238591774</c:v>
                </c:pt>
                <c:pt idx="13">
                  <c:v>53824.332745845721</c:v>
                </c:pt>
                <c:pt idx="14">
                  <c:v>59427.691613874398</c:v>
                </c:pt>
                <c:pt idx="15">
                  <c:v>62190.027379188061</c:v>
                </c:pt>
                <c:pt idx="16">
                  <c:v>67794.148228144841</c:v>
                </c:pt>
                <c:pt idx="17">
                  <c:v>64235.981989557207</c:v>
                </c:pt>
                <c:pt idx="18">
                  <c:v>64062.325454599486</c:v>
                </c:pt>
                <c:pt idx="19">
                  <c:v>64953.320007015638</c:v>
                </c:pt>
                <c:pt idx="20">
                  <c:v>69883.494132757187</c:v>
                </c:pt>
                <c:pt idx="21">
                  <c:v>72886.546073962978</c:v>
                </c:pt>
                <c:pt idx="22">
                  <c:v>77888.299267751834</c:v>
                </c:pt>
                <c:pt idx="23">
                  <c:v>78684.957440136757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9-41DC-A847-F3403D9D758E}"/>
            </c:ext>
          </c:extLst>
        </c:ser>
        <c:ser>
          <c:idx val="1"/>
          <c:order val="1"/>
          <c:tx>
            <c:strRef>
              <c:f>'Manu and Services'!$A$4</c:f>
              <c:strCache>
                <c:ptCount val="1"/>
                <c:pt idx="0">
                  <c:v>Mid-Tech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Services'!$B$4:$Y$4</c:f>
              <c:numCache>
                <c:formatCode>General</c:formatCode>
                <c:ptCount val="24"/>
                <c:pt idx="0">
                  <c:v>62302.316540572232</c:v>
                </c:pt>
                <c:pt idx="1">
                  <c:v>69030.411592036107</c:v>
                </c:pt>
                <c:pt idx="2">
                  <c:v>87377.444473771684</c:v>
                </c:pt>
                <c:pt idx="3">
                  <c:v>96174.379384971049</c:v>
                </c:pt>
                <c:pt idx="4">
                  <c:v>99637.620694864818</c:v>
                </c:pt>
                <c:pt idx="5">
                  <c:v>92634.023247165547</c:v>
                </c:pt>
                <c:pt idx="6">
                  <c:v>87700.434249253827</c:v>
                </c:pt>
                <c:pt idx="7">
                  <c:v>89898.181019093172</c:v>
                </c:pt>
                <c:pt idx="8">
                  <c:v>86219.324271834252</c:v>
                </c:pt>
                <c:pt idx="9">
                  <c:v>88896.105887959508</c:v>
                </c:pt>
                <c:pt idx="10">
                  <c:v>98089.358136511466</c:v>
                </c:pt>
                <c:pt idx="11">
                  <c:v>111189.78875914117</c:v>
                </c:pt>
                <c:pt idx="12">
                  <c:v>116052.94092850052</c:v>
                </c:pt>
                <c:pt idx="13">
                  <c:v>119453.83741328881</c:v>
                </c:pt>
                <c:pt idx="14">
                  <c:v>133248.73459006401</c:v>
                </c:pt>
                <c:pt idx="15">
                  <c:v>136605.8681287753</c:v>
                </c:pt>
                <c:pt idx="16">
                  <c:v>138391.57913452137</c:v>
                </c:pt>
                <c:pt idx="17">
                  <c:v>132758.68398465277</c:v>
                </c:pt>
                <c:pt idx="18">
                  <c:v>137160.501571817</c:v>
                </c:pt>
                <c:pt idx="19">
                  <c:v>137975.84002246382</c:v>
                </c:pt>
                <c:pt idx="20">
                  <c:v>129822.71060187505</c:v>
                </c:pt>
                <c:pt idx="21">
                  <c:v>127790.54691217699</c:v>
                </c:pt>
                <c:pt idx="22">
                  <c:v>134581.00073632909</c:v>
                </c:pt>
                <c:pt idx="23">
                  <c:v>135172.67845503573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9-41DC-A847-F3403D9D758E}"/>
            </c:ext>
          </c:extLst>
        </c:ser>
        <c:ser>
          <c:idx val="2"/>
          <c:order val="2"/>
          <c:tx>
            <c:strRef>
              <c:f>'Manu and Services'!$A$5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Services'!$B$5:$Y$5</c:f>
              <c:numCache>
                <c:formatCode>General</c:formatCode>
                <c:ptCount val="24"/>
                <c:pt idx="0">
                  <c:v>38011.564039180426</c:v>
                </c:pt>
                <c:pt idx="1">
                  <c:v>40320.984056739806</c:v>
                </c:pt>
                <c:pt idx="2">
                  <c:v>39675.338574930218</c:v>
                </c:pt>
                <c:pt idx="3">
                  <c:v>43517.259612787711</c:v>
                </c:pt>
                <c:pt idx="4">
                  <c:v>45317.75361035941</c:v>
                </c:pt>
                <c:pt idx="5">
                  <c:v>40599.020788111855</c:v>
                </c:pt>
                <c:pt idx="6">
                  <c:v>49492.721184312322</c:v>
                </c:pt>
                <c:pt idx="7">
                  <c:v>56717.255420598689</c:v>
                </c:pt>
                <c:pt idx="8">
                  <c:v>52157.331305340798</c:v>
                </c:pt>
                <c:pt idx="9">
                  <c:v>60928.503056590984</c:v>
                </c:pt>
                <c:pt idx="10">
                  <c:v>63768.791974120104</c:v>
                </c:pt>
                <c:pt idx="11">
                  <c:v>74248.990091348751</c:v>
                </c:pt>
                <c:pt idx="12">
                  <c:v>78839.147464287613</c:v>
                </c:pt>
                <c:pt idx="13">
                  <c:v>81029.29631668418</c:v>
                </c:pt>
                <c:pt idx="14">
                  <c:v>84971.114643902183</c:v>
                </c:pt>
                <c:pt idx="15">
                  <c:v>84521.300695209415</c:v>
                </c:pt>
                <c:pt idx="16">
                  <c:v>74682.10329641639</c:v>
                </c:pt>
                <c:pt idx="17">
                  <c:v>72123.920110405714</c:v>
                </c:pt>
                <c:pt idx="18">
                  <c:v>67295.070114143702</c:v>
                </c:pt>
                <c:pt idx="19">
                  <c:v>71357.750204020631</c:v>
                </c:pt>
                <c:pt idx="20">
                  <c:v>74969.721002907478</c:v>
                </c:pt>
                <c:pt idx="21">
                  <c:v>81380.525006410942</c:v>
                </c:pt>
                <c:pt idx="22">
                  <c:v>88373.542824781514</c:v>
                </c:pt>
                <c:pt idx="23">
                  <c:v>90271.950606259605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9-41DC-A847-F3403D9D758E}"/>
            </c:ext>
          </c:extLst>
        </c:ser>
        <c:ser>
          <c:idx val="3"/>
          <c:order val="3"/>
          <c:tx>
            <c:strRef>
              <c:f>'Manu and Services'!$A$6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Services'!$B$6:$Y$6</c:f>
              <c:numCache>
                <c:formatCode>General</c:formatCode>
                <c:ptCount val="24"/>
                <c:pt idx="0">
                  <c:v>117655.43049299276</c:v>
                </c:pt>
                <c:pt idx="1">
                  <c:v>149373.76287879646</c:v>
                </c:pt>
                <c:pt idx="2">
                  <c:v>198605.4437647528</c:v>
                </c:pt>
                <c:pt idx="3">
                  <c:v>238862.17735373662</c:v>
                </c:pt>
                <c:pt idx="4">
                  <c:v>197819.47930820048</c:v>
                </c:pt>
                <c:pt idx="5">
                  <c:v>222550.15692342311</c:v>
                </c:pt>
                <c:pt idx="6">
                  <c:v>232213.82279605014</c:v>
                </c:pt>
                <c:pt idx="7">
                  <c:v>276613.22660484957</c:v>
                </c:pt>
                <c:pt idx="8">
                  <c:v>247559.37513547024</c:v>
                </c:pt>
                <c:pt idx="9">
                  <c:v>298698.24616381113</c:v>
                </c:pt>
                <c:pt idx="10">
                  <c:v>274612.78137326927</c:v>
                </c:pt>
                <c:pt idx="11">
                  <c:v>291842.65766746481</c:v>
                </c:pt>
                <c:pt idx="12">
                  <c:v>314759.86544419226</c:v>
                </c:pt>
                <c:pt idx="13">
                  <c:v>247104.18619343056</c:v>
                </c:pt>
                <c:pt idx="14">
                  <c:v>320768.66327429999</c:v>
                </c:pt>
                <c:pt idx="15">
                  <c:v>333501.47875314555</c:v>
                </c:pt>
                <c:pt idx="16">
                  <c:v>354420.97547099565</c:v>
                </c:pt>
                <c:pt idx="17">
                  <c:v>181448.44517184942</c:v>
                </c:pt>
                <c:pt idx="18">
                  <c:v>187534.58096013017</c:v>
                </c:pt>
                <c:pt idx="19">
                  <c:v>169132.26032190342</c:v>
                </c:pt>
                <c:pt idx="20">
                  <c:v>173801.65289256201</c:v>
                </c:pt>
                <c:pt idx="21">
                  <c:v>178460.49046321525</c:v>
                </c:pt>
                <c:pt idx="22">
                  <c:v>202787.74289985051</c:v>
                </c:pt>
                <c:pt idx="23">
                  <c:v>185314.32274789369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9-41DC-A847-F3403D9D758E}"/>
            </c:ext>
          </c:extLst>
        </c:ser>
        <c:ser>
          <c:idx val="4"/>
          <c:order val="4"/>
          <c:tx>
            <c:strRef>
              <c:f>'Manu and Services'!#REF!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9-41DC-A847-F3403D9D758E}"/>
            </c:ext>
          </c:extLst>
        </c:ser>
        <c:ser>
          <c:idx val="8"/>
          <c:order val="5"/>
          <c:tx>
            <c:strRef>
              <c:f>'Manu and Services'!$A$10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Services'!$B$10:$Y$10</c:f>
              <c:numCache>
                <c:formatCode>General</c:formatCode>
                <c:ptCount val="24"/>
                <c:pt idx="0">
                  <c:v>22249.142180992432</c:v>
                </c:pt>
                <c:pt idx="1">
                  <c:v>23417.588600483552</c:v>
                </c:pt>
                <c:pt idx="2">
                  <c:v>23935.545418308404</c:v>
                </c:pt>
                <c:pt idx="3">
                  <c:v>22848.101423271572</c:v>
                </c:pt>
                <c:pt idx="4">
                  <c:v>23968.339661334303</c:v>
                </c:pt>
                <c:pt idx="5">
                  <c:v>23809.962619903024</c:v>
                </c:pt>
                <c:pt idx="6">
                  <c:v>24154.476753740732</c:v>
                </c:pt>
                <c:pt idx="7">
                  <c:v>23040.766844158075</c:v>
                </c:pt>
                <c:pt idx="8">
                  <c:v>27630.326935427347</c:v>
                </c:pt>
                <c:pt idx="9">
                  <c:v>28087.848637574061</c:v>
                </c:pt>
                <c:pt idx="10">
                  <c:v>27981.911799720197</c:v>
                </c:pt>
                <c:pt idx="11">
                  <c:v>29142.756440202451</c:v>
                </c:pt>
                <c:pt idx="12">
                  <c:v>30305.530208749973</c:v>
                </c:pt>
                <c:pt idx="13">
                  <c:v>34056.999376991647</c:v>
                </c:pt>
                <c:pt idx="14">
                  <c:v>33774.910852046429</c:v>
                </c:pt>
                <c:pt idx="15">
                  <c:v>35403.794037217289</c:v>
                </c:pt>
                <c:pt idx="16">
                  <c:v>33718.516617830763</c:v>
                </c:pt>
                <c:pt idx="17">
                  <c:v>35353.359092608749</c:v>
                </c:pt>
                <c:pt idx="18">
                  <c:v>38838.993241282078</c:v>
                </c:pt>
                <c:pt idx="19">
                  <c:v>37740.372165291701</c:v>
                </c:pt>
                <c:pt idx="20">
                  <c:v>36908.134358559284</c:v>
                </c:pt>
                <c:pt idx="21">
                  <c:v>38240.426722860626</c:v>
                </c:pt>
                <c:pt idx="22">
                  <c:v>38212.889393366124</c:v>
                </c:pt>
                <c:pt idx="23">
                  <c:v>40096.438701544277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19-41DC-A847-F3403D9D758E}"/>
            </c:ext>
          </c:extLst>
        </c:ser>
        <c:ser>
          <c:idx val="9"/>
          <c:order val="6"/>
          <c:tx>
            <c:strRef>
              <c:f>'Manu and Services'!$A$11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Services'!$B$11:$Y$11</c:f>
              <c:numCache>
                <c:formatCode>General</c:formatCode>
                <c:ptCount val="24"/>
                <c:pt idx="0">
                  <c:v>38213.280438399292</c:v>
                </c:pt>
                <c:pt idx="1">
                  <c:v>37875.884975940055</c:v>
                </c:pt>
                <c:pt idx="2">
                  <c:v>37300.432375663724</c:v>
                </c:pt>
                <c:pt idx="3">
                  <c:v>36608.410571572946</c:v>
                </c:pt>
                <c:pt idx="4">
                  <c:v>40459.003286606334</c:v>
                </c:pt>
                <c:pt idx="5">
                  <c:v>36049.938593302919</c:v>
                </c:pt>
                <c:pt idx="6">
                  <c:v>36062.236092840292</c:v>
                </c:pt>
                <c:pt idx="7">
                  <c:v>40003.596741768793</c:v>
                </c:pt>
                <c:pt idx="8">
                  <c:v>43784.29759952383</c:v>
                </c:pt>
                <c:pt idx="9">
                  <c:v>44767.495209903209</c:v>
                </c:pt>
                <c:pt idx="10">
                  <c:v>48016.838092787184</c:v>
                </c:pt>
                <c:pt idx="11">
                  <c:v>48725.333326831445</c:v>
                </c:pt>
                <c:pt idx="12">
                  <c:v>49384.040621015069</c:v>
                </c:pt>
                <c:pt idx="13">
                  <c:v>51115.370465204134</c:v>
                </c:pt>
                <c:pt idx="14">
                  <c:v>50000.623689241031</c:v>
                </c:pt>
                <c:pt idx="15">
                  <c:v>54378.464581293192</c:v>
                </c:pt>
                <c:pt idx="16">
                  <c:v>55021.797866263092</c:v>
                </c:pt>
                <c:pt idx="17">
                  <c:v>51323.301752430489</c:v>
                </c:pt>
                <c:pt idx="18">
                  <c:v>62288.105788844339</c:v>
                </c:pt>
                <c:pt idx="19">
                  <c:v>54910.944601400319</c:v>
                </c:pt>
                <c:pt idx="20">
                  <c:v>51839.786230030128</c:v>
                </c:pt>
                <c:pt idx="21">
                  <c:v>54923.857868020292</c:v>
                </c:pt>
                <c:pt idx="22">
                  <c:v>53675.808198871084</c:v>
                </c:pt>
                <c:pt idx="23">
                  <c:v>55484.812721287031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19-41DC-A847-F3403D9D758E}"/>
            </c:ext>
          </c:extLst>
        </c:ser>
        <c:ser>
          <c:idx val="10"/>
          <c:order val="7"/>
          <c:tx>
            <c:strRef>
              <c:f>'Manu and Services'!$A$12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Services'!$B$12:$Y$12</c:f>
              <c:numCache>
                <c:formatCode>General</c:formatCode>
                <c:ptCount val="24"/>
                <c:pt idx="0">
                  <c:v>28549.393168320781</c:v>
                </c:pt>
                <c:pt idx="1">
                  <c:v>30799.631875831376</c:v>
                </c:pt>
                <c:pt idx="2">
                  <c:v>35073.5903916479</c:v>
                </c:pt>
                <c:pt idx="3">
                  <c:v>34765.20262702</c:v>
                </c:pt>
                <c:pt idx="4">
                  <c:v>34738.638884443018</c:v>
                </c:pt>
                <c:pt idx="5">
                  <c:v>28085.08538699026</c:v>
                </c:pt>
                <c:pt idx="6">
                  <c:v>27721.846318281474</c:v>
                </c:pt>
                <c:pt idx="7">
                  <c:v>26513.076578365348</c:v>
                </c:pt>
                <c:pt idx="8">
                  <c:v>25072.155886368455</c:v>
                </c:pt>
                <c:pt idx="9">
                  <c:v>23520.021486987516</c:v>
                </c:pt>
                <c:pt idx="10">
                  <c:v>22998.292542862764</c:v>
                </c:pt>
                <c:pt idx="11">
                  <c:v>24125.84710239181</c:v>
                </c:pt>
                <c:pt idx="12">
                  <c:v>23415.448206936035</c:v>
                </c:pt>
                <c:pt idx="13">
                  <c:v>23176.56097771741</c:v>
                </c:pt>
                <c:pt idx="14">
                  <c:v>24786.006000395126</c:v>
                </c:pt>
                <c:pt idx="15">
                  <c:v>23912.136751647227</c:v>
                </c:pt>
                <c:pt idx="16">
                  <c:v>24938.9481864591</c:v>
                </c:pt>
                <c:pt idx="17">
                  <c:v>26058.003140297402</c:v>
                </c:pt>
                <c:pt idx="18">
                  <c:v>25639.600521059489</c:v>
                </c:pt>
                <c:pt idx="19">
                  <c:v>29692.687494679492</c:v>
                </c:pt>
                <c:pt idx="20">
                  <c:v>29866.109434254318</c:v>
                </c:pt>
                <c:pt idx="21">
                  <c:v>33744.227909524925</c:v>
                </c:pt>
                <c:pt idx="22">
                  <c:v>35601.190930605386</c:v>
                </c:pt>
                <c:pt idx="23">
                  <c:v>40018.375009986419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19-41DC-A847-F3403D9D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232480"/>
        <c:axId val="367950064"/>
        <c:extLst>
          <c:ext xmlns:c15="http://schemas.microsoft.com/office/drawing/2012/chart" uri="{02D57815-91ED-43cb-92C2-25804820EDAC}">
            <c15:filteredLineSeries>
              <c15:ser>
                <c:idx val="11"/>
                <c:order val="8"/>
                <c:tx>
                  <c:strRef>
                    <c:extLst>
                      <c:ext uri="{02D57815-91ED-43cb-92C2-25804820EDAC}">
                        <c15:formulaRef>
                          <c15:sqref>'Manu and Services'!$A$13</c15:sqref>
                        </c15:formulaRef>
                      </c:ext>
                    </c:extLst>
                    <c:strCache>
                      <c:ptCount val="1"/>
                      <c:pt idx="0">
                        <c:v>Mining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'Manu and Services'!$B$1:$Y$1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  <c:pt idx="16">
                        <c:v>2009</c:v>
                      </c:pt>
                      <c:pt idx="17">
                        <c:v>2010</c:v>
                      </c:pt>
                      <c:pt idx="18">
                        <c:v>2011</c:v>
                      </c:pt>
                      <c:pt idx="19">
                        <c:v>2012</c:v>
                      </c:pt>
                      <c:pt idx="20">
                        <c:v>2013</c:v>
                      </c:pt>
                      <c:pt idx="21">
                        <c:v>2014</c:v>
                      </c:pt>
                      <c:pt idx="22">
                        <c:v>2015</c:v>
                      </c:pt>
                      <c:pt idx="2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'Manu and Services'!$B$13:$Y$13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1569102.6035701819</c:v>
                      </c:pt>
                      <c:pt idx="1">
                        <c:v>1783532.3267971277</c:v>
                      </c:pt>
                      <c:pt idx="2">
                        <c:v>2364349.4986630455</c:v>
                      </c:pt>
                      <c:pt idx="3">
                        <c:v>2259353.6742860232</c:v>
                      </c:pt>
                      <c:pt idx="4">
                        <c:v>2092725.6093409453</c:v>
                      </c:pt>
                      <c:pt idx="5">
                        <c:v>2847282.2232262827</c:v>
                      </c:pt>
                      <c:pt idx="6">
                        <c:v>2286293.313960427</c:v>
                      </c:pt>
                      <c:pt idx="7">
                        <c:v>3128260.3334494694</c:v>
                      </c:pt>
                      <c:pt idx="8">
                        <c:v>3190466.1795050935</c:v>
                      </c:pt>
                      <c:pt idx="9">
                        <c:v>3234190.5780927939</c:v>
                      </c:pt>
                      <c:pt idx="10">
                        <c:v>3198348.8311387012</c:v>
                      </c:pt>
                      <c:pt idx="11">
                        <c:v>2829787.3053597687</c:v>
                      </c:pt>
                      <c:pt idx="12">
                        <c:v>2710154.2532368372</c:v>
                      </c:pt>
                      <c:pt idx="13">
                        <c:v>2302468.6344626402</c:v>
                      </c:pt>
                      <c:pt idx="14">
                        <c:v>2505441.2567595872</c:v>
                      </c:pt>
                      <c:pt idx="15">
                        <c:v>1767409.0415902319</c:v>
                      </c:pt>
                      <c:pt idx="16">
                        <c:v>1436517.9883637736</c:v>
                      </c:pt>
                      <c:pt idx="17">
                        <c:v>1569807.6923076923</c:v>
                      </c:pt>
                      <c:pt idx="18">
                        <c:v>1161537.4149659865</c:v>
                      </c:pt>
                      <c:pt idx="19">
                        <c:v>1073650.9900990098</c:v>
                      </c:pt>
                      <c:pt idx="20">
                        <c:v>998737.20136518765</c:v>
                      </c:pt>
                      <c:pt idx="21">
                        <c:v>1072502.9515938608</c:v>
                      </c:pt>
                      <c:pt idx="22">
                        <c:v>911245.2107279693</c:v>
                      </c:pt>
                      <c:pt idx="23">
                        <c:v>1014215.9916926272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719-41DC-A847-F3403D9D758E}"/>
                  </c:ext>
                </c:extLst>
              </c15:ser>
            </c15:filteredLineSeries>
          </c:ext>
        </c:extLst>
      </c:lineChart>
      <c:catAx>
        <c:axId val="6132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50064"/>
        <c:crosses val="autoZero"/>
        <c:auto val="1"/>
        <c:lblAlgn val="ctr"/>
        <c:lblOffset val="100"/>
        <c:noMultiLvlLbl val="0"/>
      </c:catAx>
      <c:valAx>
        <c:axId val="3679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70152062265404E-2"/>
          <c:y val="0.76953324454621219"/>
          <c:w val="0.88291095257097807"/>
          <c:h val="0.2185973192520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'Manu and Services'!$A$3</c:f>
              <c:strCache>
                <c:ptCount val="1"/>
                <c:pt idx="0">
                  <c:v>Low-Tech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Services'!$B$3:$Y$3</c:f>
              <c:numCache>
                <c:formatCode>General</c:formatCode>
                <c:ptCount val="24"/>
                <c:pt idx="0">
                  <c:v>29026.604250338161</c:v>
                </c:pt>
                <c:pt idx="1">
                  <c:v>32563.190046513329</c:v>
                </c:pt>
                <c:pt idx="2">
                  <c:v>36323.10669560518</c:v>
                </c:pt>
                <c:pt idx="3">
                  <c:v>38477.163747398299</c:v>
                </c:pt>
                <c:pt idx="4">
                  <c:v>40537.177144532019</c:v>
                </c:pt>
                <c:pt idx="5">
                  <c:v>39080.552975861283</c:v>
                </c:pt>
                <c:pt idx="6">
                  <c:v>36740.034568703399</c:v>
                </c:pt>
                <c:pt idx="7">
                  <c:v>38397.025106052679</c:v>
                </c:pt>
                <c:pt idx="8">
                  <c:v>37792.278875960961</c:v>
                </c:pt>
                <c:pt idx="9">
                  <c:v>39893.63059892055</c:v>
                </c:pt>
                <c:pt idx="10">
                  <c:v>41284.632852122806</c:v>
                </c:pt>
                <c:pt idx="11">
                  <c:v>46961.438760140059</c:v>
                </c:pt>
                <c:pt idx="12">
                  <c:v>53074.670238591774</c:v>
                </c:pt>
                <c:pt idx="13">
                  <c:v>53824.332745845721</c:v>
                </c:pt>
                <c:pt idx="14">
                  <c:v>59427.691613874398</c:v>
                </c:pt>
                <c:pt idx="15">
                  <c:v>62190.027379188061</c:v>
                </c:pt>
                <c:pt idx="16">
                  <c:v>67794.148228144841</c:v>
                </c:pt>
                <c:pt idx="17">
                  <c:v>64235.981989557207</c:v>
                </c:pt>
                <c:pt idx="18">
                  <c:v>64062.325454599486</c:v>
                </c:pt>
                <c:pt idx="19">
                  <c:v>64953.320007015638</c:v>
                </c:pt>
                <c:pt idx="20">
                  <c:v>69883.494132757187</c:v>
                </c:pt>
                <c:pt idx="21">
                  <c:v>72886.546073962978</c:v>
                </c:pt>
                <c:pt idx="22">
                  <c:v>77888.299267751834</c:v>
                </c:pt>
                <c:pt idx="23">
                  <c:v>78684.957440136757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F-4CD9-8295-5FFEE2651D22}"/>
            </c:ext>
          </c:extLst>
        </c:ser>
        <c:ser>
          <c:idx val="1"/>
          <c:order val="1"/>
          <c:tx>
            <c:strRef>
              <c:f>'Manu and Services'!$A$4</c:f>
              <c:strCache>
                <c:ptCount val="1"/>
                <c:pt idx="0">
                  <c:v>Mid-Tech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Services'!$B$4:$Y$4</c:f>
              <c:numCache>
                <c:formatCode>General</c:formatCode>
                <c:ptCount val="24"/>
                <c:pt idx="0">
                  <c:v>62302.316540572232</c:v>
                </c:pt>
                <c:pt idx="1">
                  <c:v>69030.411592036107</c:v>
                </c:pt>
                <c:pt idx="2">
                  <c:v>87377.444473771684</c:v>
                </c:pt>
                <c:pt idx="3">
                  <c:v>96174.379384971049</c:v>
                </c:pt>
                <c:pt idx="4">
                  <c:v>99637.620694864818</c:v>
                </c:pt>
                <c:pt idx="5">
                  <c:v>92634.023247165547</c:v>
                </c:pt>
                <c:pt idx="6">
                  <c:v>87700.434249253827</c:v>
                </c:pt>
                <c:pt idx="7">
                  <c:v>89898.181019093172</c:v>
                </c:pt>
                <c:pt idx="8">
                  <c:v>86219.324271834252</c:v>
                </c:pt>
                <c:pt idx="9">
                  <c:v>88896.105887959508</c:v>
                </c:pt>
                <c:pt idx="10">
                  <c:v>98089.358136511466</c:v>
                </c:pt>
                <c:pt idx="11">
                  <c:v>111189.78875914117</c:v>
                </c:pt>
                <c:pt idx="12">
                  <c:v>116052.94092850052</c:v>
                </c:pt>
                <c:pt idx="13">
                  <c:v>119453.83741328881</c:v>
                </c:pt>
                <c:pt idx="14">
                  <c:v>133248.73459006401</c:v>
                </c:pt>
                <c:pt idx="15">
                  <c:v>136605.8681287753</c:v>
                </c:pt>
                <c:pt idx="16">
                  <c:v>138391.57913452137</c:v>
                </c:pt>
                <c:pt idx="17">
                  <c:v>132758.68398465277</c:v>
                </c:pt>
                <c:pt idx="18">
                  <c:v>137160.501571817</c:v>
                </c:pt>
                <c:pt idx="19">
                  <c:v>137975.84002246382</c:v>
                </c:pt>
                <c:pt idx="20">
                  <c:v>129822.71060187505</c:v>
                </c:pt>
                <c:pt idx="21">
                  <c:v>127790.54691217699</c:v>
                </c:pt>
                <c:pt idx="22">
                  <c:v>134581.00073632909</c:v>
                </c:pt>
                <c:pt idx="23">
                  <c:v>135172.67845503573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F-4CD9-8295-5FFEE2651D22}"/>
            </c:ext>
          </c:extLst>
        </c:ser>
        <c:ser>
          <c:idx val="2"/>
          <c:order val="2"/>
          <c:tx>
            <c:strRef>
              <c:f>'Manu and Services'!$A$5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Services'!$B$5:$Y$5</c:f>
              <c:numCache>
                <c:formatCode>General</c:formatCode>
                <c:ptCount val="24"/>
                <c:pt idx="0">
                  <c:v>38011.564039180426</c:v>
                </c:pt>
                <c:pt idx="1">
                  <c:v>40320.984056739806</c:v>
                </c:pt>
                <c:pt idx="2">
                  <c:v>39675.338574930218</c:v>
                </c:pt>
                <c:pt idx="3">
                  <c:v>43517.259612787711</c:v>
                </c:pt>
                <c:pt idx="4">
                  <c:v>45317.75361035941</c:v>
                </c:pt>
                <c:pt idx="5">
                  <c:v>40599.020788111855</c:v>
                </c:pt>
                <c:pt idx="6">
                  <c:v>49492.721184312322</c:v>
                </c:pt>
                <c:pt idx="7">
                  <c:v>56717.255420598689</c:v>
                </c:pt>
                <c:pt idx="8">
                  <c:v>52157.331305340798</c:v>
                </c:pt>
                <c:pt idx="9">
                  <c:v>60928.503056590984</c:v>
                </c:pt>
                <c:pt idx="10">
                  <c:v>63768.791974120104</c:v>
                </c:pt>
                <c:pt idx="11">
                  <c:v>74248.990091348751</c:v>
                </c:pt>
                <c:pt idx="12">
                  <c:v>78839.147464287613</c:v>
                </c:pt>
                <c:pt idx="13">
                  <c:v>81029.29631668418</c:v>
                </c:pt>
                <c:pt idx="14">
                  <c:v>84971.114643902183</c:v>
                </c:pt>
                <c:pt idx="15">
                  <c:v>84521.300695209415</c:v>
                </c:pt>
                <c:pt idx="16">
                  <c:v>74682.10329641639</c:v>
                </c:pt>
                <c:pt idx="17">
                  <c:v>72123.920110405714</c:v>
                </c:pt>
                <c:pt idx="18">
                  <c:v>67295.070114143702</c:v>
                </c:pt>
                <c:pt idx="19">
                  <c:v>71357.750204020631</c:v>
                </c:pt>
                <c:pt idx="20">
                  <c:v>74969.721002907478</c:v>
                </c:pt>
                <c:pt idx="21">
                  <c:v>81380.525006410942</c:v>
                </c:pt>
                <c:pt idx="22">
                  <c:v>88373.542824781514</c:v>
                </c:pt>
                <c:pt idx="23">
                  <c:v>90271.950606259605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F-4CD9-8295-5FFEE2651D22}"/>
            </c:ext>
          </c:extLst>
        </c:ser>
        <c:ser>
          <c:idx val="4"/>
          <c:order val="4"/>
          <c:tx>
            <c:strRef>
              <c:f>'Manu and Services'!$A$7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Services'!$B$7:$Y$7</c:f>
              <c:numCache>
                <c:formatCode>General</c:formatCode>
                <c:ptCount val="24"/>
                <c:pt idx="0">
                  <c:v>36387.9129450533</c:v>
                </c:pt>
                <c:pt idx="1">
                  <c:v>38977.213963238719</c:v>
                </c:pt>
                <c:pt idx="2">
                  <c:v>41282.576698097379</c:v>
                </c:pt>
                <c:pt idx="3">
                  <c:v>39086.852738435606</c:v>
                </c:pt>
                <c:pt idx="4">
                  <c:v>41982.69810847062</c:v>
                </c:pt>
                <c:pt idx="5">
                  <c:v>39533.26328486306</c:v>
                </c:pt>
                <c:pt idx="6">
                  <c:v>40027.19628005103</c:v>
                </c:pt>
                <c:pt idx="7">
                  <c:v>39023.008835678462</c:v>
                </c:pt>
                <c:pt idx="8">
                  <c:v>34924.58912532348</c:v>
                </c:pt>
                <c:pt idx="9">
                  <c:v>35319.651166153242</c:v>
                </c:pt>
                <c:pt idx="10">
                  <c:v>34286.382831357485</c:v>
                </c:pt>
                <c:pt idx="11">
                  <c:v>35946.826817842091</c:v>
                </c:pt>
                <c:pt idx="12">
                  <c:v>39516.625909541945</c:v>
                </c:pt>
                <c:pt idx="13">
                  <c:v>40576.856103488899</c:v>
                </c:pt>
                <c:pt idx="14">
                  <c:v>44567.820062925559</c:v>
                </c:pt>
                <c:pt idx="15">
                  <c:v>48614.829033263944</c:v>
                </c:pt>
                <c:pt idx="16">
                  <c:v>47339.076001550369</c:v>
                </c:pt>
                <c:pt idx="17">
                  <c:v>49056.29440699581</c:v>
                </c:pt>
                <c:pt idx="18">
                  <c:v>48577.710130221545</c:v>
                </c:pt>
                <c:pt idx="19">
                  <c:v>48664.380237486657</c:v>
                </c:pt>
                <c:pt idx="20">
                  <c:v>48362.348239425955</c:v>
                </c:pt>
                <c:pt idx="21">
                  <c:v>49898.667127270637</c:v>
                </c:pt>
                <c:pt idx="22">
                  <c:v>52707.419850805767</c:v>
                </c:pt>
                <c:pt idx="23">
                  <c:v>53376.883877263368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F-4CD9-8295-5FFEE2651D22}"/>
            </c:ext>
          </c:extLst>
        </c:ser>
        <c:ser>
          <c:idx val="5"/>
          <c:order val="5"/>
          <c:tx>
            <c:strRef>
              <c:f>'Manu and Services'!$A$8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Services'!$B$8:$Y$8</c:f>
              <c:numCache>
                <c:formatCode>General</c:formatCode>
                <c:ptCount val="24"/>
                <c:pt idx="0">
                  <c:v>50863.863036608294</c:v>
                </c:pt>
                <c:pt idx="1">
                  <c:v>59065.62306307043</c:v>
                </c:pt>
                <c:pt idx="2">
                  <c:v>64832.679807559311</c:v>
                </c:pt>
                <c:pt idx="3">
                  <c:v>62418.529107532508</c:v>
                </c:pt>
                <c:pt idx="4">
                  <c:v>66046.769561601322</c:v>
                </c:pt>
                <c:pt idx="5">
                  <c:v>66099.781132545511</c:v>
                </c:pt>
                <c:pt idx="6">
                  <c:v>69176.400245455661</c:v>
                </c:pt>
                <c:pt idx="7">
                  <c:v>73571.94065315013</c:v>
                </c:pt>
                <c:pt idx="8">
                  <c:v>75022.129734996357</c:v>
                </c:pt>
                <c:pt idx="9">
                  <c:v>74373.157912317824</c:v>
                </c:pt>
                <c:pt idx="10">
                  <c:v>79681.83962631844</c:v>
                </c:pt>
                <c:pt idx="11">
                  <c:v>78378.596439028668</c:v>
                </c:pt>
                <c:pt idx="12">
                  <c:v>86128.942766583117</c:v>
                </c:pt>
                <c:pt idx="13">
                  <c:v>93838.078063357636</c:v>
                </c:pt>
                <c:pt idx="14">
                  <c:v>103730.67213868836</c:v>
                </c:pt>
                <c:pt idx="15">
                  <c:v>103510.84996360872</c:v>
                </c:pt>
                <c:pt idx="16">
                  <c:v>106355.40582056328</c:v>
                </c:pt>
                <c:pt idx="17">
                  <c:v>93390.130861504906</c:v>
                </c:pt>
                <c:pt idx="18">
                  <c:v>90132.017273288089</c:v>
                </c:pt>
                <c:pt idx="19">
                  <c:v>93956.307766174534</c:v>
                </c:pt>
                <c:pt idx="20">
                  <c:v>102310.50450889593</c:v>
                </c:pt>
                <c:pt idx="21">
                  <c:v>111873.30539807738</c:v>
                </c:pt>
                <c:pt idx="22">
                  <c:v>118146.40617462614</c:v>
                </c:pt>
                <c:pt idx="23">
                  <c:v>125087.59385055419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F-4CD9-8295-5FFEE2651D22}"/>
            </c:ext>
          </c:extLst>
        </c:ser>
        <c:ser>
          <c:idx val="6"/>
          <c:order val="6"/>
          <c:tx>
            <c:strRef>
              <c:f>'Manu and Services'!$A$9</c:f>
              <c:strCache>
                <c:ptCount val="1"/>
                <c:pt idx="0">
                  <c:v>Modern 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Services'!$B$9:$Y$9</c:f>
              <c:numCache>
                <c:formatCode>General</c:formatCode>
                <c:ptCount val="24"/>
                <c:pt idx="0">
                  <c:v>83318.70051441461</c:v>
                </c:pt>
                <c:pt idx="1">
                  <c:v>82629.541599591263</c:v>
                </c:pt>
                <c:pt idx="2">
                  <c:v>86470.904559899209</c:v>
                </c:pt>
                <c:pt idx="3">
                  <c:v>89284.815674127778</c:v>
                </c:pt>
                <c:pt idx="4">
                  <c:v>97813.454120541224</c:v>
                </c:pt>
                <c:pt idx="5">
                  <c:v>100759.74623362106</c:v>
                </c:pt>
                <c:pt idx="6">
                  <c:v>97464.012675894424</c:v>
                </c:pt>
                <c:pt idx="7">
                  <c:v>102623.18797099193</c:v>
                </c:pt>
                <c:pt idx="8">
                  <c:v>87725.165861243528</c:v>
                </c:pt>
                <c:pt idx="9">
                  <c:v>86037.103825913815</c:v>
                </c:pt>
                <c:pt idx="10">
                  <c:v>91850.752677212091</c:v>
                </c:pt>
                <c:pt idx="11">
                  <c:v>86861.504855104256</c:v>
                </c:pt>
                <c:pt idx="12">
                  <c:v>91614.983297255938</c:v>
                </c:pt>
                <c:pt idx="13">
                  <c:v>92637.065031985403</c:v>
                </c:pt>
                <c:pt idx="14">
                  <c:v>91851.213488892958</c:v>
                </c:pt>
                <c:pt idx="15">
                  <c:v>101565.77103385745</c:v>
                </c:pt>
                <c:pt idx="16">
                  <c:v>99771.408323392738</c:v>
                </c:pt>
                <c:pt idx="17">
                  <c:v>91496.055322879125</c:v>
                </c:pt>
                <c:pt idx="18">
                  <c:v>86464.690120148662</c:v>
                </c:pt>
                <c:pt idx="19">
                  <c:v>87538.399024786675</c:v>
                </c:pt>
                <c:pt idx="20">
                  <c:v>88598.751284280414</c:v>
                </c:pt>
                <c:pt idx="21">
                  <c:v>84034.054170558229</c:v>
                </c:pt>
                <c:pt idx="22">
                  <c:v>84001.549623159837</c:v>
                </c:pt>
                <c:pt idx="23">
                  <c:v>85782.749810095993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F-4CD9-8295-5FFEE2651D22}"/>
            </c:ext>
          </c:extLst>
        </c:ser>
        <c:ser>
          <c:idx val="7"/>
          <c:order val="7"/>
          <c:tx>
            <c:strRef>
              <c:f>'Manu and Services'!$A$10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Services'!$B$10:$Y$10</c:f>
              <c:numCache>
                <c:formatCode>General</c:formatCode>
                <c:ptCount val="24"/>
                <c:pt idx="0">
                  <c:v>22249.142180992432</c:v>
                </c:pt>
                <c:pt idx="1">
                  <c:v>23417.588600483552</c:v>
                </c:pt>
                <c:pt idx="2">
                  <c:v>23935.545418308404</c:v>
                </c:pt>
                <c:pt idx="3">
                  <c:v>22848.101423271572</c:v>
                </c:pt>
                <c:pt idx="4">
                  <c:v>23968.339661334303</c:v>
                </c:pt>
                <c:pt idx="5">
                  <c:v>23809.962619903024</c:v>
                </c:pt>
                <c:pt idx="6">
                  <c:v>24154.476753740732</c:v>
                </c:pt>
                <c:pt idx="7">
                  <c:v>23040.766844158075</c:v>
                </c:pt>
                <c:pt idx="8">
                  <c:v>27630.326935427347</c:v>
                </c:pt>
                <c:pt idx="9">
                  <c:v>28087.848637574061</c:v>
                </c:pt>
                <c:pt idx="10">
                  <c:v>27981.911799720197</c:v>
                </c:pt>
                <c:pt idx="11">
                  <c:v>29142.756440202451</c:v>
                </c:pt>
                <c:pt idx="12">
                  <c:v>30305.530208749973</c:v>
                </c:pt>
                <c:pt idx="13">
                  <c:v>34056.999376991647</c:v>
                </c:pt>
                <c:pt idx="14">
                  <c:v>33774.910852046429</c:v>
                </c:pt>
                <c:pt idx="15">
                  <c:v>35403.794037217289</c:v>
                </c:pt>
                <c:pt idx="16">
                  <c:v>33718.516617830763</c:v>
                </c:pt>
                <c:pt idx="17">
                  <c:v>35353.359092608749</c:v>
                </c:pt>
                <c:pt idx="18">
                  <c:v>38838.993241282078</c:v>
                </c:pt>
                <c:pt idx="19">
                  <c:v>37740.372165291701</c:v>
                </c:pt>
                <c:pt idx="20">
                  <c:v>36908.134358559284</c:v>
                </c:pt>
                <c:pt idx="21">
                  <c:v>38240.426722860626</c:v>
                </c:pt>
                <c:pt idx="22">
                  <c:v>38212.889393366124</c:v>
                </c:pt>
                <c:pt idx="23">
                  <c:v>40096.438701544277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F-4CD9-8295-5FFEE2651D22}"/>
            </c:ext>
          </c:extLst>
        </c:ser>
        <c:ser>
          <c:idx val="8"/>
          <c:order val="8"/>
          <c:tx>
            <c:strRef>
              <c:f>'Manu and Services'!$A$11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Services'!$B$11:$Y$11</c:f>
              <c:numCache>
                <c:formatCode>General</c:formatCode>
                <c:ptCount val="24"/>
                <c:pt idx="0">
                  <c:v>38213.280438399292</c:v>
                </c:pt>
                <c:pt idx="1">
                  <c:v>37875.884975940055</c:v>
                </c:pt>
                <c:pt idx="2">
                  <c:v>37300.432375663724</c:v>
                </c:pt>
                <c:pt idx="3">
                  <c:v>36608.410571572946</c:v>
                </c:pt>
                <c:pt idx="4">
                  <c:v>40459.003286606334</c:v>
                </c:pt>
                <c:pt idx="5">
                  <c:v>36049.938593302919</c:v>
                </c:pt>
                <c:pt idx="6">
                  <c:v>36062.236092840292</c:v>
                </c:pt>
                <c:pt idx="7">
                  <c:v>40003.596741768793</c:v>
                </c:pt>
                <c:pt idx="8">
                  <c:v>43784.29759952383</c:v>
                </c:pt>
                <c:pt idx="9">
                  <c:v>44767.495209903209</c:v>
                </c:pt>
                <c:pt idx="10">
                  <c:v>48016.838092787184</c:v>
                </c:pt>
                <c:pt idx="11">
                  <c:v>48725.333326831445</c:v>
                </c:pt>
                <c:pt idx="12">
                  <c:v>49384.040621015069</c:v>
                </c:pt>
                <c:pt idx="13">
                  <c:v>51115.370465204134</c:v>
                </c:pt>
                <c:pt idx="14">
                  <c:v>50000.623689241031</c:v>
                </c:pt>
                <c:pt idx="15">
                  <c:v>54378.464581293192</c:v>
                </c:pt>
                <c:pt idx="16">
                  <c:v>55021.797866263092</c:v>
                </c:pt>
                <c:pt idx="17">
                  <c:v>51323.301752430489</c:v>
                </c:pt>
                <c:pt idx="18">
                  <c:v>62288.105788844339</c:v>
                </c:pt>
                <c:pt idx="19">
                  <c:v>54910.944601400319</c:v>
                </c:pt>
                <c:pt idx="20">
                  <c:v>51839.786230030128</c:v>
                </c:pt>
                <c:pt idx="21">
                  <c:v>54923.857868020292</c:v>
                </c:pt>
                <c:pt idx="22">
                  <c:v>53675.808198871084</c:v>
                </c:pt>
                <c:pt idx="23">
                  <c:v>55484.812721287031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F-4CD9-8295-5FFEE2651D22}"/>
            </c:ext>
          </c:extLst>
        </c:ser>
        <c:ser>
          <c:idx val="9"/>
          <c:order val="9"/>
          <c:tx>
            <c:strRef>
              <c:f>'Manu and Services'!$A$12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and Services'!$B$1:$Y$1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 and Services'!$B$12:$Y$12</c:f>
              <c:numCache>
                <c:formatCode>General</c:formatCode>
                <c:ptCount val="24"/>
                <c:pt idx="0">
                  <c:v>28549.393168320781</c:v>
                </c:pt>
                <c:pt idx="1">
                  <c:v>30799.631875831376</c:v>
                </c:pt>
                <c:pt idx="2">
                  <c:v>35073.5903916479</c:v>
                </c:pt>
                <c:pt idx="3">
                  <c:v>34765.20262702</c:v>
                </c:pt>
                <c:pt idx="4">
                  <c:v>34738.638884443018</c:v>
                </c:pt>
                <c:pt idx="5">
                  <c:v>28085.08538699026</c:v>
                </c:pt>
                <c:pt idx="6">
                  <c:v>27721.846318281474</c:v>
                </c:pt>
                <c:pt idx="7">
                  <c:v>26513.076578365348</c:v>
                </c:pt>
                <c:pt idx="8">
                  <c:v>25072.155886368455</c:v>
                </c:pt>
                <c:pt idx="9">
                  <c:v>23520.021486987516</c:v>
                </c:pt>
                <c:pt idx="10">
                  <c:v>22998.292542862764</c:v>
                </c:pt>
                <c:pt idx="11">
                  <c:v>24125.84710239181</c:v>
                </c:pt>
                <c:pt idx="12">
                  <c:v>23415.448206936035</c:v>
                </c:pt>
                <c:pt idx="13">
                  <c:v>23176.56097771741</c:v>
                </c:pt>
                <c:pt idx="14">
                  <c:v>24786.006000395126</c:v>
                </c:pt>
                <c:pt idx="15">
                  <c:v>23912.136751647227</c:v>
                </c:pt>
                <c:pt idx="16">
                  <c:v>24938.9481864591</c:v>
                </c:pt>
                <c:pt idx="17">
                  <c:v>26058.003140297402</c:v>
                </c:pt>
                <c:pt idx="18">
                  <c:v>25639.600521059489</c:v>
                </c:pt>
                <c:pt idx="19">
                  <c:v>29692.687494679492</c:v>
                </c:pt>
                <c:pt idx="20">
                  <c:v>29866.109434254318</c:v>
                </c:pt>
                <c:pt idx="21">
                  <c:v>33744.227909524925</c:v>
                </c:pt>
                <c:pt idx="22">
                  <c:v>35601.190930605386</c:v>
                </c:pt>
                <c:pt idx="23">
                  <c:v>40018.375009986419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F-4CD9-8295-5FFEE265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161296"/>
        <c:axId val="371299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'Manu and Services'!$A$6</c15:sqref>
                        </c15:formulaRef>
                      </c:ext>
                    </c:extLst>
                    <c:strCache>
                      <c:ptCount val="1"/>
                      <c:pt idx="0">
                        <c:v>Utilities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'Manu and Services'!$B$1:$Y$1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  <c:pt idx="16">
                        <c:v>2009</c:v>
                      </c:pt>
                      <c:pt idx="17">
                        <c:v>2010</c:v>
                      </c:pt>
                      <c:pt idx="18">
                        <c:v>2011</c:v>
                      </c:pt>
                      <c:pt idx="19">
                        <c:v>2012</c:v>
                      </c:pt>
                      <c:pt idx="20">
                        <c:v>2013</c:v>
                      </c:pt>
                      <c:pt idx="21">
                        <c:v>2014</c:v>
                      </c:pt>
                      <c:pt idx="22">
                        <c:v>2015</c:v>
                      </c:pt>
                      <c:pt idx="2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'Manu and Services'!$B$6:$Y$6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117655.43049299276</c:v>
                      </c:pt>
                      <c:pt idx="1">
                        <c:v>149373.76287879646</c:v>
                      </c:pt>
                      <c:pt idx="2">
                        <c:v>198605.4437647528</c:v>
                      </c:pt>
                      <c:pt idx="3">
                        <c:v>238862.17735373662</c:v>
                      </c:pt>
                      <c:pt idx="4">
                        <c:v>197819.47930820048</c:v>
                      </c:pt>
                      <c:pt idx="5">
                        <c:v>222550.15692342311</c:v>
                      </c:pt>
                      <c:pt idx="6">
                        <c:v>232213.82279605014</c:v>
                      </c:pt>
                      <c:pt idx="7">
                        <c:v>276613.22660484957</c:v>
                      </c:pt>
                      <c:pt idx="8">
                        <c:v>247559.37513547024</c:v>
                      </c:pt>
                      <c:pt idx="9">
                        <c:v>298698.24616381113</c:v>
                      </c:pt>
                      <c:pt idx="10">
                        <c:v>274612.78137326927</c:v>
                      </c:pt>
                      <c:pt idx="11">
                        <c:v>291842.65766746481</c:v>
                      </c:pt>
                      <c:pt idx="12">
                        <c:v>314759.86544419226</c:v>
                      </c:pt>
                      <c:pt idx="13">
                        <c:v>247104.18619343056</c:v>
                      </c:pt>
                      <c:pt idx="14">
                        <c:v>320768.66327429999</c:v>
                      </c:pt>
                      <c:pt idx="15">
                        <c:v>333501.47875314555</c:v>
                      </c:pt>
                      <c:pt idx="16">
                        <c:v>354420.97547099565</c:v>
                      </c:pt>
                      <c:pt idx="17">
                        <c:v>181448.44517184942</c:v>
                      </c:pt>
                      <c:pt idx="18">
                        <c:v>187534.58096013017</c:v>
                      </c:pt>
                      <c:pt idx="19">
                        <c:v>169132.26032190342</c:v>
                      </c:pt>
                      <c:pt idx="20">
                        <c:v>173801.65289256201</c:v>
                      </c:pt>
                      <c:pt idx="21">
                        <c:v>178460.49046321525</c:v>
                      </c:pt>
                      <c:pt idx="22">
                        <c:v>202787.74289985051</c:v>
                      </c:pt>
                      <c:pt idx="23">
                        <c:v>185314.32274789369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9F-4CD9-8295-5FFEE2651D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 and Services'!$A$13</c15:sqref>
                        </c15:formulaRef>
                      </c:ext>
                    </c:extLst>
                    <c:strCache>
                      <c:ptCount val="1"/>
                      <c:pt idx="0">
                        <c:v>Mining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 and Services'!$B$1:$Y$1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  <c:pt idx="16">
                        <c:v>2009</c:v>
                      </c:pt>
                      <c:pt idx="17">
                        <c:v>2010</c:v>
                      </c:pt>
                      <c:pt idx="18">
                        <c:v>2011</c:v>
                      </c:pt>
                      <c:pt idx="19">
                        <c:v>2012</c:v>
                      </c:pt>
                      <c:pt idx="20">
                        <c:v>2013</c:v>
                      </c:pt>
                      <c:pt idx="21">
                        <c:v>2014</c:v>
                      </c:pt>
                      <c:pt idx="22">
                        <c:v>2015</c:v>
                      </c:pt>
                      <c:pt idx="23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'Manu and Services'!$B$13:$Y$13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1569102.6035701819</c:v>
                      </c:pt>
                      <c:pt idx="1">
                        <c:v>1783532.3267971277</c:v>
                      </c:pt>
                      <c:pt idx="2">
                        <c:v>2364349.4986630455</c:v>
                      </c:pt>
                      <c:pt idx="3">
                        <c:v>2259353.6742860232</c:v>
                      </c:pt>
                      <c:pt idx="4">
                        <c:v>2092725.6093409453</c:v>
                      </c:pt>
                      <c:pt idx="5">
                        <c:v>2847282.2232262827</c:v>
                      </c:pt>
                      <c:pt idx="6">
                        <c:v>2286293.313960427</c:v>
                      </c:pt>
                      <c:pt idx="7">
                        <c:v>3128260.3334494694</c:v>
                      </c:pt>
                      <c:pt idx="8">
                        <c:v>3190466.1795050935</c:v>
                      </c:pt>
                      <c:pt idx="9">
                        <c:v>3234190.5780927939</c:v>
                      </c:pt>
                      <c:pt idx="10">
                        <c:v>3198348.8311387012</c:v>
                      </c:pt>
                      <c:pt idx="11">
                        <c:v>2829787.3053597687</c:v>
                      </c:pt>
                      <c:pt idx="12">
                        <c:v>2710154.2532368372</c:v>
                      </c:pt>
                      <c:pt idx="13">
                        <c:v>2302468.6344626402</c:v>
                      </c:pt>
                      <c:pt idx="14">
                        <c:v>2505441.2567595872</c:v>
                      </c:pt>
                      <c:pt idx="15">
                        <c:v>1767409.0415902319</c:v>
                      </c:pt>
                      <c:pt idx="16">
                        <c:v>1436517.9883637736</c:v>
                      </c:pt>
                      <c:pt idx="17">
                        <c:v>1569807.6923076923</c:v>
                      </c:pt>
                      <c:pt idx="18">
                        <c:v>1161537.4149659865</c:v>
                      </c:pt>
                      <c:pt idx="19">
                        <c:v>1073650.9900990098</c:v>
                      </c:pt>
                      <c:pt idx="20">
                        <c:v>998737.20136518765</c:v>
                      </c:pt>
                      <c:pt idx="21">
                        <c:v>1072502.9515938608</c:v>
                      </c:pt>
                      <c:pt idx="22">
                        <c:v>911245.2107279693</c:v>
                      </c:pt>
                      <c:pt idx="23">
                        <c:v>1014215.9916926272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9F-4CD9-8295-5FFEE2651D22}"/>
                  </c:ext>
                </c:extLst>
              </c15:ser>
            </c15:filteredLineSeries>
          </c:ext>
        </c:extLst>
      </c:lineChart>
      <c:catAx>
        <c:axId val="2881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9056"/>
        <c:crosses val="autoZero"/>
        <c:auto val="1"/>
        <c:lblAlgn val="ctr"/>
        <c:lblOffset val="100"/>
        <c:noMultiLvlLbl val="0"/>
      </c:catAx>
      <c:valAx>
        <c:axId val="3712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'Shift-Share'!$A$4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'Shift-Share'!$E$4</c:f>
              <c:numCache>
                <c:formatCode>General</c:formatCode>
                <c:ptCount val="1"/>
                <c:pt idx="0">
                  <c:v>8.7977863468925457E-2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0-429A-AED0-4C9E1789F321}"/>
            </c:ext>
          </c:extLst>
        </c:ser>
        <c:ser>
          <c:idx val="1"/>
          <c:order val="1"/>
          <c:tx>
            <c:strRef>
              <c:f>'Shift-Share'!$A$5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'Shift-Share'!$E$5</c:f>
              <c:numCache>
                <c:formatCode>General</c:formatCode>
                <c:ptCount val="1"/>
                <c:pt idx="0">
                  <c:v>9.1826389435966743E-2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0-429A-AED0-4C9E1789F321}"/>
            </c:ext>
          </c:extLst>
        </c:ser>
        <c:ser>
          <c:idx val="2"/>
          <c:order val="2"/>
          <c:tx>
            <c:strRef>
              <c:f>'Shift-Share'!$A$6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'Shift-Share'!$E$6</c:f>
              <c:numCache>
                <c:formatCode>General</c:formatCode>
                <c:ptCount val="1"/>
                <c:pt idx="0">
                  <c:v>0.10972710028306153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0-429A-AED0-4C9E1789F321}"/>
            </c:ext>
          </c:extLst>
        </c:ser>
        <c:ser>
          <c:idx val="3"/>
          <c:order val="3"/>
          <c:tx>
            <c:strRef>
              <c:f>'Shift-Share'!$A$7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'Shift-Share'!$E$7</c:f>
              <c:numCache>
                <c:formatCode>General</c:formatCode>
                <c:ptCount val="1"/>
                <c:pt idx="0">
                  <c:v>1.2123067152757428E-2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0-429A-AED0-4C9E1789F321}"/>
            </c:ext>
          </c:extLst>
        </c:ser>
        <c:ser>
          <c:idx val="4"/>
          <c:order val="4"/>
          <c:tx>
            <c:strRef>
              <c:f>'Shift-Share'!$A$8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0-429A-AED0-4C9E1789F321}"/>
            </c:ext>
          </c:extLst>
        </c:ser>
        <c:ser>
          <c:idx val="5"/>
          <c:order val="5"/>
          <c:tx>
            <c:strRef>
              <c:f>'Shift-Share'!$A$9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0-429A-AED0-4C9E1789F321}"/>
            </c:ext>
          </c:extLst>
        </c:ser>
        <c:ser>
          <c:idx val="6"/>
          <c:order val="6"/>
          <c:tx>
            <c:strRef>
              <c:f>'Shift-Share'!$A$10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'Shift-Share'!$E$10</c:f>
              <c:numCache>
                <c:formatCode>General</c:formatCode>
                <c:ptCount val="1"/>
                <c:pt idx="0">
                  <c:v>4.6573063504732767E-2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A0-429A-AED0-4C9E1789F321}"/>
            </c:ext>
          </c:extLst>
        </c:ser>
        <c:ser>
          <c:idx val="7"/>
          <c:order val="7"/>
          <c:tx>
            <c:strRef>
              <c:f>'Shift-Share'!$A$11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'Shift-Share'!$E$11</c:f>
              <c:numCache>
                <c:formatCode>General</c:formatCode>
                <c:ptCount val="1"/>
                <c:pt idx="0">
                  <c:v>2.4577641653857157E-2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A0-429A-AED0-4C9E1789F321}"/>
            </c:ext>
          </c:extLst>
        </c:ser>
        <c:ser>
          <c:idx val="8"/>
          <c:order val="8"/>
          <c:tx>
            <c:strRef>
              <c:f>'Shift-Share'!$A$12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'Shift-Share'!$E$12</c:f>
              <c:numCache>
                <c:formatCode>General</c:formatCode>
                <c:ptCount val="1"/>
                <c:pt idx="0">
                  <c:v>-1.127997002422741E-3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A0-429A-AED0-4C9E1789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919280"/>
        <c:axId val="588524064"/>
      </c:barChart>
      <c:catAx>
        <c:axId val="5919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4064"/>
        <c:crosses val="autoZero"/>
        <c:auto val="1"/>
        <c:lblAlgn val="ctr"/>
        <c:lblOffset val="100"/>
        <c:noMultiLvlLbl val="0"/>
      </c:catAx>
      <c:valAx>
        <c:axId val="5885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'Shift-Share'!$G$4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'Shift-Share'!$J$4</c:f>
              <c:numCache>
                <c:formatCode>General</c:formatCode>
                <c:ptCount val="1"/>
                <c:pt idx="0">
                  <c:v>-7.7439806309012538E-2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E-4D1F-A481-BAD7BFDBE787}"/>
            </c:ext>
          </c:extLst>
        </c:ser>
        <c:ser>
          <c:idx val="1"/>
          <c:order val="1"/>
          <c:tx>
            <c:strRef>
              <c:f>'Shift-Share'!$G$5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'Shift-Share'!$J$5</c:f>
              <c:numCache>
                <c:formatCode>General</c:formatCode>
                <c:ptCount val="1"/>
                <c:pt idx="0">
                  <c:v>-9.0678369625315537E-3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E-4D1F-A481-BAD7BFDBE787}"/>
            </c:ext>
          </c:extLst>
        </c:ser>
        <c:ser>
          <c:idx val="2"/>
          <c:order val="2"/>
          <c:tx>
            <c:strRef>
              <c:f>'Shift-Share'!$G$6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'Shift-Share'!$J$6</c:f>
              <c:numCache>
                <c:formatCode>General</c:formatCode>
                <c:ptCount val="1"/>
                <c:pt idx="0">
                  <c:v>-4.5189330810396736E-2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E-4D1F-A481-BAD7BFDBE787}"/>
            </c:ext>
          </c:extLst>
        </c:ser>
        <c:ser>
          <c:idx val="3"/>
          <c:order val="3"/>
          <c:tx>
            <c:strRef>
              <c:f>'Shift-Share'!$G$7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'Shift-Share'!$J$7</c:f>
              <c:numCache>
                <c:formatCode>General</c:formatCode>
                <c:ptCount val="1"/>
                <c:pt idx="0">
                  <c:v>9.6108051698246509E-3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E-4D1F-A481-BAD7BFDBE787}"/>
            </c:ext>
          </c:extLst>
        </c:ser>
        <c:ser>
          <c:idx val="4"/>
          <c:order val="4"/>
          <c:tx>
            <c:strRef>
              <c:f>'Shift-Share'!$G$8</c:f>
              <c:strCache>
                <c:ptCount val="1"/>
                <c:pt idx="0">
                  <c:v>Market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E-4D1F-A481-BAD7BFDBE787}"/>
            </c:ext>
          </c:extLst>
        </c:ser>
        <c:ser>
          <c:idx val="5"/>
          <c:order val="5"/>
          <c:tx>
            <c:strRef>
              <c:f>'Shift-Share'!$G$9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DE-4D1F-A481-BAD7BFDBE787}"/>
            </c:ext>
          </c:extLst>
        </c:ser>
        <c:ser>
          <c:idx val="6"/>
          <c:order val="6"/>
          <c:tx>
            <c:strRef>
              <c:f>'Shift-Share'!$G$10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'Shift-Share'!$J$10</c:f>
              <c:numCache>
                <c:formatCode>General</c:formatCode>
                <c:ptCount val="1"/>
                <c:pt idx="0">
                  <c:v>-7.1741403973902038E-2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E-4D1F-A481-BAD7BFDBE787}"/>
            </c:ext>
          </c:extLst>
        </c:ser>
        <c:ser>
          <c:idx val="7"/>
          <c:order val="7"/>
          <c:tx>
            <c:strRef>
              <c:f>'Shift-Share'!$G$11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'Shift-Share'!$J$11</c:f>
              <c:numCache>
                <c:formatCode>General</c:formatCode>
                <c:ptCount val="1"/>
                <c:pt idx="0">
                  <c:v>1.4634412331083882E-2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DE-4D1F-A481-BAD7BFDBE787}"/>
            </c:ext>
          </c:extLst>
        </c:ser>
        <c:ser>
          <c:idx val="8"/>
          <c:order val="8"/>
          <c:tx>
            <c:strRef>
              <c:f>'Shift-Share'!$G$12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'Shift-Share'!$J$12</c:f>
              <c:numCache>
                <c:formatCode>General</c:formatCode>
                <c:ptCount val="1"/>
                <c:pt idx="0">
                  <c:v>5.991440842541202E-4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DE-4D1F-A481-BAD7BFDB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864592"/>
        <c:axId val="446200368"/>
      </c:barChart>
      <c:catAx>
        <c:axId val="5828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0368"/>
        <c:crosses val="autoZero"/>
        <c:auto val="1"/>
        <c:lblAlgn val="ctr"/>
        <c:lblOffset val="100"/>
        <c:noMultiLvlLbl val="0"/>
      </c:catAx>
      <c:valAx>
        <c:axId val="4462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A74-AF8C-C21C48648977}"/>
            </c:ext>
          </c:extLst>
        </c:ser>
        <c:ser>
          <c:idx val="1"/>
          <c:order val="1"/>
          <c:tx>
            <c:strRef>
              <c:f>'Shift-Share'!$N$5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C-4A74-AF8C-C21C4864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313344"/>
        <c:axId val="307358016"/>
      </c:barChart>
      <c:catAx>
        <c:axId val="314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58016"/>
        <c:crosses val="autoZero"/>
        <c:auto val="1"/>
        <c:lblAlgn val="ctr"/>
        <c:lblOffset val="100"/>
        <c:noMultiLvlLbl val="0"/>
      </c:catAx>
      <c:valAx>
        <c:axId val="3073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'Shift-Share'!$N$36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'Shift-Share'!$O$35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05F-AC3C-49437746F779}"/>
            </c:ext>
          </c:extLst>
        </c:ser>
        <c:ser>
          <c:idx val="1"/>
          <c:order val="1"/>
          <c:tx>
            <c:strRef>
              <c:f>'Shift-Share'!$N$37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'Shift-Share'!$O$35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8-405F-AC3C-49437746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30624"/>
        <c:axId val="432149920"/>
      </c:barChart>
      <c:catAx>
        <c:axId val="3970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49920"/>
        <c:crosses val="autoZero"/>
        <c:auto val="1"/>
        <c:lblAlgn val="ctr"/>
        <c:lblOffset val="100"/>
        <c:noMultiLvlLbl val="0"/>
      </c:catAx>
      <c:valAx>
        <c:axId val="432149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'Shift-Share'!$N$54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'Shift-Share'!$O$53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'Shift-Share'!$O$54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1-4C92-9231-406C1DD4C7F8}"/>
            </c:ext>
          </c:extLst>
        </c:ser>
        <c:ser>
          <c:idx val="1"/>
          <c:order val="1"/>
          <c:tx>
            <c:strRef>
              <c:f>'Shift-Share'!$N$55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'Shift-Share'!$O$53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'Shift-Share'!$O$55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1-4C92-9231-406C1DD4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37456"/>
        <c:axId val="446700928"/>
      </c:barChart>
      <c:catAx>
        <c:axId val="4316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0928"/>
        <c:crosses val="autoZero"/>
        <c:auto val="1"/>
        <c:lblAlgn val="ctr"/>
        <c:lblOffset val="100"/>
        <c:noMultiLvlLbl val="0"/>
      </c:catAx>
      <c:valAx>
        <c:axId val="44670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'Shift-Share'!$B$19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'Shift-Share'!$A$20:$A$29</c:f>
              <c:strCache>
                <c:ptCount val="10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Market Services</c:v>
                </c:pt>
                <c:pt idx="5">
                  <c:v>Government Services and Other Social Services</c:v>
                </c:pt>
                <c:pt idx="6">
                  <c:v>Agriculture</c:v>
                </c:pt>
                <c:pt idx="7">
                  <c:v>Construction</c:v>
                </c:pt>
                <c:pt idx="8">
                  <c:v>Mining</c:v>
                </c:pt>
                <c:pt idx="9">
                  <c:v>Total Productivity without Imputed Rent</c:v>
                </c:pt>
              </c:strCache>
            </c:strRef>
          </c:cat>
          <c:val>
            <c:numRef>
              <c:f>'Shift-Share'!$B$20:$B$29</c:f>
              <c:numCache>
                <c:formatCode>General</c:formatCode>
                <c:ptCount val="10"/>
                <c:pt idx="0">
                  <c:v>2.0718232726236224E-3</c:v>
                </c:pt>
                <c:pt idx="1">
                  <c:v>3.2892001030180155E-3</c:v>
                </c:pt>
                <c:pt idx="2">
                  <c:v>3.8589111701197798E-3</c:v>
                </c:pt>
                <c:pt idx="3">
                  <c:v>8.3785556827740081E-4</c:v>
                </c:pt>
                <c:pt idx="4">
                  <c:v>0</c:v>
                </c:pt>
                <c:pt idx="5">
                  <c:v>0</c:v>
                </c:pt>
                <c:pt idx="6">
                  <c:v>2.7128130117451653E-3</c:v>
                </c:pt>
                <c:pt idx="7">
                  <c:v>2.1489688569577203E-3</c:v>
                </c:pt>
                <c:pt idx="8">
                  <c:v>6.0468559849089398E-4</c:v>
                </c:pt>
                <c:pt idx="9">
                  <c:v>1.1036214331332284E-3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5-4100-92B6-4F62CB8AEAFD}"/>
            </c:ext>
          </c:extLst>
        </c:ser>
        <c:ser>
          <c:idx val="1"/>
          <c:order val="1"/>
          <c:tx>
            <c:strRef>
              <c:f>'Shift-Share'!$C$19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'Shift-Share'!$A$20:$A$29</c:f>
              <c:strCache>
                <c:ptCount val="10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Market Services</c:v>
                </c:pt>
                <c:pt idx="5">
                  <c:v>Government Services and Other Social Services</c:v>
                </c:pt>
                <c:pt idx="6">
                  <c:v>Agriculture</c:v>
                </c:pt>
                <c:pt idx="7">
                  <c:v>Construction</c:v>
                </c:pt>
                <c:pt idx="8">
                  <c:v>Mining</c:v>
                </c:pt>
                <c:pt idx="9">
                  <c:v>Total Productivity without Imputed Rent</c:v>
                </c:pt>
              </c:strCache>
            </c:strRef>
          </c:cat>
          <c:val>
            <c:numRef>
              <c:f>'Shift-Share'!$C$20:$C$29</c:f>
              <c:numCache>
                <c:formatCode>General</c:formatCode>
                <c:ptCount val="10"/>
                <c:pt idx="0">
                  <c:v>-1.6580076258465989E-3</c:v>
                </c:pt>
                <c:pt idx="1">
                  <c:v>-3.0058791134787754E-4</c:v>
                </c:pt>
                <c:pt idx="2">
                  <c:v>-1.2856914407680215E-3</c:v>
                </c:pt>
                <c:pt idx="3">
                  <c:v>-5.0211946261500367E-5</c:v>
                </c:pt>
                <c:pt idx="4">
                  <c:v>0</c:v>
                </c:pt>
                <c:pt idx="5">
                  <c:v>0</c:v>
                </c:pt>
                <c:pt idx="6">
                  <c:v>1.8722950494390412E-4</c:v>
                </c:pt>
                <c:pt idx="7">
                  <c:v>-3.6478508955431282E-3</c:v>
                </c:pt>
                <c:pt idx="8">
                  <c:v>3.6169921924457101E-4</c:v>
                </c:pt>
                <c:pt idx="9">
                  <c:v>-1.4809159325424159E-3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5-4100-92B6-4F62CB8A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037472"/>
        <c:axId val="437290192"/>
      </c:barChart>
      <c:catAx>
        <c:axId val="4840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0192"/>
        <c:crosses val="autoZero"/>
        <c:auto val="1"/>
        <c:lblAlgn val="ctr"/>
        <c:lblOffset val="100"/>
        <c:noMultiLvlLbl val="0"/>
      </c:catAx>
      <c:valAx>
        <c:axId val="4372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'Services 87 - 16'!$B$45</c:f>
              <c:strCache>
                <c:ptCount val="1"/>
                <c:pt idx="0">
                  <c:v>Electricity, gas and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'Services 87 - 16'!$C$44:$AF$44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87 - 16'!$C$45:$AF$45</c:f>
              <c:numCache>
                <c:formatCode>General</c:formatCode>
                <c:ptCount val="30"/>
                <c:pt idx="0">
                  <c:v>97996.143167046379</c:v>
                </c:pt>
                <c:pt idx="1">
                  <c:v>93562.007595341827</c:v>
                </c:pt>
                <c:pt idx="2">
                  <c:v>107880.0150891904</c:v>
                </c:pt>
                <c:pt idx="3">
                  <c:v>100112.66783235295</c:v>
                </c:pt>
                <c:pt idx="4">
                  <c:v>101199.95544252942</c:v>
                </c:pt>
                <c:pt idx="5">
                  <c:v>121159.97711161661</c:v>
                </c:pt>
                <c:pt idx="6">
                  <c:v>117655.43049299276</c:v>
                </c:pt>
                <c:pt idx="7">
                  <c:v>149373.76287879646</c:v>
                </c:pt>
                <c:pt idx="8">
                  <c:v>198605.4437647528</c:v>
                </c:pt>
                <c:pt idx="9">
                  <c:v>238862.17735373662</c:v>
                </c:pt>
                <c:pt idx="10">
                  <c:v>197819.47930820048</c:v>
                </c:pt>
                <c:pt idx="11">
                  <c:v>222550.15692342311</c:v>
                </c:pt>
                <c:pt idx="12">
                  <c:v>232213.82279605014</c:v>
                </c:pt>
                <c:pt idx="13">
                  <c:v>276613.22660484957</c:v>
                </c:pt>
                <c:pt idx="14">
                  <c:v>247559.37513547024</c:v>
                </c:pt>
                <c:pt idx="15">
                  <c:v>298698.24616381113</c:v>
                </c:pt>
                <c:pt idx="16">
                  <c:v>274612.78137326927</c:v>
                </c:pt>
                <c:pt idx="17">
                  <c:v>291842.65766746481</c:v>
                </c:pt>
                <c:pt idx="18">
                  <c:v>314759.86544419226</c:v>
                </c:pt>
                <c:pt idx="19">
                  <c:v>247104.18619343056</c:v>
                </c:pt>
                <c:pt idx="20">
                  <c:v>320768.66327429999</c:v>
                </c:pt>
                <c:pt idx="21">
                  <c:v>333501.47875314555</c:v>
                </c:pt>
                <c:pt idx="22">
                  <c:v>354420.97547099565</c:v>
                </c:pt>
                <c:pt idx="23">
                  <c:v>181448.44517184942</c:v>
                </c:pt>
                <c:pt idx="24">
                  <c:v>187534.58096013017</c:v>
                </c:pt>
                <c:pt idx="25">
                  <c:v>169132.26032190342</c:v>
                </c:pt>
                <c:pt idx="26">
                  <c:v>173801.65289256201</c:v>
                </c:pt>
                <c:pt idx="27">
                  <c:v>178460.49046321525</c:v>
                </c:pt>
                <c:pt idx="28">
                  <c:v>202787.74289985051</c:v>
                </c:pt>
                <c:pt idx="29">
                  <c:v>185314.32274789369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E-40A8-815E-B365936FF590}"/>
            </c:ext>
          </c:extLst>
        </c:ser>
        <c:ser>
          <c:idx val="1"/>
          <c:order val="1"/>
          <c:tx>
            <c:strRef>
              <c:f>'Services 87 - 16'!$B$46</c:f>
              <c:strCache>
                <c:ptCount val="1"/>
                <c:pt idx="0">
                  <c:v>Wholesale trade, Retail and Motor Vehicles, food, accomodation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'Services 87 - 16'!$C$44:$AF$44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87 - 16'!$C$46:$AF$46</c:f>
              <c:numCache>
                <c:formatCode>General</c:formatCode>
                <c:ptCount val="30"/>
                <c:pt idx="0">
                  <c:v>19121.742765983268</c:v>
                </c:pt>
                <c:pt idx="1">
                  <c:v>22038.527697664584</c:v>
                </c:pt>
                <c:pt idx="2">
                  <c:v>24824.005805314289</c:v>
                </c:pt>
                <c:pt idx="3">
                  <c:v>26833.318208782122</c:v>
                </c:pt>
                <c:pt idx="4">
                  <c:v>30221.816533666632</c:v>
                </c:pt>
                <c:pt idx="5">
                  <c:v>33322.689991404339</c:v>
                </c:pt>
                <c:pt idx="6">
                  <c:v>36387.9129450533</c:v>
                </c:pt>
                <c:pt idx="7">
                  <c:v>38977.213963238719</c:v>
                </c:pt>
                <c:pt idx="8">
                  <c:v>41282.576698097379</c:v>
                </c:pt>
                <c:pt idx="9">
                  <c:v>39086.852738435606</c:v>
                </c:pt>
                <c:pt idx="10">
                  <c:v>41982.69810847062</c:v>
                </c:pt>
                <c:pt idx="11">
                  <c:v>39533.26328486306</c:v>
                </c:pt>
                <c:pt idx="12">
                  <c:v>40027.19628005103</c:v>
                </c:pt>
                <c:pt idx="13">
                  <c:v>39023.008835678462</c:v>
                </c:pt>
                <c:pt idx="14">
                  <c:v>34924.58912532348</c:v>
                </c:pt>
                <c:pt idx="15">
                  <c:v>35319.651166153242</c:v>
                </c:pt>
                <c:pt idx="16">
                  <c:v>34286.382831357485</c:v>
                </c:pt>
                <c:pt idx="17">
                  <c:v>35946.826817842091</c:v>
                </c:pt>
                <c:pt idx="18">
                  <c:v>39516.625909541945</c:v>
                </c:pt>
                <c:pt idx="19">
                  <c:v>40576.856103488899</c:v>
                </c:pt>
                <c:pt idx="20">
                  <c:v>44567.820062925559</c:v>
                </c:pt>
                <c:pt idx="21">
                  <c:v>48614.829033263944</c:v>
                </c:pt>
                <c:pt idx="22">
                  <c:v>47339.076001550369</c:v>
                </c:pt>
                <c:pt idx="23">
                  <c:v>49056.29440699581</c:v>
                </c:pt>
                <c:pt idx="24">
                  <c:v>48577.710130221545</c:v>
                </c:pt>
                <c:pt idx="25">
                  <c:v>48664.380237486657</c:v>
                </c:pt>
                <c:pt idx="26">
                  <c:v>48362.348239425955</c:v>
                </c:pt>
                <c:pt idx="27">
                  <c:v>49898.667127270637</c:v>
                </c:pt>
                <c:pt idx="28">
                  <c:v>52707.419850805767</c:v>
                </c:pt>
                <c:pt idx="29">
                  <c:v>53376.883877263368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E-40A8-815E-B365936FF590}"/>
            </c:ext>
          </c:extLst>
        </c:ser>
        <c:ser>
          <c:idx val="2"/>
          <c:order val="2"/>
          <c:tx>
            <c:strRef>
              <c:f>'Services 87 - 16'!$B$47</c:f>
              <c:strCache>
                <c:ptCount val="1"/>
                <c:pt idx="0">
                  <c:v>Transportation, storage, communication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'Services 87 - 16'!$C$44:$AF$44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87 - 16'!$C$47:$AF$47</c:f>
              <c:numCache>
                <c:formatCode>General</c:formatCode>
                <c:ptCount val="30"/>
                <c:pt idx="0">
                  <c:v>39578.43250324361</c:v>
                </c:pt>
                <c:pt idx="1">
                  <c:v>40772.754213985369</c:v>
                </c:pt>
                <c:pt idx="2">
                  <c:v>43302.529753872848</c:v>
                </c:pt>
                <c:pt idx="3">
                  <c:v>44684.469906265491</c:v>
                </c:pt>
                <c:pt idx="4">
                  <c:v>46893.118328926357</c:v>
                </c:pt>
                <c:pt idx="5">
                  <c:v>47828.455718666417</c:v>
                </c:pt>
                <c:pt idx="6">
                  <c:v>50863.863036608294</c:v>
                </c:pt>
                <c:pt idx="7">
                  <c:v>59065.62306307043</c:v>
                </c:pt>
                <c:pt idx="8">
                  <c:v>64832.679807559311</c:v>
                </c:pt>
                <c:pt idx="9">
                  <c:v>62418.529107532508</c:v>
                </c:pt>
                <c:pt idx="10">
                  <c:v>66046.769561601322</c:v>
                </c:pt>
                <c:pt idx="11">
                  <c:v>66099.781132545511</c:v>
                </c:pt>
                <c:pt idx="12">
                  <c:v>69176.400245455661</c:v>
                </c:pt>
                <c:pt idx="13">
                  <c:v>73571.94065315013</c:v>
                </c:pt>
                <c:pt idx="14">
                  <c:v>75022.129734996357</c:v>
                </c:pt>
                <c:pt idx="15">
                  <c:v>74373.157912317824</c:v>
                </c:pt>
                <c:pt idx="16">
                  <c:v>79681.83962631844</c:v>
                </c:pt>
                <c:pt idx="17">
                  <c:v>78378.596439028668</c:v>
                </c:pt>
                <c:pt idx="18">
                  <c:v>86128.942766583117</c:v>
                </c:pt>
                <c:pt idx="19">
                  <c:v>93838.078063357636</c:v>
                </c:pt>
                <c:pt idx="20">
                  <c:v>103730.67213868836</c:v>
                </c:pt>
                <c:pt idx="21">
                  <c:v>103510.84996360872</c:v>
                </c:pt>
                <c:pt idx="22">
                  <c:v>106355.40582056328</c:v>
                </c:pt>
                <c:pt idx="23">
                  <c:v>93390.130861504906</c:v>
                </c:pt>
                <c:pt idx="24">
                  <c:v>90132.017273288089</c:v>
                </c:pt>
                <c:pt idx="25">
                  <c:v>93956.307766174534</c:v>
                </c:pt>
                <c:pt idx="26">
                  <c:v>102310.50450889593</c:v>
                </c:pt>
                <c:pt idx="27">
                  <c:v>111873.30539807738</c:v>
                </c:pt>
                <c:pt idx="28">
                  <c:v>118146.40617462614</c:v>
                </c:pt>
                <c:pt idx="29">
                  <c:v>125087.59385055419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E-40A8-815E-B365936FF590}"/>
            </c:ext>
          </c:extLst>
        </c:ser>
        <c:ser>
          <c:idx val="3"/>
          <c:order val="3"/>
          <c:tx>
            <c:strRef>
              <c:f>'Services 87 - 16'!$B$48</c:f>
              <c:strCache>
                <c:ptCount val="1"/>
                <c:pt idx="0">
                  <c:v>Business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'Services 87 - 16'!$C$44:$AF$44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87 - 16'!$C$48:$AF$48</c:f>
              <c:numCache>
                <c:formatCode>General</c:formatCode>
                <c:ptCount val="30"/>
                <c:pt idx="0">
                  <c:v>46979.860928839866</c:v>
                </c:pt>
                <c:pt idx="1">
                  <c:v>51722.683856951153</c:v>
                </c:pt>
                <c:pt idx="2">
                  <c:v>55138.095932714423</c:v>
                </c:pt>
                <c:pt idx="3">
                  <c:v>61209.777057245927</c:v>
                </c:pt>
                <c:pt idx="4">
                  <c:v>65398.027099843668</c:v>
                </c:pt>
                <c:pt idx="5">
                  <c:v>73225.333002211904</c:v>
                </c:pt>
                <c:pt idx="6">
                  <c:v>83318.70051441461</c:v>
                </c:pt>
                <c:pt idx="7">
                  <c:v>82629.541599591263</c:v>
                </c:pt>
                <c:pt idx="8">
                  <c:v>86470.904559899209</c:v>
                </c:pt>
                <c:pt idx="9">
                  <c:v>89284.815674127778</c:v>
                </c:pt>
                <c:pt idx="10">
                  <c:v>97813.454120541224</c:v>
                </c:pt>
                <c:pt idx="11">
                  <c:v>100759.74623362106</c:v>
                </c:pt>
                <c:pt idx="12">
                  <c:v>97464.012675894424</c:v>
                </c:pt>
                <c:pt idx="13">
                  <c:v>102623.18797099193</c:v>
                </c:pt>
                <c:pt idx="14">
                  <c:v>87725.165861243528</c:v>
                </c:pt>
                <c:pt idx="15">
                  <c:v>86037.103825913815</c:v>
                </c:pt>
                <c:pt idx="16">
                  <c:v>91850.752677212091</c:v>
                </c:pt>
                <c:pt idx="17">
                  <c:v>86861.504855104256</c:v>
                </c:pt>
                <c:pt idx="18">
                  <c:v>91614.983297255938</c:v>
                </c:pt>
                <c:pt idx="19">
                  <c:v>92637.065031985403</c:v>
                </c:pt>
                <c:pt idx="20">
                  <c:v>91851.213488892958</c:v>
                </c:pt>
                <c:pt idx="21">
                  <c:v>101565.77103385745</c:v>
                </c:pt>
                <c:pt idx="22">
                  <c:v>99771.408323392738</c:v>
                </c:pt>
                <c:pt idx="23">
                  <c:v>91496.055322879125</c:v>
                </c:pt>
                <c:pt idx="24">
                  <c:v>86464.690120148662</c:v>
                </c:pt>
                <c:pt idx="25">
                  <c:v>87538.399024786675</c:v>
                </c:pt>
                <c:pt idx="26">
                  <c:v>88598.751284280414</c:v>
                </c:pt>
                <c:pt idx="27">
                  <c:v>84034.054170558229</c:v>
                </c:pt>
                <c:pt idx="28">
                  <c:v>84001.549623159837</c:v>
                </c:pt>
                <c:pt idx="29">
                  <c:v>85782.749810095993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E-40A8-815E-B365936FF590}"/>
            </c:ext>
          </c:extLst>
        </c:ser>
        <c:ser>
          <c:idx val="4"/>
          <c:order val="4"/>
          <c:tx>
            <c:strRef>
              <c:f>'Services 87 - 16'!$B$49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'Services 87 - 16'!$C$44:$AF$44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87 - 16'!$C$49:$AF$49</c:f>
              <c:numCache>
                <c:formatCode>General</c:formatCode>
                <c:ptCount val="30"/>
                <c:pt idx="0">
                  <c:v>20971.875158451268</c:v>
                </c:pt>
                <c:pt idx="1">
                  <c:v>20734.223162229348</c:v>
                </c:pt>
                <c:pt idx="2">
                  <c:v>21295.330218071333</c:v>
                </c:pt>
                <c:pt idx="3">
                  <c:v>20924.016105073333</c:v>
                </c:pt>
                <c:pt idx="4">
                  <c:v>21568.77068780037</c:v>
                </c:pt>
                <c:pt idx="5">
                  <c:v>22415.878024557765</c:v>
                </c:pt>
                <c:pt idx="6">
                  <c:v>22249.142180992432</c:v>
                </c:pt>
                <c:pt idx="7">
                  <c:v>23417.588600483552</c:v>
                </c:pt>
                <c:pt idx="8">
                  <c:v>23935.545418308404</c:v>
                </c:pt>
                <c:pt idx="9">
                  <c:v>22848.101423271572</c:v>
                </c:pt>
                <c:pt idx="10">
                  <c:v>23968.339661334303</c:v>
                </c:pt>
                <c:pt idx="11">
                  <c:v>23809.962619903024</c:v>
                </c:pt>
                <c:pt idx="12">
                  <c:v>24154.476753740732</c:v>
                </c:pt>
                <c:pt idx="13">
                  <c:v>23040.766844158075</c:v>
                </c:pt>
                <c:pt idx="14">
                  <c:v>27630.326935427347</c:v>
                </c:pt>
                <c:pt idx="15">
                  <c:v>28087.848637574061</c:v>
                </c:pt>
                <c:pt idx="16">
                  <c:v>27981.911799720197</c:v>
                </c:pt>
                <c:pt idx="17">
                  <c:v>29142.756440202451</c:v>
                </c:pt>
                <c:pt idx="18">
                  <c:v>30305.530208749973</c:v>
                </c:pt>
                <c:pt idx="19">
                  <c:v>34056.999376991647</c:v>
                </c:pt>
                <c:pt idx="20">
                  <c:v>33774.910852046429</c:v>
                </c:pt>
                <c:pt idx="21">
                  <c:v>35403.794037217289</c:v>
                </c:pt>
                <c:pt idx="22">
                  <c:v>33718.516617830763</c:v>
                </c:pt>
                <c:pt idx="23">
                  <c:v>35353.359092608749</c:v>
                </c:pt>
                <c:pt idx="24">
                  <c:v>38838.993241282078</c:v>
                </c:pt>
                <c:pt idx="25">
                  <c:v>37740.372165291701</c:v>
                </c:pt>
                <c:pt idx="26">
                  <c:v>36908.134358559284</c:v>
                </c:pt>
                <c:pt idx="27">
                  <c:v>38240.426722860626</c:v>
                </c:pt>
                <c:pt idx="28">
                  <c:v>38212.889393366124</c:v>
                </c:pt>
                <c:pt idx="29">
                  <c:v>40096.438701544277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E-40A8-815E-B365936F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12704"/>
        <c:axId val="452042816"/>
      </c:lineChart>
      <c:catAx>
        <c:axId val="6165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2816"/>
        <c:crosses val="autoZero"/>
        <c:auto val="1"/>
        <c:lblAlgn val="ctr"/>
        <c:lblOffset val="100"/>
        <c:noMultiLvlLbl val="0"/>
      </c:catAx>
      <c:valAx>
        <c:axId val="4520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'Shift-Share'!$B$19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'Shift-Share'!$A$29</c:f>
              <c:strCache>
                <c:ptCount val="1"/>
                <c:pt idx="0">
                  <c:v>Total Productivity without Imputed Rent</c:v>
                </c:pt>
              </c:strCache>
            </c:strRef>
          </c:cat>
          <c:val>
            <c:numRef>
              <c:f>'Shift-Share'!$B$29</c:f>
              <c:numCache>
                <c:formatCode>General</c:formatCode>
                <c:ptCount val="1"/>
                <c:pt idx="0">
                  <c:v>1.1036214331332284E-3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06B-9ED0-C9DF26440D5B}"/>
            </c:ext>
          </c:extLst>
        </c:ser>
        <c:ser>
          <c:idx val="1"/>
          <c:order val="1"/>
          <c:tx>
            <c:strRef>
              <c:f>'Shift-Share'!$C$19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'Shift-Share'!$A$29</c:f>
              <c:strCache>
                <c:ptCount val="1"/>
                <c:pt idx="0">
                  <c:v>Total Productivity without Imputed Rent</c:v>
                </c:pt>
              </c:strCache>
            </c:strRef>
          </c:cat>
          <c:val>
            <c:numRef>
              <c:f>'Shift-Share'!$C$29</c:f>
              <c:numCache>
                <c:formatCode>General</c:formatCode>
                <c:ptCount val="1"/>
                <c:pt idx="0">
                  <c:v>-1.4809159325424159E-3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06B-9ED0-C9DF2644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223328"/>
        <c:axId val="665307664"/>
      </c:barChart>
      <c:catAx>
        <c:axId val="4682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07664"/>
        <c:crosses val="autoZero"/>
        <c:auto val="1"/>
        <c:lblAlgn val="ctr"/>
        <c:lblOffset val="100"/>
        <c:noMultiLvlLbl val="0"/>
      </c:catAx>
      <c:valAx>
        <c:axId val="6653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breakdown'!$O$4</c:f>
              <c:numCache>
                <c:formatCode>0.00</c:formatCode>
                <c:ptCount val="1"/>
                <c:pt idx="0">
                  <c:v>0.56087562047466877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2-46C5-99AA-E549A3A01CF8}"/>
            </c:ext>
          </c:extLst>
        </c:ser>
        <c:ser>
          <c:idx val="1"/>
          <c:order val="1"/>
          <c:tx>
            <c:strRef>
              <c:f>'Shift-Share breakdown'!$N$5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breakdown'!$O$5</c:f>
              <c:numCache>
                <c:formatCode>0.00</c:formatCode>
                <c:ptCount val="1"/>
                <c:pt idx="0">
                  <c:v>3.3043486517305917E-2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2-46C5-99AA-E549A3A0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313344"/>
        <c:axId val="307358016"/>
      </c:barChart>
      <c:catAx>
        <c:axId val="314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58016"/>
        <c:crosses val="autoZero"/>
        <c:auto val="1"/>
        <c:lblAlgn val="ctr"/>
        <c:lblOffset val="100"/>
        <c:noMultiLvlLbl val="0"/>
      </c:catAx>
      <c:valAx>
        <c:axId val="3073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breakdown'!$N$78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breakdown'!$O$77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breakdown'!$O$78</c:f>
              <c:numCache>
                <c:formatCode>0.00</c:formatCode>
                <c:ptCount val="1"/>
                <c:pt idx="0">
                  <c:v>0.27400730343956009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A-49E0-92B6-4B4884F7A885}"/>
            </c:ext>
          </c:extLst>
        </c:ser>
        <c:ser>
          <c:idx val="1"/>
          <c:order val="1"/>
          <c:tx>
            <c:strRef>
              <c:f>'Shift-Share breakdown'!$N$79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breakdown'!$O$77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breakdown'!$O$79</c:f>
              <c:numCache>
                <c:formatCode>0.00</c:formatCode>
                <c:ptCount val="1"/>
                <c:pt idx="0">
                  <c:v>5.3946867493332468E-2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9E0-92B6-4B4884F7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37456"/>
        <c:axId val="446700928"/>
      </c:barChart>
      <c:catAx>
        <c:axId val="4316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0928"/>
        <c:crosses val="autoZero"/>
        <c:auto val="1"/>
        <c:lblAlgn val="ctr"/>
        <c:lblOffset val="100"/>
        <c:noMultiLvlLbl val="0"/>
      </c:catAx>
      <c:valAx>
        <c:axId val="44670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</c:f>
              <c:numCache>
                <c:formatCode>General</c:formatCode>
                <c:ptCount val="1"/>
                <c:pt idx="0">
                  <c:v>8.7977863468925457E-2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1-40CD-944E-07C50777F088}"/>
            </c:ext>
          </c:extLst>
        </c:ser>
        <c:ser>
          <c:idx val="1"/>
          <c:order val="1"/>
          <c:tx>
            <c:strRef>
              <c:f>'Shift-Share breakdown'!$A$5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breakdown'!$E$5</c:f>
              <c:numCache>
                <c:formatCode>General</c:formatCode>
                <c:ptCount val="1"/>
                <c:pt idx="0">
                  <c:v>9.1826389435966743E-2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1-40CD-944E-07C50777F088}"/>
            </c:ext>
          </c:extLst>
        </c:ser>
        <c:ser>
          <c:idx val="2"/>
          <c:order val="2"/>
          <c:tx>
            <c:strRef>
              <c:f>'Shift-Share breakdown'!$A$6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breakdown'!$E$6</c:f>
              <c:numCache>
                <c:formatCode>General</c:formatCode>
                <c:ptCount val="1"/>
                <c:pt idx="0">
                  <c:v>0.10972710028306153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1-40CD-944E-07C50777F088}"/>
            </c:ext>
          </c:extLst>
        </c:ser>
        <c:ser>
          <c:idx val="3"/>
          <c:order val="3"/>
          <c:tx>
            <c:strRef>
              <c:f>'Shift-Share breakdown'!$A$7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breakdown'!$E$7</c:f>
              <c:numCache>
                <c:formatCode>General</c:formatCode>
                <c:ptCount val="1"/>
                <c:pt idx="0">
                  <c:v>1.2123067152757428E-2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1-40CD-944E-07C50777F088}"/>
            </c:ext>
          </c:extLst>
        </c:ser>
        <c:ser>
          <c:idx val="4"/>
          <c:order val="4"/>
          <c:tx>
            <c:strRef>
              <c:f>'Shift-Share breakdown'!$A$8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</c:f>
              <c:numCache>
                <c:formatCode>General</c:formatCode>
                <c:ptCount val="1"/>
                <c:pt idx="0">
                  <c:v>6.3920431511719986E-2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1-40CD-944E-07C50777F088}"/>
            </c:ext>
          </c:extLst>
        </c:ser>
        <c:ser>
          <c:idx val="5"/>
          <c:order val="5"/>
          <c:tx>
            <c:strRef>
              <c:f>'Shift-Share breakdown'!$A$9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breakdown'!$E$9</c:f>
              <c:numCache>
                <c:formatCode>General</c:formatCode>
                <c:ptCount val="1"/>
                <c:pt idx="0">
                  <c:v>7.5870254063867007E-2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1-40CD-944E-07C50777F088}"/>
            </c:ext>
          </c:extLst>
        </c:ser>
        <c:ser>
          <c:idx val="6"/>
          <c:order val="6"/>
          <c:tx>
            <c:strRef>
              <c:f>'Shift-Share breakdown'!$A$10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breakdown'!$E$10</c:f>
              <c:numCache>
                <c:formatCode>General</c:formatCode>
                <c:ptCount val="1"/>
                <c:pt idx="0">
                  <c:v>2.4169364537632962E-3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A1-40CD-944E-07C50777F088}"/>
            </c:ext>
          </c:extLst>
        </c:ser>
        <c:ser>
          <c:idx val="7"/>
          <c:order val="7"/>
          <c:tx>
            <c:strRef>
              <c:f>'Shift-Share breakdown'!$A$11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breakdown'!$E$11</c:f>
              <c:numCache>
                <c:formatCode>General</c:formatCode>
                <c:ptCount val="1"/>
                <c:pt idx="0">
                  <c:v>8.0657250756406423E-2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A1-40CD-944E-07C50777F088}"/>
            </c:ext>
          </c:extLst>
        </c:ser>
        <c:ser>
          <c:idx val="8"/>
          <c:order val="8"/>
          <c:tx>
            <c:strRef>
              <c:f>'Shift-Share breakdown'!$A$12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breakdown'!$E$12</c:f>
              <c:numCache>
                <c:formatCode>General</c:formatCode>
                <c:ptCount val="1"/>
                <c:pt idx="0">
                  <c:v>7.9990029373004271E-2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A1-40CD-944E-07C50777F088}"/>
            </c:ext>
          </c:extLst>
        </c:ser>
        <c:ser>
          <c:idx val="9"/>
          <c:order val="9"/>
          <c:tx>
            <c:strRef>
              <c:f>'Shift-Share breakdown'!$A$13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breakdown'!$E$13</c:f>
              <c:numCache>
                <c:formatCode>General</c:formatCode>
                <c:ptCount val="1"/>
                <c:pt idx="0">
                  <c:v>1.8362117742212296E-2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1-40CD-944E-07C50777F088}"/>
            </c:ext>
          </c:extLst>
        </c:ser>
        <c:ser>
          <c:idx val="10"/>
          <c:order val="10"/>
          <c:tx>
            <c:strRef>
              <c:f>'Shift-Share breakdown'!$A$14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breakdown'!$E$14</c:f>
              <c:numCache>
                <c:formatCode>General</c:formatCode>
                <c:ptCount val="1"/>
                <c:pt idx="0">
                  <c:v>-6.1995819767015674E-2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A1-40CD-944E-07C50777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701296"/>
        <c:axId val="296996352"/>
      </c:barChart>
      <c:catAx>
        <c:axId val="934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6352"/>
        <c:crosses val="autoZero"/>
        <c:auto val="1"/>
        <c:lblAlgn val="ctr"/>
        <c:lblOffset val="100"/>
        <c:noMultiLvlLbl val="0"/>
      </c:catAx>
      <c:valAx>
        <c:axId val="296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breakdown'!$G$4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</c:f>
              <c:numCache>
                <c:formatCode>General</c:formatCode>
                <c:ptCount val="1"/>
                <c:pt idx="0">
                  <c:v>-7.7439806309012538E-2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87D-A5C9-E2E4F097F783}"/>
            </c:ext>
          </c:extLst>
        </c:ser>
        <c:ser>
          <c:idx val="1"/>
          <c:order val="1"/>
          <c:tx>
            <c:strRef>
              <c:f>'Shift-Share breakdown'!$G$5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breakdown'!$J$5</c:f>
              <c:numCache>
                <c:formatCode>General</c:formatCode>
                <c:ptCount val="1"/>
                <c:pt idx="0">
                  <c:v>-9.0678369625315537E-3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87D-A5C9-E2E4F097F783}"/>
            </c:ext>
          </c:extLst>
        </c:ser>
        <c:ser>
          <c:idx val="2"/>
          <c:order val="2"/>
          <c:tx>
            <c:strRef>
              <c:f>'Shift-Share breakdown'!$G$6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breakdown'!$J$6</c:f>
              <c:numCache>
                <c:formatCode>General</c:formatCode>
                <c:ptCount val="1"/>
                <c:pt idx="0">
                  <c:v>-4.5189330810396736E-2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487D-A5C9-E2E4F097F783}"/>
            </c:ext>
          </c:extLst>
        </c:ser>
        <c:ser>
          <c:idx val="3"/>
          <c:order val="3"/>
          <c:tx>
            <c:strRef>
              <c:f>'Shift-Share breakdown'!$G$7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breakdown'!$J$7</c:f>
              <c:numCache>
                <c:formatCode>General</c:formatCode>
                <c:ptCount val="1"/>
                <c:pt idx="0">
                  <c:v>9.6108051698246509E-3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C-487D-A5C9-E2E4F097F783}"/>
            </c:ext>
          </c:extLst>
        </c:ser>
        <c:ser>
          <c:idx val="4"/>
          <c:order val="4"/>
          <c:tx>
            <c:strRef>
              <c:f>'Shift-Share breakdown'!$G$8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</c:f>
              <c:numCache>
                <c:formatCode>General</c:formatCode>
                <c:ptCount val="1"/>
                <c:pt idx="0">
                  <c:v>9.4026809633156544E-2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C-487D-A5C9-E2E4F097F783}"/>
            </c:ext>
          </c:extLst>
        </c:ser>
        <c:ser>
          <c:idx val="5"/>
          <c:order val="5"/>
          <c:tx>
            <c:strRef>
              <c:f>'Shift-Share breakdown'!$G$9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breakdown'!$J$9</c:f>
              <c:numCache>
                <c:formatCode>General</c:formatCode>
                <c:ptCount val="1"/>
                <c:pt idx="0">
                  <c:v>2.930110895170324E-2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0C-487D-A5C9-E2E4F097F783}"/>
            </c:ext>
          </c:extLst>
        </c:ser>
        <c:ser>
          <c:idx val="6"/>
          <c:order val="6"/>
          <c:tx>
            <c:strRef>
              <c:f>'Shift-Share breakdown'!$G$10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breakdown'!$J$10</c:f>
              <c:numCache>
                <c:formatCode>General</c:formatCode>
                <c:ptCount val="1"/>
                <c:pt idx="0">
                  <c:v>0.10186147035533023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C-487D-A5C9-E2E4F097F783}"/>
            </c:ext>
          </c:extLst>
        </c:ser>
        <c:ser>
          <c:idx val="7"/>
          <c:order val="7"/>
          <c:tx>
            <c:strRef>
              <c:f>'Shift-Share breakdown'!$G$11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breakdown'!$J$11</c:f>
              <c:numCache>
                <c:formatCode>General</c:formatCode>
                <c:ptCount val="1"/>
                <c:pt idx="0">
                  <c:v>9.294337799751853E-3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0C-487D-A5C9-E2E4F097F783}"/>
            </c:ext>
          </c:extLst>
        </c:ser>
        <c:ser>
          <c:idx val="8"/>
          <c:order val="8"/>
          <c:tx>
            <c:strRef>
              <c:f>'Shift-Share breakdown'!$G$12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breakdown'!$J$12</c:f>
              <c:numCache>
                <c:formatCode>General</c:formatCode>
                <c:ptCount val="1"/>
                <c:pt idx="0">
                  <c:v>-0.12321708256425586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0C-487D-A5C9-E2E4F097F783}"/>
            </c:ext>
          </c:extLst>
        </c:ser>
        <c:ser>
          <c:idx val="9"/>
          <c:order val="9"/>
          <c:tx>
            <c:strRef>
              <c:f>'Shift-Share breakdown'!$G$13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breakdown'!$J$13</c:f>
              <c:numCache>
                <c:formatCode>General</c:formatCode>
                <c:ptCount val="1"/>
                <c:pt idx="0">
                  <c:v>1.0933465712291954E-2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0C-487D-A5C9-E2E4F097F783}"/>
            </c:ext>
          </c:extLst>
        </c:ser>
        <c:ser>
          <c:idx val="10"/>
          <c:order val="10"/>
          <c:tx>
            <c:strRef>
              <c:f>'Shift-Share breakdown'!$G$14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breakdown'!$J$14</c:f>
              <c:numCache>
                <c:formatCode>General</c:formatCode>
                <c:ptCount val="1"/>
                <c:pt idx="0">
                  <c:v>3.2929545541444109E-2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0C-487D-A5C9-E2E4F097F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461248"/>
        <c:axId val="479210288"/>
      </c:barChart>
      <c:catAx>
        <c:axId val="3724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10288"/>
        <c:crosses val="autoZero"/>
        <c:auto val="1"/>
        <c:lblAlgn val="ctr"/>
        <c:lblOffset val="100"/>
        <c:noMultiLvlLbl val="0"/>
      </c:catAx>
      <c:valAx>
        <c:axId val="479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breakdown'!$B$21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breakdown'!$A$22:$A$33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breakdown'!$B$22:$B$33</c:f>
              <c:numCache>
                <c:formatCode>General</c:formatCode>
                <c:ptCount val="12"/>
                <c:pt idx="0">
                  <c:v>2.165997057742878E-3</c:v>
                </c:pt>
                <c:pt idx="1">
                  <c:v>3.4387091986097435E-3</c:v>
                </c:pt>
                <c:pt idx="2">
                  <c:v>4.0343162233070426E-3</c:v>
                </c:pt>
                <c:pt idx="3">
                  <c:v>8.7593991229000998E-4</c:v>
                </c:pt>
                <c:pt idx="4">
                  <c:v>4.4957276894388165E-3</c:v>
                </c:pt>
                <c:pt idx="5">
                  <c:v>1.1038063417807319E-2</c:v>
                </c:pt>
                <c:pt idx="6">
                  <c:v>3.7733413685172982E-4</c:v>
                </c:pt>
                <c:pt idx="7">
                  <c:v>0</c:v>
                </c:pt>
                <c:pt idx="8">
                  <c:v>2.836122694097218E-3</c:v>
                </c:pt>
                <c:pt idx="9">
                  <c:v>2.2466492595467073E-3</c:v>
                </c:pt>
                <c:pt idx="10">
                  <c:v>6.3217130751320745E-4</c:v>
                </c:pt>
                <c:pt idx="11">
                  <c:v>1.1537860437301935E-3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6-42A2-A094-697073E527F9}"/>
            </c:ext>
          </c:extLst>
        </c:ser>
        <c:ser>
          <c:idx val="1"/>
          <c:order val="1"/>
          <c:tx>
            <c:strRef>
              <c:f>'Shift-Share breakdown'!$C$21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breakdown'!$A$22:$A$33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breakdown'!$C$22:$C$33</c:f>
              <c:numCache>
                <c:formatCode>General</c:formatCode>
                <c:ptCount val="12"/>
                <c:pt idx="0">
                  <c:v>-1.7333716088396261E-3</c:v>
                </c:pt>
                <c:pt idx="1">
                  <c:v>-3.1425099822732656E-4</c:v>
                </c:pt>
                <c:pt idx="2">
                  <c:v>-1.3441319608029315E-3</c:v>
                </c:pt>
                <c:pt idx="3">
                  <c:v>-5.2494307455204934E-5</c:v>
                </c:pt>
                <c:pt idx="4">
                  <c:v>4.6011225876307037E-3</c:v>
                </c:pt>
                <c:pt idx="5">
                  <c:v>5.2399483963459195E-4</c:v>
                </c:pt>
                <c:pt idx="6">
                  <c:v>7.7788818764631094E-4</c:v>
                </c:pt>
                <c:pt idx="7">
                  <c:v>0</c:v>
                </c:pt>
                <c:pt idx="8">
                  <c:v>1.9573993698680887E-4</c:v>
                </c:pt>
                <c:pt idx="9">
                  <c:v>-3.8136622998859978E-3</c:v>
                </c:pt>
                <c:pt idx="10">
                  <c:v>3.7814009284659696E-4</c:v>
                </c:pt>
                <c:pt idx="11">
                  <c:v>-1.5482302931125256E-3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6-42A2-A094-697073E5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697408"/>
        <c:axId val="637365616"/>
      </c:barChart>
      <c:catAx>
        <c:axId val="9346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5616"/>
        <c:crosses val="autoZero"/>
        <c:auto val="1"/>
        <c:lblAlgn val="ctr"/>
        <c:lblOffset val="100"/>
        <c:noMultiLvlLbl val="0"/>
      </c:catAx>
      <c:valAx>
        <c:axId val="637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breakdown'!$A$41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breakdown'!$E$41</c:f>
              <c:numCache>
                <c:formatCode>General</c:formatCode>
                <c:ptCount val="1"/>
                <c:pt idx="0">
                  <c:v>1.6601227260588648E-2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906-AA6C-5C5E34ED1C1E}"/>
            </c:ext>
          </c:extLst>
        </c:ser>
        <c:ser>
          <c:idx val="1"/>
          <c:order val="1"/>
          <c:tx>
            <c:strRef>
              <c:f>'Shift-Share breakdown'!$A$42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breakdown'!$E$42</c:f>
              <c:numCache>
                <c:formatCode>General</c:formatCode>
                <c:ptCount val="1"/>
                <c:pt idx="0">
                  <c:v>3.4774475271596869E-2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D-4906-AA6C-5C5E34ED1C1E}"/>
            </c:ext>
          </c:extLst>
        </c:ser>
        <c:ser>
          <c:idx val="2"/>
          <c:order val="2"/>
          <c:tx>
            <c:strRef>
              <c:f>'Shift-Share breakdown'!$A$43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breakdown'!$E$43</c:f>
              <c:numCache>
                <c:formatCode>General</c:formatCode>
                <c:ptCount val="1"/>
                <c:pt idx="0">
                  <c:v>3.9274896511497355E-2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D-4906-AA6C-5C5E34ED1C1E}"/>
            </c:ext>
          </c:extLst>
        </c:ser>
        <c:ser>
          <c:idx val="3"/>
          <c:order val="3"/>
          <c:tx>
            <c:strRef>
              <c:f>'Shift-Share breakdown'!$A$44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breakdown'!$E$44</c:f>
              <c:numCache>
                <c:formatCode>General</c:formatCode>
                <c:ptCount val="1"/>
                <c:pt idx="0">
                  <c:v>2.8481933009755649E-2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D-4906-AA6C-5C5E34ED1C1E}"/>
            </c:ext>
          </c:extLst>
        </c:ser>
        <c:ser>
          <c:idx val="4"/>
          <c:order val="4"/>
          <c:tx>
            <c:strRef>
              <c:f>'Shift-Share breakdown'!$A$45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breakdown'!$E$45</c:f>
              <c:numCache>
                <c:formatCode>General</c:formatCode>
                <c:ptCount val="1"/>
                <c:pt idx="0">
                  <c:v>9.9144596265201123E-3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D-4906-AA6C-5C5E34ED1C1E}"/>
            </c:ext>
          </c:extLst>
        </c:ser>
        <c:ser>
          <c:idx val="5"/>
          <c:order val="5"/>
          <c:tx>
            <c:strRef>
              <c:f>'Shift-Share breakdown'!$A$46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breakdown'!$E$46</c:f>
              <c:numCache>
                <c:formatCode>General</c:formatCode>
                <c:ptCount val="1"/>
                <c:pt idx="0">
                  <c:v>2.3211816479391127E-2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D-4906-AA6C-5C5E34ED1C1E}"/>
            </c:ext>
          </c:extLst>
        </c:ser>
        <c:ser>
          <c:idx val="6"/>
          <c:order val="6"/>
          <c:tx>
            <c:strRef>
              <c:f>'Shift-Share breakdown'!$A$47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breakdown'!$E$47</c:f>
              <c:numCache>
                <c:formatCode>General</c:formatCode>
                <c:ptCount val="1"/>
                <c:pt idx="0">
                  <c:v>1.8935383937647994E-2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D-4906-AA6C-5C5E34ED1C1E}"/>
            </c:ext>
          </c:extLst>
        </c:ser>
        <c:ser>
          <c:idx val="7"/>
          <c:order val="7"/>
          <c:tx>
            <c:strRef>
              <c:f>'Shift-Share breakdown'!$A$48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breakdown'!$E$48</c:f>
              <c:numCache>
                <c:formatCode>General</c:formatCode>
                <c:ptCount val="1"/>
                <c:pt idx="0">
                  <c:v>3.5775877253107252E-3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0D-4906-AA6C-5C5E34ED1C1E}"/>
            </c:ext>
          </c:extLst>
        </c:ser>
        <c:ser>
          <c:idx val="8"/>
          <c:order val="8"/>
          <c:tx>
            <c:strRef>
              <c:f>'Shift-Share breakdown'!$A$49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breakdown'!$E$49</c:f>
              <c:numCache>
                <c:formatCode>General</c:formatCode>
                <c:ptCount val="1"/>
                <c:pt idx="0">
                  <c:v>8.2915314835952086E-3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0D-4906-AA6C-5C5E34ED1C1E}"/>
            </c:ext>
          </c:extLst>
        </c:ser>
        <c:ser>
          <c:idx val="9"/>
          <c:order val="9"/>
          <c:tx>
            <c:strRef>
              <c:f>'Shift-Share breakdown'!$A$50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breakdown'!$E$50</c:f>
              <c:numCache>
                <c:formatCode>General</c:formatCode>
                <c:ptCount val="1"/>
                <c:pt idx="0">
                  <c:v>-3.2601921863145613E-3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0D-4906-AA6C-5C5E34ED1C1E}"/>
            </c:ext>
          </c:extLst>
        </c:ser>
        <c:ser>
          <c:idx val="10"/>
          <c:order val="10"/>
          <c:tx>
            <c:strRef>
              <c:f>'Shift-Share breakdown'!$A$51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breakdown'!$E$51</c:f>
              <c:numCache>
                <c:formatCode>General</c:formatCode>
                <c:ptCount val="1"/>
                <c:pt idx="0">
                  <c:v>0.1742000249075672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0D-4906-AA6C-5C5E34ED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647280"/>
        <c:axId val="558673504"/>
      </c:barChart>
      <c:catAx>
        <c:axId val="2966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73504"/>
        <c:crosses val="autoZero"/>
        <c:auto val="1"/>
        <c:lblAlgn val="ctr"/>
        <c:lblOffset val="100"/>
        <c:noMultiLvlLbl val="0"/>
      </c:catAx>
      <c:valAx>
        <c:axId val="5586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breakdown'!$G$41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breakdown'!$J$41</c:f>
              <c:numCache>
                <c:formatCode>General</c:formatCode>
                <c:ptCount val="1"/>
                <c:pt idx="0">
                  <c:v>-1.3462329415258854E-2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761-8EF1-74A22FD95474}"/>
            </c:ext>
          </c:extLst>
        </c:ser>
        <c:ser>
          <c:idx val="1"/>
          <c:order val="1"/>
          <c:tx>
            <c:strRef>
              <c:f>'Shift-Share breakdown'!$G$42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breakdown'!$J$42</c:f>
              <c:numCache>
                <c:formatCode>General</c:formatCode>
                <c:ptCount val="1"/>
                <c:pt idx="0">
                  <c:v>-6.7212451899766317E-4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761-8EF1-74A22FD95474}"/>
            </c:ext>
          </c:extLst>
        </c:ser>
        <c:ser>
          <c:idx val="2"/>
          <c:order val="2"/>
          <c:tx>
            <c:strRef>
              <c:f>'Shift-Share breakdown'!$G$43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breakdown'!$J$43</c:f>
              <c:numCache>
                <c:formatCode>General</c:formatCode>
                <c:ptCount val="1"/>
                <c:pt idx="0">
                  <c:v>2.1146106562232904E-2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761-8EF1-74A22FD95474}"/>
            </c:ext>
          </c:extLst>
        </c:ser>
        <c:ser>
          <c:idx val="3"/>
          <c:order val="3"/>
          <c:tx>
            <c:strRef>
              <c:f>'Shift-Share breakdown'!$G$44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breakdown'!$J$44</c:f>
              <c:numCache>
                <c:formatCode>General</c:formatCode>
                <c:ptCount val="1"/>
                <c:pt idx="0">
                  <c:v>-1.7285511204304715E-2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761-8EF1-74A22FD95474}"/>
            </c:ext>
          </c:extLst>
        </c:ser>
        <c:ser>
          <c:idx val="4"/>
          <c:order val="4"/>
          <c:tx>
            <c:strRef>
              <c:f>'Shift-Share breakdown'!$G$45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breakdown'!$J$45</c:f>
              <c:numCache>
                <c:formatCode>General</c:formatCode>
                <c:ptCount val="1"/>
                <c:pt idx="0">
                  <c:v>1.8251125521925603E-2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F-4761-8EF1-74A22FD95474}"/>
            </c:ext>
          </c:extLst>
        </c:ser>
        <c:ser>
          <c:idx val="5"/>
          <c:order val="5"/>
          <c:tx>
            <c:strRef>
              <c:f>'Shift-Share breakdown'!$G$46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breakdown'!$J$46</c:f>
              <c:numCache>
                <c:formatCode>General</c:formatCode>
                <c:ptCount val="1"/>
                <c:pt idx="0">
                  <c:v>3.5501586096038185E-4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F-4761-8EF1-74A22FD95474}"/>
            </c:ext>
          </c:extLst>
        </c:ser>
        <c:ser>
          <c:idx val="6"/>
          <c:order val="6"/>
          <c:tx>
            <c:strRef>
              <c:f>'Shift-Share breakdown'!$G$47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breakdown'!$J$47</c:f>
              <c:numCache>
                <c:formatCode>General</c:formatCode>
                <c:ptCount val="1"/>
                <c:pt idx="0">
                  <c:v>1.4547095631899183E-2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F-4761-8EF1-74A22FD95474}"/>
            </c:ext>
          </c:extLst>
        </c:ser>
        <c:ser>
          <c:idx val="7"/>
          <c:order val="7"/>
          <c:tx>
            <c:strRef>
              <c:f>'Shift-Share breakdown'!$G$48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breakdown'!$J$48</c:f>
              <c:numCache>
                <c:formatCode>General</c:formatCode>
                <c:ptCount val="1"/>
                <c:pt idx="0">
                  <c:v>5.5051526240735412E-3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F-4761-8EF1-74A22FD95474}"/>
            </c:ext>
          </c:extLst>
        </c:ser>
        <c:ser>
          <c:idx val="8"/>
          <c:order val="8"/>
          <c:tx>
            <c:strRef>
              <c:f>'Shift-Share breakdown'!$G$49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breakdown'!$J$49</c:f>
              <c:numCache>
                <c:formatCode>General</c:formatCode>
                <c:ptCount val="1"/>
                <c:pt idx="0">
                  <c:v>-3.8279763915356924E-2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6F-4761-8EF1-74A22FD95474}"/>
            </c:ext>
          </c:extLst>
        </c:ser>
        <c:ser>
          <c:idx val="9"/>
          <c:order val="9"/>
          <c:tx>
            <c:strRef>
              <c:f>'Shift-Share breakdown'!$G$50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breakdown'!$J$50</c:f>
              <c:numCache>
                <c:formatCode>General</c:formatCode>
                <c:ptCount val="1"/>
                <c:pt idx="0">
                  <c:v>5.2390351489213192E-3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6F-4761-8EF1-74A22FD95474}"/>
            </c:ext>
          </c:extLst>
        </c:ser>
        <c:ser>
          <c:idx val="10"/>
          <c:order val="10"/>
          <c:tx>
            <c:strRef>
              <c:f>'Shift-Share breakdown'!$G$51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breakdown'!$J$40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breakdown'!$J$51</c:f>
              <c:numCache>
                <c:formatCode>General</c:formatCode>
                <c:ptCount val="1"/>
                <c:pt idx="0">
                  <c:v>-0.14441047295183321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F-4761-8EF1-74A22FD9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371664"/>
        <c:axId val="935976384"/>
      </c:barChart>
      <c:catAx>
        <c:axId val="4683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76384"/>
        <c:crosses val="autoZero"/>
        <c:auto val="1"/>
        <c:lblAlgn val="ctr"/>
        <c:lblOffset val="100"/>
        <c:noMultiLvlLbl val="0"/>
      </c:catAx>
      <c:valAx>
        <c:axId val="9359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breakdown'!$B$58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breakdown'!$A$59:$A$70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breakdown'!$B$59:$B$70</c:f>
              <c:numCache>
                <c:formatCode>General</c:formatCode>
                <c:ptCount val="12"/>
                <c:pt idx="0">
                  <c:v>2.5254439655738622E-3</c:v>
                </c:pt>
                <c:pt idx="1">
                  <c:v>5.3708727784680119E-3</c:v>
                </c:pt>
                <c:pt idx="2">
                  <c:v>6.2994536579166135E-3</c:v>
                </c:pt>
                <c:pt idx="3">
                  <c:v>3.7029313063018797E-3</c:v>
                </c:pt>
                <c:pt idx="4">
                  <c:v>2.7638712618764196E-3</c:v>
                </c:pt>
                <c:pt idx="5">
                  <c:v>1.5998106494246222E-2</c:v>
                </c:pt>
                <c:pt idx="6">
                  <c:v>1.252227699479831E-2</c:v>
                </c:pt>
                <c:pt idx="7">
                  <c:v>0</c:v>
                </c:pt>
                <c:pt idx="8">
                  <c:v>6.6069377187555898E-4</c:v>
                </c:pt>
                <c:pt idx="9">
                  <c:v>1.2227197625778094E-3</c:v>
                </c:pt>
                <c:pt idx="10">
                  <c:v>-6.3140586409200761E-4</c:v>
                </c:pt>
                <c:pt idx="11">
                  <c:v>2.5328937153475405E-2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E07-9F54-A3F05DC0035C}"/>
            </c:ext>
          </c:extLst>
        </c:ser>
        <c:ser>
          <c:idx val="1"/>
          <c:order val="1"/>
          <c:tx>
            <c:strRef>
              <c:f>'Shift-Share breakdown'!$C$58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breakdown'!$A$59:$A$70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breakdown'!$C$59:$C$70</c:f>
              <c:numCache>
                <c:formatCode>General</c:formatCode>
                <c:ptCount val="12"/>
                <c:pt idx="0">
                  <c:v>-1.9360926165136296E-3</c:v>
                </c:pt>
                <c:pt idx="1">
                  <c:v>-8.7916818989969975E-5</c:v>
                </c:pt>
                <c:pt idx="2">
                  <c:v>2.817274415376362E-3</c:v>
                </c:pt>
                <c:pt idx="3">
                  <c:v>-2.0042468192712532E-3</c:v>
                </c:pt>
                <c:pt idx="4">
                  <c:v>3.7047167299683408E-3</c:v>
                </c:pt>
                <c:pt idx="5">
                  <c:v>2.4068615769095567E-3</c:v>
                </c:pt>
                <c:pt idx="6">
                  <c:v>3.5233691078672331E-3</c:v>
                </c:pt>
                <c:pt idx="7">
                  <c:v>0</c:v>
                </c:pt>
                <c:pt idx="8">
                  <c:v>7.814206834221276E-4</c:v>
                </c:pt>
                <c:pt idx="9">
                  <c:v>-5.7778605727258001E-3</c:v>
                </c:pt>
                <c:pt idx="10">
                  <c:v>1.2933345129682685E-3</c:v>
                </c:pt>
                <c:pt idx="11">
                  <c:v>-2.0332709933032586E-2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C-4E07-9F54-A3F05DC0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816032"/>
        <c:axId val="373462288"/>
      </c:barChart>
      <c:catAx>
        <c:axId val="4578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2288"/>
        <c:crosses val="autoZero"/>
        <c:auto val="1"/>
        <c:lblAlgn val="ctr"/>
        <c:lblOffset val="100"/>
        <c:noMultiLvlLbl val="0"/>
      </c:catAx>
      <c:valAx>
        <c:axId val="3734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breakdown'!$A$78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breakdown'!$E$78</c:f>
              <c:numCache>
                <c:formatCode>General</c:formatCode>
                <c:ptCount val="1"/>
                <c:pt idx="0">
                  <c:v>4.8588429871114704E-2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8-4C46-A0C7-DE251B13D6EB}"/>
            </c:ext>
          </c:extLst>
        </c:ser>
        <c:ser>
          <c:idx val="1"/>
          <c:order val="1"/>
          <c:tx>
            <c:strRef>
              <c:f>'Shift-Share breakdown'!$A$79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breakdown'!$E$79</c:f>
              <c:numCache>
                <c:formatCode>General</c:formatCode>
                <c:ptCount val="1"/>
                <c:pt idx="0">
                  <c:v>5.3706319710605951E-2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8-4C46-A0C7-DE251B13D6EB}"/>
            </c:ext>
          </c:extLst>
        </c:ser>
        <c:ser>
          <c:idx val="2"/>
          <c:order val="2"/>
          <c:tx>
            <c:strRef>
              <c:f>'Shift-Share breakdown'!$A$80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breakdown'!$E$80</c:f>
              <c:numCache>
                <c:formatCode>General</c:formatCode>
                <c:ptCount val="1"/>
                <c:pt idx="0">
                  <c:v>7.5533483519750921E-2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8-4C46-A0C7-DE251B13D6EB}"/>
            </c:ext>
          </c:extLst>
        </c:ser>
        <c:ser>
          <c:idx val="3"/>
          <c:order val="3"/>
          <c:tx>
            <c:strRef>
              <c:f>'Shift-Share breakdown'!$A$81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breakdown'!$E$81</c:f>
              <c:numCache>
                <c:formatCode>General</c:formatCode>
                <c:ptCount val="1"/>
                <c:pt idx="0">
                  <c:v>-6.9680742397897179E-3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28-4C46-A0C7-DE251B13D6EB}"/>
            </c:ext>
          </c:extLst>
        </c:ser>
        <c:ser>
          <c:idx val="4"/>
          <c:order val="4"/>
          <c:tx>
            <c:strRef>
              <c:f>'Shift-Share breakdown'!$A$82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breakdown'!$E$82</c:f>
              <c:numCache>
                <c:formatCode>General</c:formatCode>
                <c:ptCount val="1"/>
                <c:pt idx="0">
                  <c:v>7.365709280817255E-2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8-4C46-A0C7-DE251B13D6EB}"/>
            </c:ext>
          </c:extLst>
        </c:ser>
        <c:ser>
          <c:idx val="5"/>
          <c:order val="5"/>
          <c:tx>
            <c:strRef>
              <c:f>'Shift-Share breakdown'!$A$83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breakdown'!$E$83</c:f>
              <c:numCache>
                <c:formatCode>General</c:formatCode>
                <c:ptCount val="1"/>
                <c:pt idx="0">
                  <c:v>4.5805298182049363E-2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28-4C46-A0C7-DE251B13D6EB}"/>
            </c:ext>
          </c:extLst>
        </c:ser>
        <c:ser>
          <c:idx val="6"/>
          <c:order val="6"/>
          <c:tx>
            <c:strRef>
              <c:f>'Shift-Share breakdown'!$A$84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breakdown'!$E$84</c:f>
              <c:numCache>
                <c:formatCode>General</c:formatCode>
                <c:ptCount val="1"/>
                <c:pt idx="0">
                  <c:v>-2.1778692013305844E-3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28-4C46-A0C7-DE251B13D6EB}"/>
            </c:ext>
          </c:extLst>
        </c:ser>
        <c:ser>
          <c:idx val="7"/>
          <c:order val="7"/>
          <c:tx>
            <c:strRef>
              <c:f>'Shift-Share breakdown'!$A$85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breakdown'!$E$85</c:f>
              <c:numCache>
                <c:formatCode>General</c:formatCode>
                <c:ptCount val="1"/>
                <c:pt idx="0">
                  <c:v>4.2786488908049904E-2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8-4C46-A0C7-DE251B13D6EB}"/>
            </c:ext>
          </c:extLst>
        </c:ser>
        <c:ser>
          <c:idx val="8"/>
          <c:order val="8"/>
          <c:tx>
            <c:strRef>
              <c:f>'Shift-Share breakdown'!$A$86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breakdown'!$E$86</c:f>
              <c:numCache>
                <c:formatCode>General</c:formatCode>
                <c:ptCount val="1"/>
                <c:pt idx="0">
                  <c:v>3.2366137466014348E-2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28-4C46-A0C7-DE251B13D6EB}"/>
            </c:ext>
          </c:extLst>
        </c:ser>
        <c:ser>
          <c:idx val="9"/>
          <c:order val="9"/>
          <c:tx>
            <c:strRef>
              <c:f>'Shift-Share breakdown'!$A$87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breakdown'!$E$87</c:f>
              <c:numCache>
                <c:formatCode>General</c:formatCode>
                <c:ptCount val="1"/>
                <c:pt idx="0">
                  <c:v>2.4230260648021605E-2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28-4C46-A0C7-DE251B13D6EB}"/>
            </c:ext>
          </c:extLst>
        </c:ser>
        <c:ser>
          <c:idx val="10"/>
          <c:order val="10"/>
          <c:tx>
            <c:strRef>
              <c:f>'Shift-Share breakdown'!$A$88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breakdown'!$E$77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breakdown'!$E$88</c:f>
              <c:numCache>
                <c:formatCode>General</c:formatCode>
                <c:ptCount val="1"/>
                <c:pt idx="0">
                  <c:v>-0.11352026423309901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28-4C46-A0C7-DE251B13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746560"/>
        <c:axId val="611660384"/>
      </c:barChart>
      <c:catAx>
        <c:axId val="4647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60384"/>
        <c:crosses val="autoZero"/>
        <c:auto val="1"/>
        <c:lblAlgn val="ctr"/>
        <c:lblOffset val="100"/>
        <c:noMultiLvlLbl val="0"/>
      </c:catAx>
      <c:valAx>
        <c:axId val="6116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'Services 87 - 16'!$B$53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'Services 87 - 16'!$C$52:$AF$52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87 - 16'!$C$53:$AF$53</c:f>
              <c:numCache>
                <c:formatCode>General</c:formatCode>
                <c:ptCount val="30"/>
                <c:pt idx="0">
                  <c:v>97996.143167046379</c:v>
                </c:pt>
                <c:pt idx="1">
                  <c:v>93562.007595341827</c:v>
                </c:pt>
                <c:pt idx="2">
                  <c:v>107880.0150891904</c:v>
                </c:pt>
                <c:pt idx="3">
                  <c:v>100112.66783235295</c:v>
                </c:pt>
                <c:pt idx="4">
                  <c:v>101199.95544252942</c:v>
                </c:pt>
                <c:pt idx="5">
                  <c:v>121159.97711161661</c:v>
                </c:pt>
                <c:pt idx="6">
                  <c:v>117655.43049299276</c:v>
                </c:pt>
                <c:pt idx="7">
                  <c:v>149373.76287879646</c:v>
                </c:pt>
                <c:pt idx="8">
                  <c:v>198605.4437647528</c:v>
                </c:pt>
                <c:pt idx="9">
                  <c:v>238862.17735373662</c:v>
                </c:pt>
                <c:pt idx="10">
                  <c:v>197819.47930820048</c:v>
                </c:pt>
                <c:pt idx="11">
                  <c:v>222550.15692342311</c:v>
                </c:pt>
                <c:pt idx="12">
                  <c:v>232213.82279605014</c:v>
                </c:pt>
                <c:pt idx="13">
                  <c:v>276613.22660484957</c:v>
                </c:pt>
                <c:pt idx="14">
                  <c:v>247559.37513547024</c:v>
                </c:pt>
                <c:pt idx="15">
                  <c:v>298698.24616381113</c:v>
                </c:pt>
                <c:pt idx="16">
                  <c:v>274612.78137326927</c:v>
                </c:pt>
                <c:pt idx="17">
                  <c:v>291842.65766746481</c:v>
                </c:pt>
                <c:pt idx="18">
                  <c:v>314759.86544419226</c:v>
                </c:pt>
                <c:pt idx="19">
                  <c:v>247104.18619343056</c:v>
                </c:pt>
                <c:pt idx="20">
                  <c:v>320768.66327429999</c:v>
                </c:pt>
                <c:pt idx="21">
                  <c:v>333501.47875314555</c:v>
                </c:pt>
                <c:pt idx="22">
                  <c:v>354420.97547099565</c:v>
                </c:pt>
                <c:pt idx="23">
                  <c:v>181448.44517184942</c:v>
                </c:pt>
                <c:pt idx="24">
                  <c:v>187534.58096013017</c:v>
                </c:pt>
                <c:pt idx="25">
                  <c:v>169132.26032190342</c:v>
                </c:pt>
                <c:pt idx="26">
                  <c:v>173801.65289256201</c:v>
                </c:pt>
                <c:pt idx="27">
                  <c:v>178460.49046321525</c:v>
                </c:pt>
                <c:pt idx="28">
                  <c:v>202787.74289985051</c:v>
                </c:pt>
                <c:pt idx="29">
                  <c:v>185314.32274789369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7-42CA-BE02-758A293A4FF4}"/>
            </c:ext>
          </c:extLst>
        </c:ser>
        <c:ser>
          <c:idx val="1"/>
          <c:order val="1"/>
          <c:tx>
            <c:strRef>
              <c:f>'Services 87 - 16'!$B$57</c:f>
              <c:strCache>
                <c:ptCount val="1"/>
                <c:pt idx="0">
                  <c:v>Market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'Services 87 - 16'!$C$52:$AF$52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87 - 16'!$C$57:$AF$57</c:f>
              <c:numCache>
                <c:formatCode>General</c:formatCode>
                <c:ptCount val="30"/>
                <c:pt idx="0">
                  <c:v>26619.129482652515</c:v>
                </c:pt>
                <c:pt idx="1">
                  <c:v>29366.005062120425</c:v>
                </c:pt>
                <c:pt idx="2">
                  <c:v>32470.250427263043</c:v>
                </c:pt>
                <c:pt idx="3">
                  <c:v>34859.941944181301</c:v>
                </c:pt>
                <c:pt idx="4">
                  <c:v>38450.812705875302</c:v>
                </c:pt>
                <c:pt idx="5">
                  <c:v>42200.431631857937</c:v>
                </c:pt>
                <c:pt idx="6">
                  <c:v>46938.642114842027</c:v>
                </c:pt>
                <c:pt idx="7">
                  <c:v>49986.945040633553</c:v>
                </c:pt>
                <c:pt idx="8">
                  <c:v>53173.191849155875</c:v>
                </c:pt>
                <c:pt idx="9">
                  <c:v>51707.918322449346</c:v>
                </c:pt>
                <c:pt idx="10">
                  <c:v>56340.578983616913</c:v>
                </c:pt>
                <c:pt idx="11">
                  <c:v>54663.499540576013</c:v>
                </c:pt>
                <c:pt idx="12">
                  <c:v>55349.898266781733</c:v>
                </c:pt>
                <c:pt idx="13">
                  <c:v>55776.123950125344</c:v>
                </c:pt>
                <c:pt idx="14">
                  <c:v>50831.741927635769</c:v>
                </c:pt>
                <c:pt idx="15">
                  <c:v>51251.669631852361</c:v>
                </c:pt>
                <c:pt idx="16">
                  <c:v>51619.551921419523</c:v>
                </c:pt>
                <c:pt idx="17">
                  <c:v>52357.488143045921</c:v>
                </c:pt>
                <c:pt idx="18">
                  <c:v>57069.123270885211</c:v>
                </c:pt>
                <c:pt idx="19">
                  <c:v>59097.603286702142</c:v>
                </c:pt>
                <c:pt idx="20">
                  <c:v>63152.111726264156</c:v>
                </c:pt>
                <c:pt idx="21">
                  <c:v>67957.925558038565</c:v>
                </c:pt>
                <c:pt idx="22">
                  <c:v>67040.876109599456</c:v>
                </c:pt>
                <c:pt idx="23">
                  <c:v>65948.54377552832</c:v>
                </c:pt>
                <c:pt idx="24">
                  <c:v>64319.543451329235</c:v>
                </c:pt>
                <c:pt idx="25">
                  <c:v>65265.506470325759</c:v>
                </c:pt>
                <c:pt idx="26">
                  <c:v>66025.089073634197</c:v>
                </c:pt>
                <c:pt idx="27">
                  <c:v>67125.946802888851</c:v>
                </c:pt>
                <c:pt idx="28">
                  <c:v>69837.878182985893</c:v>
                </c:pt>
                <c:pt idx="29">
                  <c:v>71297.269259085748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7-42CA-BE02-758A293A4FF4}"/>
            </c:ext>
          </c:extLst>
        </c:ser>
        <c:ser>
          <c:idx val="2"/>
          <c:order val="2"/>
          <c:tx>
            <c:strRef>
              <c:f>'Services 87 - 16'!$B$58</c:f>
              <c:strCache>
                <c:ptCount val="1"/>
                <c:pt idx="0">
                  <c:v>Government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'Services 87 - 16'!$C$52:$AF$52</c:f>
              <c:numCache>
                <c:formatCode>General</c:formatCode>
                <c:ptCount val="30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cat>
          <c:val>
            <c:numRef>
              <c:f>'Services 87 - 16'!$C$58:$AF$58</c:f>
              <c:numCache>
                <c:formatCode>General</c:formatCode>
                <c:ptCount val="30"/>
                <c:pt idx="0">
                  <c:v>20971.875158451268</c:v>
                </c:pt>
                <c:pt idx="1">
                  <c:v>20734.223162229348</c:v>
                </c:pt>
                <c:pt idx="2">
                  <c:v>21295.330218071333</c:v>
                </c:pt>
                <c:pt idx="3">
                  <c:v>20924.016105073333</c:v>
                </c:pt>
                <c:pt idx="4">
                  <c:v>21568.77068780037</c:v>
                </c:pt>
                <c:pt idx="5">
                  <c:v>22415.878024557765</c:v>
                </c:pt>
                <c:pt idx="6">
                  <c:v>22249.142180992432</c:v>
                </c:pt>
                <c:pt idx="7">
                  <c:v>23417.588600483552</c:v>
                </c:pt>
                <c:pt idx="8">
                  <c:v>23935.545418308404</c:v>
                </c:pt>
                <c:pt idx="9">
                  <c:v>22848.101423271572</c:v>
                </c:pt>
                <c:pt idx="10">
                  <c:v>23968.339661334303</c:v>
                </c:pt>
                <c:pt idx="11">
                  <c:v>23809.962619903024</c:v>
                </c:pt>
                <c:pt idx="12">
                  <c:v>24154.476753740732</c:v>
                </c:pt>
                <c:pt idx="13">
                  <c:v>23040.766844158075</c:v>
                </c:pt>
                <c:pt idx="14">
                  <c:v>27630.326935427347</c:v>
                </c:pt>
                <c:pt idx="15">
                  <c:v>28087.848637574061</c:v>
                </c:pt>
                <c:pt idx="16">
                  <c:v>27981.911799720197</c:v>
                </c:pt>
                <c:pt idx="17">
                  <c:v>29142.756440202451</c:v>
                </c:pt>
                <c:pt idx="18">
                  <c:v>30305.530208749973</c:v>
                </c:pt>
                <c:pt idx="19">
                  <c:v>34056.999376991647</c:v>
                </c:pt>
                <c:pt idx="20">
                  <c:v>33774.910852046429</c:v>
                </c:pt>
                <c:pt idx="21">
                  <c:v>35403.794037217289</c:v>
                </c:pt>
                <c:pt idx="22">
                  <c:v>33718.516617830763</c:v>
                </c:pt>
                <c:pt idx="23">
                  <c:v>35353.359092608749</c:v>
                </c:pt>
                <c:pt idx="24">
                  <c:v>38838.993241282078</c:v>
                </c:pt>
                <c:pt idx="25">
                  <c:v>37740.372165291701</c:v>
                </c:pt>
                <c:pt idx="26">
                  <c:v>36908.134358559284</c:v>
                </c:pt>
                <c:pt idx="27">
                  <c:v>38240.426722860626</c:v>
                </c:pt>
                <c:pt idx="28">
                  <c:v>38212.889393366124</c:v>
                </c:pt>
                <c:pt idx="29">
                  <c:v>40096.438701544277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7-42CA-BE02-758A293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52880"/>
        <c:axId val="425321456"/>
      </c:lineChart>
      <c:catAx>
        <c:axId val="2218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21456"/>
        <c:crosses val="autoZero"/>
        <c:auto val="1"/>
        <c:lblAlgn val="ctr"/>
        <c:lblOffset val="100"/>
        <c:noMultiLvlLbl val="0"/>
      </c:catAx>
      <c:valAx>
        <c:axId val="4253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breakdown'!$G$78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breakdown'!$J$78</c:f>
              <c:numCache>
                <c:formatCode>General</c:formatCode>
                <c:ptCount val="1"/>
                <c:pt idx="0">
                  <c:v>-4.1868923261531694E-2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7-4253-B051-71C72ED1430B}"/>
            </c:ext>
          </c:extLst>
        </c:ser>
        <c:ser>
          <c:idx val="1"/>
          <c:order val="1"/>
          <c:tx>
            <c:strRef>
              <c:f>'Shift-Share breakdown'!$G$79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breakdown'!$J$79</c:f>
              <c:numCache>
                <c:formatCode>General</c:formatCode>
                <c:ptCount val="1"/>
                <c:pt idx="0">
                  <c:v>-1.3938541207476039E-2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7-4253-B051-71C72ED1430B}"/>
            </c:ext>
          </c:extLst>
        </c:ser>
        <c:ser>
          <c:idx val="2"/>
          <c:order val="2"/>
          <c:tx>
            <c:strRef>
              <c:f>'Shift-Share breakdown'!$G$80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breakdown'!$J$80</c:f>
              <c:numCache>
                <c:formatCode>General</c:formatCode>
                <c:ptCount val="1"/>
                <c:pt idx="0">
                  <c:v>-5.8634520087372993E-2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7-4253-B051-71C72ED1430B}"/>
            </c:ext>
          </c:extLst>
        </c:ser>
        <c:ser>
          <c:idx val="3"/>
          <c:order val="3"/>
          <c:tx>
            <c:strRef>
              <c:f>'Shift-Share breakdown'!$G$81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breakdown'!$J$81</c:f>
              <c:numCache>
                <c:formatCode>General</c:formatCode>
                <c:ptCount val="1"/>
                <c:pt idx="0">
                  <c:v>1.4925859542472466E-2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7-4253-B051-71C72ED1430B}"/>
            </c:ext>
          </c:extLst>
        </c:ser>
        <c:ser>
          <c:idx val="4"/>
          <c:order val="4"/>
          <c:tx>
            <c:strRef>
              <c:f>'Shift-Share breakdown'!$G$82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breakdown'!$J$82</c:f>
              <c:numCache>
                <c:formatCode>General</c:formatCode>
                <c:ptCount val="1"/>
                <c:pt idx="0">
                  <c:v>3.2587682838215996E-2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7-4253-B051-71C72ED1430B}"/>
            </c:ext>
          </c:extLst>
        </c:ser>
        <c:ser>
          <c:idx val="5"/>
          <c:order val="5"/>
          <c:tx>
            <c:strRef>
              <c:f>'Shift-Share breakdown'!$G$83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breakdown'!$J$83</c:f>
              <c:numCache>
                <c:formatCode>General</c:formatCode>
                <c:ptCount val="1"/>
                <c:pt idx="0">
                  <c:v>1.6495235377511935E-2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7-4253-B051-71C72ED1430B}"/>
            </c:ext>
          </c:extLst>
        </c:ser>
        <c:ser>
          <c:idx val="6"/>
          <c:order val="6"/>
          <c:tx>
            <c:strRef>
              <c:f>'Shift-Share breakdown'!$G$84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breakdown'!$J$84</c:f>
              <c:numCache>
                <c:formatCode>General</c:formatCode>
                <c:ptCount val="1"/>
                <c:pt idx="0">
                  <c:v>5.8785945143599867E-2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7-4253-B051-71C72ED1430B}"/>
            </c:ext>
          </c:extLst>
        </c:ser>
        <c:ser>
          <c:idx val="7"/>
          <c:order val="7"/>
          <c:tx>
            <c:strRef>
              <c:f>'Shift-Share breakdown'!$G$85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breakdown'!$J$85</c:f>
              <c:numCache>
                <c:formatCode>General</c:formatCode>
                <c:ptCount val="1"/>
                <c:pt idx="0">
                  <c:v>2.109452074101973E-2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E7-4253-B051-71C72ED1430B}"/>
            </c:ext>
          </c:extLst>
        </c:ser>
        <c:ser>
          <c:idx val="8"/>
          <c:order val="8"/>
          <c:tx>
            <c:strRef>
              <c:f>'Shift-Share breakdown'!$G$86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breakdown'!$J$86</c:f>
              <c:numCache>
                <c:formatCode>General</c:formatCode>
                <c:ptCount val="1"/>
                <c:pt idx="0">
                  <c:v>-4.2049935986966797E-2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E7-4253-B051-71C72ED1430B}"/>
            </c:ext>
          </c:extLst>
        </c:ser>
        <c:ser>
          <c:idx val="9"/>
          <c:order val="9"/>
          <c:tx>
            <c:strRef>
              <c:f>'Shift-Share breakdown'!$G$87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breakdown'!$J$87</c:f>
              <c:numCache>
                <c:formatCode>General</c:formatCode>
                <c:ptCount val="1"/>
                <c:pt idx="0">
                  <c:v>-2.3877761278371682E-3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E7-4253-B051-71C72ED1430B}"/>
            </c:ext>
          </c:extLst>
        </c:ser>
        <c:ser>
          <c:idx val="10"/>
          <c:order val="10"/>
          <c:tx>
            <c:strRef>
              <c:f>'Shift-Share breakdown'!$G$88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breakdown'!$J$77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breakdown'!$J$88</c:f>
              <c:numCache>
                <c:formatCode>General</c:formatCode>
                <c:ptCount val="1"/>
                <c:pt idx="0">
                  <c:v>6.8937320521697168E-2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E7-4253-B051-71C72ED1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705184"/>
        <c:axId val="943354640"/>
      </c:barChart>
      <c:catAx>
        <c:axId val="9347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54640"/>
        <c:crosses val="autoZero"/>
        <c:auto val="1"/>
        <c:lblAlgn val="ctr"/>
        <c:lblOffset val="100"/>
        <c:noMultiLvlLbl val="0"/>
      </c:catAx>
      <c:valAx>
        <c:axId val="943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breakdown'!$B$95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breakdown'!$A$96:$A$107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breakdown'!$B$96:$B$107</c:f>
              <c:numCache>
                <c:formatCode>General</c:formatCode>
                <c:ptCount val="12"/>
                <c:pt idx="0">
                  <c:v>2.1666180984600092E-3</c:v>
                </c:pt>
                <c:pt idx="1">
                  <c:v>2.8950910465737516E-3</c:v>
                </c:pt>
                <c:pt idx="2">
                  <c:v>3.3972156643503493E-3</c:v>
                </c:pt>
                <c:pt idx="3">
                  <c:v>-1.9646065116207028E-4</c:v>
                </c:pt>
                <c:pt idx="4">
                  <c:v>5.4881854397596961E-3</c:v>
                </c:pt>
                <c:pt idx="5">
                  <c:v>9.7899170817522443E-3</c:v>
                </c:pt>
                <c:pt idx="6">
                  <c:v>-4.4554873972034543E-3</c:v>
                </c:pt>
                <c:pt idx="7">
                  <c:v>0</c:v>
                </c:pt>
                <c:pt idx="8">
                  <c:v>3.8953691092590299E-3</c:v>
                </c:pt>
                <c:pt idx="9">
                  <c:v>2.80599767563738E-3</c:v>
                </c:pt>
                <c:pt idx="10">
                  <c:v>1.1797469299895072E-3</c:v>
                </c:pt>
                <c:pt idx="11">
                  <c:v>-8.4393553305858772E-3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B-44CE-AF47-5C37D1C5C04F}"/>
            </c:ext>
          </c:extLst>
        </c:ser>
        <c:ser>
          <c:idx val="1"/>
          <c:order val="1"/>
          <c:tx>
            <c:strRef>
              <c:f>'Shift-Share breakdown'!$C$95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breakdown'!$A$96:$A$107</c:f>
              <c:strCache>
                <c:ptCount val="12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Retail, Wholesale and Accomodation</c:v>
                </c:pt>
                <c:pt idx="5">
                  <c:v>Transportation, storage and communication</c:v>
                </c:pt>
                <c:pt idx="6">
                  <c:v>Modern Services</c:v>
                </c:pt>
                <c:pt idx="7">
                  <c:v>Market Services</c:v>
                </c:pt>
                <c:pt idx="8">
                  <c:v>Government Services and Other Social Services</c:v>
                </c:pt>
                <c:pt idx="9">
                  <c:v>Agriculture</c:v>
                </c:pt>
                <c:pt idx="10">
                  <c:v>Construction</c:v>
                </c:pt>
                <c:pt idx="11">
                  <c:v>Mining</c:v>
                </c:pt>
              </c:strCache>
            </c:strRef>
          </c:cat>
          <c:val>
            <c:numRef>
              <c:f>'Shift-Share breakdown'!$C$96:$C$107</c:f>
              <c:numCache>
                <c:formatCode>General</c:formatCode>
                <c:ptCount val="12"/>
                <c:pt idx="0">
                  <c:v>-1.7678413130259992E-3</c:v>
                </c:pt>
                <c:pt idx="1">
                  <c:v>-4.2573473647075785E-4</c:v>
                </c:pt>
                <c:pt idx="2">
                  <c:v>-3.0983033086615114E-3</c:v>
                </c:pt>
                <c:pt idx="3">
                  <c:v>7.2470707677420093E-4</c:v>
                </c:pt>
                <c:pt idx="4">
                  <c:v>5.2664264365376951E-3</c:v>
                </c:pt>
                <c:pt idx="5">
                  <c:v>-1.9421886596642071E-4</c:v>
                </c:pt>
                <c:pt idx="6">
                  <c:v>-2.6844496793230349E-4</c:v>
                </c:pt>
                <c:pt idx="7">
                  <c:v>0</c:v>
                </c:pt>
                <c:pt idx="8">
                  <c:v>-2.5483032454864615E-5</c:v>
                </c:pt>
                <c:pt idx="9">
                  <c:v>-3.2822271440758094E-3</c:v>
                </c:pt>
                <c:pt idx="10">
                  <c:v>3.7271664321034905E-5</c:v>
                </c:pt>
                <c:pt idx="11">
                  <c:v>5.8623462099813292E-3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B-44CE-AF47-5C37D1C5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526752"/>
        <c:axId val="200856880"/>
      </c:barChart>
      <c:catAx>
        <c:axId val="5695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880"/>
        <c:crosses val="autoZero"/>
        <c:auto val="1"/>
        <c:lblAlgn val="ctr"/>
        <c:lblOffset val="100"/>
        <c:noMultiLvlLbl val="0"/>
      </c:catAx>
      <c:valAx>
        <c:axId val="2008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breakdown'!$B$95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breakdown'!$A$108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breakdown'!$B$108</c:f>
              <c:numCache>
                <c:formatCode>General</c:formatCode>
                <c:ptCount val="1"/>
                <c:pt idx="0">
                  <c:v>1.9143260736735355E-2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E-4148-B5EB-FF6EE9C9C39A}"/>
            </c:ext>
          </c:extLst>
        </c:ser>
        <c:ser>
          <c:idx val="1"/>
          <c:order val="1"/>
          <c:tx>
            <c:strRef>
              <c:f>'Shift-Share breakdown'!$C$95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breakdown'!$A$108</c:f>
              <c:strCache>
                <c:ptCount val="1"/>
                <c:pt idx="0">
                  <c:v>Total productivity Growth</c:v>
                </c:pt>
              </c:strCache>
            </c:strRef>
          </c:cat>
          <c:val>
            <c:numRef>
              <c:f>'Shift-Share breakdown'!$C$108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E-4148-B5EB-FF6EE9C9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857072"/>
        <c:axId val="679650704"/>
      </c:barChart>
      <c:catAx>
        <c:axId val="6028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50704"/>
        <c:crosses val="autoZero"/>
        <c:auto val="1"/>
        <c:lblAlgn val="ctr"/>
        <c:lblOffset val="100"/>
        <c:noMultiLvlLbl val="0"/>
      </c:catAx>
      <c:valAx>
        <c:axId val="679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breakdown'!$AF$41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breakdown'!$AG$41:$AH$41</c:f>
              <c:numCache>
                <c:formatCode>General</c:formatCode>
                <c:ptCount val="2"/>
                <c:pt idx="0">
                  <c:v>4.6895705704001138E-2</c:v>
                </c:pt>
                <c:pt idx="1">
                  <c:v>0.17732530943954283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E34-93CA-3DC66D6300DC}"/>
            </c:ext>
          </c:extLst>
        </c:ser>
        <c:ser>
          <c:idx val="1"/>
          <c:order val="1"/>
          <c:tx>
            <c:strRef>
              <c:f>'Shift-Share breakdown'!$AF$42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breakdown'!$AG$42:$AH$42</c:f>
              <c:numCache>
                <c:formatCode>General</c:formatCode>
                <c:ptCount val="2"/>
                <c:pt idx="0">
                  <c:v>9.8232108551355835E-2</c:v>
                </c:pt>
                <c:pt idx="1">
                  <c:v>0.19600324165247066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F-4E34-93CA-3DC66D6300DC}"/>
            </c:ext>
          </c:extLst>
        </c:ser>
        <c:ser>
          <c:idx val="2"/>
          <c:order val="2"/>
          <c:tx>
            <c:strRef>
              <c:f>'Shift-Share breakdown'!$AF$43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breakdown'!$AG$43:$AH$43</c:f>
              <c:numCache>
                <c:formatCode>General</c:formatCode>
                <c:ptCount val="2"/>
                <c:pt idx="0">
                  <c:v>0.11094504999222408</c:v>
                </c:pt>
                <c:pt idx="1">
                  <c:v>0.27566230013431714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F-4E34-93CA-3DC66D6300DC}"/>
            </c:ext>
          </c:extLst>
        </c:ser>
        <c:ser>
          <c:idx val="3"/>
          <c:order val="3"/>
          <c:tx>
            <c:strRef>
              <c:f>'Shift-Share breakdown'!$AF$44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breakdown'!$AG$44:$AH$44</c:f>
              <c:numCache>
                <c:formatCode>General</c:formatCode>
                <c:ptCount val="2"/>
                <c:pt idx="0">
                  <c:v>8.0456723309696776E-2</c:v>
                </c:pt>
                <c:pt idx="1">
                  <c:v>-2.5430250041954521E-2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F-4E34-93CA-3DC66D6300DC}"/>
            </c:ext>
          </c:extLst>
        </c:ser>
        <c:ser>
          <c:idx val="4"/>
          <c:order val="4"/>
          <c:tx>
            <c:strRef>
              <c:f>'Shift-Share breakdown'!$AF$45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breakdown'!$AG$45:$AH$45</c:f>
              <c:numCache>
                <c:formatCode>General</c:formatCode>
                <c:ptCount val="2"/>
                <c:pt idx="0">
                  <c:v>2.800669935790049E-2</c:v>
                </c:pt>
                <c:pt idx="1">
                  <c:v>0.26881434138276417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F-4E34-93CA-3DC66D6300DC}"/>
            </c:ext>
          </c:extLst>
        </c:ser>
        <c:ser>
          <c:idx val="5"/>
          <c:order val="5"/>
          <c:tx>
            <c:strRef>
              <c:f>'Shift-Share breakdown'!$AF$46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breakdown'!$AG$46:$AH$46</c:f>
              <c:numCache>
                <c:formatCode>General</c:formatCode>
                <c:ptCount val="2"/>
                <c:pt idx="0">
                  <c:v>6.5569520697845843E-2</c:v>
                </c:pt>
                <c:pt idx="1">
                  <c:v>0.16716816525349659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F-4E34-93CA-3DC66D6300DC}"/>
            </c:ext>
          </c:extLst>
        </c:ser>
        <c:ser>
          <c:idx val="6"/>
          <c:order val="6"/>
          <c:tx>
            <c:strRef>
              <c:f>'Shift-Share breakdown'!$AF$47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breakdown'!$AG$47:$AH$47</c:f>
              <c:numCache>
                <c:formatCode>General</c:formatCode>
                <c:ptCount val="2"/>
                <c:pt idx="0">
                  <c:v>5.3489310072894224E-2</c:v>
                </c:pt>
                <c:pt idx="1">
                  <c:v>-7.9482158832710603E-3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AF-4E34-93CA-3DC66D6300DC}"/>
            </c:ext>
          </c:extLst>
        </c:ser>
        <c:ser>
          <c:idx val="7"/>
          <c:order val="7"/>
          <c:tx>
            <c:strRef>
              <c:f>'Shift-Share breakdown'!$AF$48</c:f>
              <c:strCache>
                <c:ptCount val="1"/>
                <c:pt idx="0">
                  <c:v>Government Services and Other Social Services And household employers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breakdown'!$AG$48:$AH$48</c:f>
              <c:numCache>
                <c:formatCode>General</c:formatCode>
                <c:ptCount val="2"/>
                <c:pt idx="0">
                  <c:v>1.0106090258442117E-2</c:v>
                </c:pt>
                <c:pt idx="1">
                  <c:v>0.15615090682240756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AF-4E34-93CA-3DC66D6300DC}"/>
            </c:ext>
          </c:extLst>
        </c:ser>
        <c:ser>
          <c:idx val="8"/>
          <c:order val="8"/>
          <c:tx>
            <c:strRef>
              <c:f>'Shift-Share breakdown'!$AF$49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breakdown'!$AG$49:$AH$49</c:f>
              <c:numCache>
                <c:formatCode>General</c:formatCode>
                <c:ptCount val="2"/>
                <c:pt idx="0">
                  <c:v>2.3422197298222723E-2</c:v>
                </c:pt>
                <c:pt idx="1">
                  <c:v>0.11812144077814188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AF-4E34-93CA-3DC66D6300DC}"/>
            </c:ext>
          </c:extLst>
        </c:ser>
        <c:ser>
          <c:idx val="9"/>
          <c:order val="9"/>
          <c:tx>
            <c:strRef>
              <c:f>'Shift-Share breakdown'!$AF$50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breakdown'!$AG$50:$AH$50</c:f>
              <c:numCache>
                <c:formatCode>General</c:formatCode>
                <c:ptCount val="2"/>
                <c:pt idx="0">
                  <c:v>-9.2095006536565271E-3</c:v>
                </c:pt>
                <c:pt idx="1">
                  <c:v>8.8429251132593478E-2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AF-4E34-93CA-3DC66D6300DC}"/>
            </c:ext>
          </c:extLst>
        </c:ser>
        <c:ser>
          <c:idx val="10"/>
          <c:order val="10"/>
          <c:tx>
            <c:strRef>
              <c:f>'Shift-Share breakdown'!$AF$51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breakdown'!$AG$40:$AH$40</c:f>
              <c:strCache>
                <c:ptCount val="2"/>
                <c:pt idx="0">
                  <c:v>93-00</c:v>
                </c:pt>
                <c:pt idx="1">
                  <c:v>01 to 16</c:v>
                </c:pt>
              </c:strCache>
            </c:strRef>
          </c:cat>
          <c:val>
            <c:numRef>
              <c:f>'Shift-Share breakdown'!$AG$51:$AH$51</c:f>
              <c:numCache>
                <c:formatCode>General</c:formatCode>
                <c:ptCount val="2"/>
                <c:pt idx="0">
                  <c:v>0.49208609541107345</c:v>
                </c:pt>
                <c:pt idx="1">
                  <c:v>-0.41429649067050889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AF-4E34-93CA-3DC66D63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280592"/>
        <c:axId val="341160576"/>
      </c:barChart>
      <c:catAx>
        <c:axId val="3372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60576"/>
        <c:crosses val="autoZero"/>
        <c:auto val="1"/>
        <c:lblAlgn val="ctr"/>
        <c:lblOffset val="100"/>
        <c:noMultiLvlLbl val="0"/>
      </c:catAx>
      <c:valAx>
        <c:axId val="341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41479379463341"/>
          <c:y val="3.2520325203252036E-2"/>
          <c:w val="0.84158520620536659"/>
          <c:h val="0.92050587172538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'Shift-Share breakdown'!$N$41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breakdown'!$O$40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breakdown'!$O$41</c:f>
              <c:numCache>
                <c:formatCode>0.00</c:formatCode>
                <c:ptCount val="1"/>
                <c:pt idx="0">
                  <c:v>0.35400314402715627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5-42C5-AD95-906DA1398404}"/>
            </c:ext>
          </c:extLst>
        </c:ser>
        <c:ser>
          <c:idx val="1"/>
          <c:order val="1"/>
          <c:tx>
            <c:strRef>
              <c:f>'Shift-Share breakdown'!$N$42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breakdown'!$O$40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breakdown'!$O$42</c:f>
              <c:numCache>
                <c:formatCode>0.00</c:formatCode>
                <c:ptCount val="1"/>
                <c:pt idx="0">
                  <c:v>-0.14906667065573842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5-42C5-AD95-906DA139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106176"/>
        <c:axId val="388946256"/>
      </c:barChart>
      <c:catAx>
        <c:axId val="3881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46256"/>
        <c:crosses val="autoZero"/>
        <c:auto val="1"/>
        <c:lblAlgn val="ctr"/>
        <c:lblOffset val="100"/>
        <c:noMultiLvlLbl val="0"/>
      </c:catAx>
      <c:valAx>
        <c:axId val="3889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breakdown'!$Q$3</c:f>
              <c:strCache>
                <c:ptCount val="1"/>
                <c:pt idx="0">
                  <c:v>Total Growth per Annum </c:v>
                </c:pt>
              </c:strCache>
            </c:strRef>
          </c:cat>
          <c:val>
            <c:numRef>
              <c:f>'Shift-Share breakdown'!$Q$4</c:f>
              <c:numCache>
                <c:formatCode>General</c:formatCode>
                <c:ptCount val="1"/>
                <c:pt idx="0">
                  <c:v>2.4385896542376904E-2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4-4775-8285-FAC6FD35AD68}"/>
            </c:ext>
          </c:extLst>
        </c:ser>
        <c:ser>
          <c:idx val="1"/>
          <c:order val="1"/>
          <c:tx>
            <c:strRef>
              <c:f>'Shift-Share breakdown'!$N$5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breakdown'!$Q$3</c:f>
              <c:strCache>
                <c:ptCount val="1"/>
                <c:pt idx="0">
                  <c:v>Total Growth per Annum </c:v>
                </c:pt>
              </c:strCache>
            </c:strRef>
          </c:cat>
          <c:val>
            <c:numRef>
              <c:f>'Shift-Share breakdown'!$Q$5</c:f>
              <c:numCache>
                <c:formatCode>General</c:formatCode>
                <c:ptCount val="1"/>
                <c:pt idx="0">
                  <c:v>1.4366733268393877E-3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4-4775-8285-FAC6FD35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11504"/>
        <c:axId val="432797488"/>
      </c:barChart>
      <c:catAx>
        <c:axId val="1044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7488"/>
        <c:crosses val="autoZero"/>
        <c:auto val="1"/>
        <c:lblAlgn val="ctr"/>
        <c:lblOffset val="100"/>
        <c:noMultiLvlLbl val="0"/>
      </c:catAx>
      <c:valAx>
        <c:axId val="43279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breakdown'!$N$41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'Shift-Share breakdown'!$Q$40</c:f>
              <c:numCache>
                <c:formatCode>General</c:formatCode>
                <c:ptCount val="1"/>
              </c:numCache>
            </c:numRef>
          </c:cat>
          <c:val>
            <c:numRef>
              <c:f>'Shift-Share breakdown'!$Q$41</c:f>
              <c:numCache>
                <c:formatCode>General</c:formatCode>
                <c:ptCount val="1"/>
                <c:pt idx="0">
                  <c:v>5.0571877718165181E-2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B-45FA-8AFA-D99AE059CBC8}"/>
            </c:ext>
          </c:extLst>
        </c:ser>
        <c:ser>
          <c:idx val="1"/>
          <c:order val="1"/>
          <c:tx>
            <c:strRef>
              <c:f>'Shift-Share breakdown'!$N$42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'Shift-Share breakdown'!$Q$40</c:f>
              <c:numCache>
                <c:formatCode>General</c:formatCode>
                <c:ptCount val="1"/>
              </c:numCache>
            </c:numRef>
          </c:cat>
          <c:val>
            <c:numRef>
              <c:f>'Shift-Share breakdown'!$Q$42</c:f>
              <c:numCache>
                <c:formatCode>General</c:formatCode>
                <c:ptCount val="1"/>
                <c:pt idx="0">
                  <c:v>-2.1295238665105489E-2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B-45FA-8AFA-D99AE059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980960"/>
        <c:axId val="439522976"/>
      </c:barChart>
      <c:catAx>
        <c:axId val="440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976"/>
        <c:crosses val="autoZero"/>
        <c:auto val="1"/>
        <c:lblAlgn val="ctr"/>
        <c:lblOffset val="100"/>
        <c:noMultiLvlLbl val="0"/>
      </c:catAx>
      <c:valAx>
        <c:axId val="4395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breakdown'!$N$78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'Shift-Share breakdown'!$Q$77</c:f>
              <c:numCache>
                <c:formatCode>General</c:formatCode>
                <c:ptCount val="1"/>
              </c:numCache>
            </c:numRef>
          </c:cat>
          <c:val>
            <c:numRef>
              <c:f>'Shift-Share breakdown'!$Q$78</c:f>
              <c:numCache>
                <c:formatCode>General</c:formatCode>
                <c:ptCount val="1"/>
                <c:pt idx="0">
                  <c:v>1.8267153562637341E-2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0-4F3C-84F3-0CBFF3E1CD47}"/>
            </c:ext>
          </c:extLst>
        </c:ser>
        <c:ser>
          <c:idx val="1"/>
          <c:order val="1"/>
          <c:tx>
            <c:strRef>
              <c:f>'Shift-Share breakdown'!$N$79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'Shift-Share breakdown'!$Q$77</c:f>
              <c:numCache>
                <c:formatCode>General</c:formatCode>
                <c:ptCount val="1"/>
              </c:numCache>
            </c:numRef>
          </c:cat>
          <c:val>
            <c:numRef>
              <c:f>'Shift-Share breakdown'!$Q$79</c:f>
              <c:numCache>
                <c:formatCode>General</c:formatCode>
                <c:ptCount val="1"/>
                <c:pt idx="0">
                  <c:v>3.5964578328888312E-3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0-4F3C-84F3-0CBFF3E1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855232"/>
        <c:axId val="444366304"/>
      </c:barChart>
      <c:catAx>
        <c:axId val="3058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6304"/>
        <c:crosses val="autoZero"/>
        <c:auto val="1"/>
        <c:lblAlgn val="ctr"/>
        <c:lblOffset val="100"/>
        <c:noMultiLvlLbl val="0"/>
      </c:catAx>
      <c:valAx>
        <c:axId val="4443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breakdown 5 years'!$A$41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years'!$E$41</c:f>
              <c:numCache>
                <c:formatCode>General</c:formatCode>
                <c:ptCount val="1"/>
                <c:pt idx="0">
                  <c:v>1.7812208248568332E-2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D-492E-8EFF-0C294F45D9BD}"/>
            </c:ext>
          </c:extLst>
        </c:ser>
        <c:ser>
          <c:idx val="1"/>
          <c:order val="1"/>
          <c:tx>
            <c:strRef>
              <c:f>'Shift-Share breakdown 5 years'!$A$42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years'!$E$42</c:f>
              <c:numCache>
                <c:formatCode>General</c:formatCode>
                <c:ptCount val="1"/>
                <c:pt idx="0">
                  <c:v>3.8222001910276485E-2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D-492E-8EFF-0C294F45D9BD}"/>
            </c:ext>
          </c:extLst>
        </c:ser>
        <c:ser>
          <c:idx val="2"/>
          <c:order val="2"/>
          <c:tx>
            <c:strRef>
              <c:f>'Shift-Share breakdown 5 years'!$A$43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years'!$E$43</c:f>
              <c:numCache>
                <c:formatCode>General</c:formatCode>
                <c:ptCount val="1"/>
                <c:pt idx="0">
                  <c:v>5.4326832390277748E-3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D-492E-8EFF-0C294F45D9BD}"/>
            </c:ext>
          </c:extLst>
        </c:ser>
        <c:ser>
          <c:idx val="3"/>
          <c:order val="3"/>
          <c:tx>
            <c:strRef>
              <c:f>'Shift-Share breakdown 5 years'!$A$44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years'!$E$44</c:f>
              <c:numCache>
                <c:formatCode>General</c:formatCode>
                <c:ptCount val="1"/>
                <c:pt idx="0">
                  <c:v>1.8794954663096983E-2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D-492E-8EFF-0C294F45D9BD}"/>
            </c:ext>
          </c:extLst>
        </c:ser>
        <c:ser>
          <c:idx val="4"/>
          <c:order val="4"/>
          <c:tx>
            <c:strRef>
              <c:f>'Shift-Share breakdown 5 years'!$A$45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years'!$E$45</c:f>
              <c:numCache>
                <c:formatCode>General</c:formatCode>
                <c:ptCount val="1"/>
                <c:pt idx="0">
                  <c:v>1.1834274823261486E-2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D-492E-8EFF-0C294F45D9BD}"/>
            </c:ext>
          </c:extLst>
        </c:ser>
        <c:ser>
          <c:idx val="5"/>
          <c:order val="5"/>
          <c:tx>
            <c:strRef>
              <c:f>'Shift-Share breakdown 5 years'!$A$46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years'!$E$46</c:f>
              <c:numCache>
                <c:formatCode>General</c:formatCode>
                <c:ptCount val="1"/>
                <c:pt idx="0">
                  <c:v>1.5573900208985901E-2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5D-492E-8EFF-0C294F45D9BD}"/>
            </c:ext>
          </c:extLst>
        </c:ser>
        <c:ser>
          <c:idx val="6"/>
          <c:order val="6"/>
          <c:tx>
            <c:strRef>
              <c:f>'Shift-Share breakdown 5 years'!$A$47</c:f>
              <c:strCache>
                <c:ptCount val="1"/>
                <c:pt idx="0">
                  <c:v>Modern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years'!$E$47</c:f>
              <c:numCache>
                <c:formatCode>General</c:formatCode>
                <c:ptCount val="1"/>
                <c:pt idx="0">
                  <c:v>1.7107571372205695E-2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5D-492E-8EFF-0C294F45D9BD}"/>
            </c:ext>
          </c:extLst>
        </c:ser>
        <c:ser>
          <c:idx val="7"/>
          <c:order val="7"/>
          <c:tx>
            <c:strRef>
              <c:f>'Shift-Share breakdown 5 years'!$A$48</c:f>
              <c:strCache>
                <c:ptCount val="1"/>
                <c:pt idx="0">
                  <c:v>Govt and Other 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D-492E-8EFF-0C294F45D9BD}"/>
            </c:ext>
          </c:extLst>
        </c:ser>
        <c:ser>
          <c:idx val="8"/>
          <c:order val="8"/>
          <c:tx>
            <c:strRef>
              <c:f>'Shift-Share breakdown 5 years'!$A$49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years'!$E$49</c:f>
              <c:numCache>
                <c:formatCode>General</c:formatCode>
                <c:ptCount val="1"/>
                <c:pt idx="0">
                  <c:v>7.0538126254565845E-3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5D-492E-8EFF-0C294F45D9BD}"/>
            </c:ext>
          </c:extLst>
        </c:ser>
        <c:ser>
          <c:idx val="9"/>
          <c:order val="9"/>
          <c:tx>
            <c:strRef>
              <c:f>'Shift-Share breakdown 5 years'!$A$50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years'!$E$50</c:f>
              <c:numCache>
                <c:formatCode>General</c:formatCode>
                <c:ptCount val="1"/>
                <c:pt idx="0">
                  <c:v>-1.0019132923403569E-2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5D-492E-8EFF-0C294F45D9BD}"/>
            </c:ext>
          </c:extLst>
        </c:ser>
        <c:ser>
          <c:idx val="10"/>
          <c:order val="10"/>
          <c:tx>
            <c:strRef>
              <c:f>'Shift-Share breakdown 5 years'!$A$51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breakdown 5 years'!$E$40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breakdown 5 years'!$E$51</c:f>
              <c:numCache>
                <c:formatCode>General</c:formatCode>
                <c:ptCount val="1"/>
                <c:pt idx="0">
                  <c:v>-7.4336800486016197E-4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5D-492E-8EFF-0C294F45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00720"/>
        <c:axId val="400791968"/>
      </c:barChart>
      <c:catAx>
        <c:axId val="4082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91968"/>
        <c:crosses val="autoZero"/>
        <c:auto val="1"/>
        <c:lblAlgn val="ctr"/>
        <c:lblOffset val="100"/>
        <c:noMultiLvlLbl val="0"/>
      </c:catAx>
      <c:valAx>
        <c:axId val="4007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56386701662295"/>
          <c:y val="0"/>
          <c:w val="0.32776946631671039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6195131620906"/>
          <c:y val="4.878048780487805E-2"/>
          <c:w val="0.80936694696379885"/>
          <c:h val="0.86098265155879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Services'!$N$4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4A7D-B064-18F9816A089D}"/>
            </c:ext>
          </c:extLst>
        </c:ser>
        <c:ser>
          <c:idx val="1"/>
          <c:order val="1"/>
          <c:tx>
            <c:strRef>
              <c:f>'Shift-Share Modern Services'!$N$5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Services'!$O$3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2-4A7D-B064-18F9816A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313344"/>
        <c:axId val="307358016"/>
      </c:barChart>
      <c:catAx>
        <c:axId val="3143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58016"/>
        <c:crosses val="autoZero"/>
        <c:auto val="1"/>
        <c:lblAlgn val="ctr"/>
        <c:lblOffset val="100"/>
        <c:noMultiLvlLbl val="0"/>
      </c:catAx>
      <c:valAx>
        <c:axId val="30735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'Services 87 - 16'!$B$64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'Services 87 - 16'!$C$63:$AF$63</c15:sqref>
                  </c15:fullRef>
                </c:ext>
              </c:extLst>
              <c:f>'Services 87 - 16'!$I$63:$AF$63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'Services 87 - 16'!$C$64:$AF$64</c15:sqref>
                  </c15:fullRef>
                </c:ext>
              </c:extLst>
              <c:f>'Services 87 - 16'!$I$64:$AF$64</c:f>
              <c:numCache>
                <c:formatCode>General</c:formatCode>
                <c:ptCount val="24"/>
                <c:pt idx="0">
                  <c:v>7.8875081752779585E-3</c:v>
                </c:pt>
                <c:pt idx="1">
                  <c:v>6.4469658185801184E-3</c:v>
                </c:pt>
                <c:pt idx="2">
                  <c:v>5.6014563786584504E-3</c:v>
                </c:pt>
                <c:pt idx="3">
                  <c:v>5.1281454951393086E-3</c:v>
                </c:pt>
                <c:pt idx="4">
                  <c:v>5.7593518749009939E-3</c:v>
                </c:pt>
                <c:pt idx="5">
                  <c:v>5.3942087774565229E-3</c:v>
                </c:pt>
                <c:pt idx="6">
                  <c:v>5.6806608577571575E-3</c:v>
                </c:pt>
                <c:pt idx="7">
                  <c:v>5.2891320673747449E-3</c:v>
                </c:pt>
                <c:pt idx="8">
                  <c:v>6.1237576146200706E-3</c:v>
                </c:pt>
                <c:pt idx="9">
                  <c:v>5.3025380923438052E-3</c:v>
                </c:pt>
                <c:pt idx="10">
                  <c:v>5.8360436487431225E-3</c:v>
                </c:pt>
                <c:pt idx="11">
                  <c:v>5.8018938824590405E-3</c:v>
                </c:pt>
                <c:pt idx="12">
                  <c:v>5.6344197344057973E-3</c:v>
                </c:pt>
                <c:pt idx="13">
                  <c:v>7.337913852502093E-3</c:v>
                </c:pt>
                <c:pt idx="14">
                  <c:v>5.7695409988517852E-3</c:v>
                </c:pt>
                <c:pt idx="15">
                  <c:v>5.6756351082592228E-3</c:v>
                </c:pt>
                <c:pt idx="16">
                  <c:v>5.3315958999018108E-3</c:v>
                </c:pt>
                <c:pt idx="17">
                  <c:v>1.0269339047859155E-2</c:v>
                </c:pt>
                <c:pt idx="18">
                  <c:v>9.9502084767032345E-3</c:v>
                </c:pt>
                <c:pt idx="19">
                  <c:v>1.1146211146211147E-2</c:v>
                </c:pt>
                <c:pt idx="20">
                  <c:v>1.0719506253045312E-2</c:v>
                </c:pt>
                <c:pt idx="21">
                  <c:v>1.0597288595642696E-2</c:v>
                </c:pt>
                <c:pt idx="22">
                  <c:v>9.511149654883172E-3</c:v>
                </c:pt>
                <c:pt idx="23">
                  <c:v>1.0894046047289904E-2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B-4B86-A730-29F2A247A435}"/>
            </c:ext>
          </c:extLst>
        </c:ser>
        <c:ser>
          <c:idx val="1"/>
          <c:order val="1"/>
          <c:tx>
            <c:strRef>
              <c:f>'Services 87 - 16'!$B$65</c:f>
              <c:strCache>
                <c:ptCount val="1"/>
                <c:pt idx="0">
                  <c:v>Market 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'Services 87 - 16'!$C$63:$AF$63</c15:sqref>
                  </c15:fullRef>
                </c:ext>
              </c:extLst>
              <c:f>'Services 87 - 16'!$I$63:$AF$63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'Services 87 - 16'!$C$65:$AF$65</c15:sqref>
                  </c15:fullRef>
                </c:ext>
              </c:extLst>
              <c:f>'Services 87 - 16'!$I$65:$AF$65</c:f>
              <c:numCache>
                <c:formatCode>General</c:formatCode>
                <c:ptCount val="24"/>
                <c:pt idx="0">
                  <c:v>0.2537998691955527</c:v>
                </c:pt>
                <c:pt idx="1">
                  <c:v>0.24013310633028942</c:v>
                </c:pt>
                <c:pt idx="2">
                  <c:v>0.2443168557158194</c:v>
                </c:pt>
                <c:pt idx="3">
                  <c:v>0.27668728778082702</c:v>
                </c:pt>
                <c:pt idx="4">
                  <c:v>0.27703727171920617</c:v>
                </c:pt>
                <c:pt idx="5">
                  <c:v>0.26577266646528291</c:v>
                </c:pt>
                <c:pt idx="6">
                  <c:v>0.28823130021500509</c:v>
                </c:pt>
                <c:pt idx="7">
                  <c:v>0.28917498122519042</c:v>
                </c:pt>
                <c:pt idx="8">
                  <c:v>0.3297424388158598</c:v>
                </c:pt>
                <c:pt idx="9">
                  <c:v>0.34031605642068197</c:v>
                </c:pt>
                <c:pt idx="10">
                  <c:v>0.33897686859782966</c:v>
                </c:pt>
                <c:pt idx="11">
                  <c:v>0.35401573225111477</c:v>
                </c:pt>
                <c:pt idx="12">
                  <c:v>0.3527186572958767</c:v>
                </c:pt>
                <c:pt idx="13">
                  <c:v>0.35640461685189873</c:v>
                </c:pt>
                <c:pt idx="14">
                  <c:v>0.36546436264601778</c:v>
                </c:pt>
                <c:pt idx="15">
                  <c:v>0.36826897819805632</c:v>
                </c:pt>
                <c:pt idx="16">
                  <c:v>0.37602892459600085</c:v>
                </c:pt>
                <c:pt idx="17">
                  <c:v>0.37857052817345266</c:v>
                </c:pt>
                <c:pt idx="18">
                  <c:v>0.39864793749746991</c:v>
                </c:pt>
                <c:pt idx="19">
                  <c:v>0.40203580203580197</c:v>
                </c:pt>
                <c:pt idx="20">
                  <c:v>0.39783247449318587</c:v>
                </c:pt>
                <c:pt idx="21">
                  <c:v>0.4098147640154195</c:v>
                </c:pt>
                <c:pt idx="22">
                  <c:v>0.40952678831649802</c:v>
                </c:pt>
                <c:pt idx="23">
                  <c:v>0.42195189110190129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B-4B86-A730-29F2A247A435}"/>
            </c:ext>
          </c:extLst>
        </c:ser>
        <c:ser>
          <c:idx val="2"/>
          <c:order val="2"/>
          <c:tx>
            <c:strRef>
              <c:f>'Services 87 - 16'!$B$66</c:f>
              <c:strCache>
                <c:ptCount val="1"/>
                <c:pt idx="0">
                  <c:v>Government and Other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'Services 87 - 16'!$C$63:$AF$63</c15:sqref>
                  </c15:fullRef>
                </c:ext>
              </c:extLst>
              <c:f>'Services 87 - 16'!$I$63:$AF$63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'Services 87 - 16'!$C$66:$AF$66</c15:sqref>
                  </c15:fullRef>
                </c:ext>
              </c:extLst>
              <c:f>'Services 87 - 16'!$I$66:$AF$66</c:f>
              <c:numCache>
                <c:formatCode>General</c:formatCode>
                <c:ptCount val="24"/>
                <c:pt idx="0">
                  <c:v>0.19894048397645522</c:v>
                </c:pt>
                <c:pt idx="1">
                  <c:v>0.18293786386960817</c:v>
                </c:pt>
                <c:pt idx="2">
                  <c:v>0.18113709564486766</c:v>
                </c:pt>
                <c:pt idx="3">
                  <c:v>0.19605563049444161</c:v>
                </c:pt>
                <c:pt idx="4">
                  <c:v>0.19852225667021206</c:v>
                </c:pt>
                <c:pt idx="5">
                  <c:v>0.1928429637940707</c:v>
                </c:pt>
                <c:pt idx="6">
                  <c:v>0.21108973633586059</c:v>
                </c:pt>
                <c:pt idx="7">
                  <c:v>0.21567428387512069</c:v>
                </c:pt>
                <c:pt idx="8">
                  <c:v>0.16425136261622317</c:v>
                </c:pt>
                <c:pt idx="9">
                  <c:v>0.16284869951585521</c:v>
                </c:pt>
                <c:pt idx="10">
                  <c:v>0.17165668662674646</c:v>
                </c:pt>
                <c:pt idx="11">
                  <c:v>0.1728042487098552</c:v>
                </c:pt>
                <c:pt idx="12">
                  <c:v>0.17750413124415151</c:v>
                </c:pt>
                <c:pt idx="13">
                  <c:v>0.16977441267493237</c:v>
                </c:pt>
                <c:pt idx="14">
                  <c:v>0.17595202171169377</c:v>
                </c:pt>
                <c:pt idx="15">
                  <c:v>0.18147022402341553</c:v>
                </c:pt>
                <c:pt idx="16">
                  <c:v>0.19457113229882633</c:v>
                </c:pt>
                <c:pt idx="17">
                  <c:v>0.17828480188243204</c:v>
                </c:pt>
                <c:pt idx="18">
                  <c:v>0.17697445654373964</c:v>
                </c:pt>
                <c:pt idx="19">
                  <c:v>0.19503139503139505</c:v>
                </c:pt>
                <c:pt idx="20">
                  <c:v>0.20305048208247817</c:v>
                </c:pt>
                <c:pt idx="21">
                  <c:v>0.20775883227697328</c:v>
                </c:pt>
                <c:pt idx="22">
                  <c:v>0.2153372619546905</c:v>
                </c:pt>
                <c:pt idx="23">
                  <c:v>0.21521918707682314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B-4B86-A730-29F2A247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36928"/>
        <c:axId val="376735264"/>
      </c:lineChart>
      <c:catAx>
        <c:axId val="553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5264"/>
        <c:crosses val="autoZero"/>
        <c:auto val="1"/>
        <c:lblAlgn val="ctr"/>
        <c:lblOffset val="100"/>
        <c:noMultiLvlLbl val="0"/>
      </c:catAx>
      <c:valAx>
        <c:axId val="3767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Services'!$N$37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Services'!$O$36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1-412F-83FF-F2BE59698C47}"/>
            </c:ext>
          </c:extLst>
        </c:ser>
        <c:ser>
          <c:idx val="1"/>
          <c:order val="1"/>
          <c:tx>
            <c:strRef>
              <c:f>'Shift-Share Modern Services'!$N$38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Services'!$O$36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Services'!$O$38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1-412F-83FF-F2BE5969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030624"/>
        <c:axId val="432149920"/>
      </c:barChart>
      <c:catAx>
        <c:axId val="3970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49920"/>
        <c:crosses val="autoZero"/>
        <c:auto val="1"/>
        <c:lblAlgn val="ctr"/>
        <c:lblOffset val="100"/>
        <c:noMultiLvlLbl val="0"/>
      </c:catAx>
      <c:valAx>
        <c:axId val="432149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Services'!$N$55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Services'!$O$54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Services'!$O$55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087-AAF2-99E2409C16A0}"/>
            </c:ext>
          </c:extLst>
        </c:ser>
        <c:ser>
          <c:idx val="1"/>
          <c:order val="1"/>
          <c:tx>
            <c:strRef>
              <c:f>'Shift-Share Modern Services'!$N$56</c:f>
              <c:strCache>
                <c:ptCount val="1"/>
                <c:pt idx="0">
                  <c:v>Structural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Services'!$O$54</c:f>
              <c:strCache>
                <c:ptCount val="1"/>
                <c:pt idx="0">
                  <c:v>Total Growth in Productivity</c:v>
                </c:pt>
              </c:strCache>
            </c:strRef>
          </c:cat>
          <c:val>
            <c:numRef>
              <c:f>'Shift-Share Modern Services'!$O$56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9-4087-AAF2-99E2409C1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637456"/>
        <c:axId val="446700928"/>
      </c:barChart>
      <c:catAx>
        <c:axId val="4316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0928"/>
        <c:crosses val="autoZero"/>
        <c:auto val="1"/>
        <c:lblAlgn val="ctr"/>
        <c:lblOffset val="100"/>
        <c:noMultiLvlLbl val="0"/>
      </c:catAx>
      <c:valAx>
        <c:axId val="446700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Services'!$B$20</c:f>
              <c:strCache>
                <c:ptCount val="1"/>
                <c:pt idx="0">
                  <c:v>Within Effect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Services'!$A$21:$A$29</c:f>
              <c:strCache>
                <c:ptCount val="9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Business Services &amp; Transport storage comms</c:v>
                </c:pt>
                <c:pt idx="5">
                  <c:v>Other Market Services</c:v>
                </c:pt>
                <c:pt idx="6">
                  <c:v>Government Services and Other Social Services</c:v>
                </c:pt>
                <c:pt idx="7">
                  <c:v>Agriculture</c:v>
                </c:pt>
                <c:pt idx="8">
                  <c:v>Construction</c:v>
                </c:pt>
              </c:strCache>
            </c:strRef>
          </c:cat>
          <c:val>
            <c:numRef>
              <c:f>'Shift-Share Modern Services'!$B$21:$B$29</c:f>
              <c:numCache>
                <c:formatCode>General</c:formatCode>
                <c:ptCount val="9"/>
                <c:pt idx="0">
                  <c:v>2.0718232726236224E-3</c:v>
                </c:pt>
                <c:pt idx="1">
                  <c:v>3.2892001030180155E-3</c:v>
                </c:pt>
                <c:pt idx="2">
                  <c:v>3.8589111701197798E-3</c:v>
                </c:pt>
                <c:pt idx="3">
                  <c:v>8.3785556827740081E-4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2.7128130117451653E-3</c:v>
                </c:pt>
                <c:pt idx="8">
                  <c:v>2.1489688569577203E-3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6-4154-9886-A045637CA17A}"/>
            </c:ext>
          </c:extLst>
        </c:ser>
        <c:ser>
          <c:idx val="1"/>
          <c:order val="1"/>
          <c:tx>
            <c:strRef>
              <c:f>'Shift-Share Modern Services'!$C$20</c:f>
              <c:strCache>
                <c:ptCount val="1"/>
                <c:pt idx="0">
                  <c:v>Structural Effect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Services'!$A$21:$A$29</c:f>
              <c:strCache>
                <c:ptCount val="9"/>
                <c:pt idx="0">
                  <c:v>Low-Tech </c:v>
                </c:pt>
                <c:pt idx="1">
                  <c:v>Mid-Tech</c:v>
                </c:pt>
                <c:pt idx="2">
                  <c:v>High-Tech</c:v>
                </c:pt>
                <c:pt idx="3">
                  <c:v>Utilities</c:v>
                </c:pt>
                <c:pt idx="4">
                  <c:v>Business Services &amp; Transport storage comms</c:v>
                </c:pt>
                <c:pt idx="5">
                  <c:v>Other Market Services</c:v>
                </c:pt>
                <c:pt idx="6">
                  <c:v>Government Services and Other Social Services</c:v>
                </c:pt>
                <c:pt idx="7">
                  <c:v>Agriculture</c:v>
                </c:pt>
                <c:pt idx="8">
                  <c:v>Construction</c:v>
                </c:pt>
              </c:strCache>
            </c:strRef>
          </c:cat>
          <c:val>
            <c:numRef>
              <c:f>'Shift-Share Modern Services'!$C$21:$C$29</c:f>
              <c:numCache>
                <c:formatCode>General</c:formatCode>
                <c:ptCount val="9"/>
                <c:pt idx="0">
                  <c:v>-1.6580076258465989E-3</c:v>
                </c:pt>
                <c:pt idx="1">
                  <c:v>-3.0058791134787754E-4</c:v>
                </c:pt>
                <c:pt idx="2">
                  <c:v>-1.2856914407680215E-3</c:v>
                </c:pt>
                <c:pt idx="3">
                  <c:v>-5.0211946261500367E-5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1.8722950494390412E-4</c:v>
                </c:pt>
                <c:pt idx="8">
                  <c:v>-3.6478508955431282E-3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6-4154-9886-A045637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037472"/>
        <c:axId val="437290192"/>
      </c:barChart>
      <c:catAx>
        <c:axId val="4840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0192"/>
        <c:crosses val="autoZero"/>
        <c:auto val="1"/>
        <c:lblAlgn val="ctr"/>
        <c:lblOffset val="100"/>
        <c:noMultiLvlLbl val="0"/>
      </c:catAx>
      <c:valAx>
        <c:axId val="4372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Services'!$A$4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Services'!$E$4</c:f>
              <c:numCache>
                <c:formatCode>General</c:formatCode>
                <c:ptCount val="1"/>
                <c:pt idx="0">
                  <c:v>8.7977863468925457E-2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4499-BB72-01CCCB05E9A3}"/>
            </c:ext>
          </c:extLst>
        </c:ser>
        <c:ser>
          <c:idx val="1"/>
          <c:order val="1"/>
          <c:tx>
            <c:strRef>
              <c:f>'Shift-Share Modern Services'!$A$5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Services'!$E$5</c:f>
              <c:numCache>
                <c:formatCode>General</c:formatCode>
                <c:ptCount val="1"/>
                <c:pt idx="0">
                  <c:v>9.1826389435966743E-2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1-4499-BB72-01CCCB05E9A3}"/>
            </c:ext>
          </c:extLst>
        </c:ser>
        <c:ser>
          <c:idx val="2"/>
          <c:order val="2"/>
          <c:tx>
            <c:strRef>
              <c:f>'Shift-Share Modern Services'!$A$6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Services'!$E$6</c:f>
              <c:numCache>
                <c:formatCode>General</c:formatCode>
                <c:ptCount val="1"/>
                <c:pt idx="0">
                  <c:v>0.10972710028306153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1-4499-BB72-01CCCB05E9A3}"/>
            </c:ext>
          </c:extLst>
        </c:ser>
        <c:ser>
          <c:idx val="3"/>
          <c:order val="3"/>
          <c:tx>
            <c:strRef>
              <c:f>'Shift-Share Modern Services'!$A$7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Services'!$E$7</c:f>
              <c:numCache>
                <c:formatCode>General</c:formatCode>
                <c:ptCount val="1"/>
                <c:pt idx="0">
                  <c:v>1.2123067152757428E-2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1-4499-BB72-01CCCB05E9A3}"/>
            </c:ext>
          </c:extLst>
        </c:ser>
        <c:ser>
          <c:idx val="4"/>
          <c:order val="4"/>
          <c:tx>
            <c:strRef>
              <c:f>'Shift-Share Modern Services'!$A$8</c:f>
              <c:strCache>
                <c:ptCount val="1"/>
                <c:pt idx="0">
                  <c:v>Business Services &amp; Transport storage comms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1-4499-BB72-01CCCB05E9A3}"/>
            </c:ext>
          </c:extLst>
        </c:ser>
        <c:ser>
          <c:idx val="5"/>
          <c:order val="5"/>
          <c:tx>
            <c:strRef>
              <c:f>'Shift-Share Modern Services'!$A$9</c:f>
              <c:strCache>
                <c:ptCount val="1"/>
                <c:pt idx="0">
                  <c:v>Other Market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1-4499-BB72-01CCCB05E9A3}"/>
            </c:ext>
          </c:extLst>
        </c:ser>
        <c:ser>
          <c:idx val="6"/>
          <c:order val="6"/>
          <c:tx>
            <c:strRef>
              <c:f>'Shift-Share Modern Services'!$A$10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21-4499-BB72-01CCCB05E9A3}"/>
            </c:ext>
          </c:extLst>
        </c:ser>
        <c:ser>
          <c:idx val="7"/>
          <c:order val="7"/>
          <c:tx>
            <c:strRef>
              <c:f>'Shift-Share Modern Services'!$A$11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Services'!$E$11</c:f>
              <c:numCache>
                <c:formatCode>General</c:formatCode>
                <c:ptCount val="1"/>
                <c:pt idx="0">
                  <c:v>8.0657250756406423E-2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21-4499-BB72-01CCCB05E9A3}"/>
            </c:ext>
          </c:extLst>
        </c:ser>
        <c:ser>
          <c:idx val="8"/>
          <c:order val="8"/>
          <c:tx>
            <c:strRef>
              <c:f>'Shift-Share Modern Services'!$A$12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Services'!$E$12</c:f>
              <c:numCache>
                <c:formatCode>General</c:formatCode>
                <c:ptCount val="1"/>
                <c:pt idx="0">
                  <c:v>7.9990029373004271E-2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21-4499-BB72-01CCCB05E9A3}"/>
            </c:ext>
          </c:extLst>
        </c:ser>
        <c:ser>
          <c:idx val="9"/>
          <c:order val="9"/>
          <c:tx>
            <c:strRef>
              <c:f>'Shift-Share Modern Services'!$A$13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Services'!$E$3</c:f>
              <c:strCache>
                <c:ptCount val="1"/>
                <c:pt idx="0">
                  <c:v>Within Effect</c:v>
                </c:pt>
              </c:strCache>
            </c:strRef>
          </c:cat>
          <c:val>
            <c:numRef>
              <c:f>'Shift-Share Modern Services'!$E$13</c:f>
              <c:numCache>
                <c:formatCode>General</c:formatCode>
                <c:ptCount val="1"/>
                <c:pt idx="0">
                  <c:v>1.8362117742212296E-2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21-4499-BB72-01CCCB05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958688"/>
        <c:axId val="444503312"/>
      </c:barChart>
      <c:catAx>
        <c:axId val="3949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3312"/>
        <c:crosses val="autoZero"/>
        <c:auto val="1"/>
        <c:lblAlgn val="ctr"/>
        <c:lblOffset val="100"/>
        <c:noMultiLvlLbl val="0"/>
      </c:catAx>
      <c:valAx>
        <c:axId val="444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68919510061243"/>
          <c:y val="3.1824876057159529E-2"/>
          <c:w val="0.32131085913756696"/>
          <c:h val="0.90244670635682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'Shift-Share Modern Services'!$G$4</c:f>
              <c:strCache>
                <c:ptCount val="1"/>
                <c:pt idx="0">
                  <c:v>Low-Tech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Services'!$J$4</c:f>
              <c:numCache>
                <c:formatCode>General</c:formatCode>
                <c:ptCount val="1"/>
                <c:pt idx="0">
                  <c:v>-7.7439806309012538E-2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7-4080-8554-7DB97AB9F41E}"/>
            </c:ext>
          </c:extLst>
        </c:ser>
        <c:ser>
          <c:idx val="1"/>
          <c:order val="1"/>
          <c:tx>
            <c:strRef>
              <c:f>'Shift-Share Modern Services'!$G$5</c:f>
              <c:strCache>
                <c:ptCount val="1"/>
                <c:pt idx="0">
                  <c:v>Mid-Tech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Services'!$J$5</c:f>
              <c:numCache>
                <c:formatCode>General</c:formatCode>
                <c:ptCount val="1"/>
                <c:pt idx="0">
                  <c:v>-9.0678369625315537E-3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7-4080-8554-7DB97AB9F41E}"/>
            </c:ext>
          </c:extLst>
        </c:ser>
        <c:ser>
          <c:idx val="2"/>
          <c:order val="2"/>
          <c:tx>
            <c:strRef>
              <c:f>'Shift-Share Modern Services'!$G$6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Services'!$J$6</c:f>
              <c:numCache>
                <c:formatCode>General</c:formatCode>
                <c:ptCount val="1"/>
                <c:pt idx="0">
                  <c:v>-4.5189330810396736E-2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7-4080-8554-7DB97AB9F41E}"/>
            </c:ext>
          </c:extLst>
        </c:ser>
        <c:ser>
          <c:idx val="3"/>
          <c:order val="3"/>
          <c:tx>
            <c:strRef>
              <c:f>'Shift-Share Modern Services'!$G$7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Services'!$J$7</c:f>
              <c:numCache>
                <c:formatCode>General</c:formatCode>
                <c:ptCount val="1"/>
                <c:pt idx="0">
                  <c:v>9.6108051698246509E-3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7-4080-8554-7DB97AB9F41E}"/>
            </c:ext>
          </c:extLst>
        </c:ser>
        <c:ser>
          <c:idx val="4"/>
          <c:order val="4"/>
          <c:tx>
            <c:strRef>
              <c:f>'Shift-Share Modern Services'!$G$8</c:f>
              <c:strCache>
                <c:ptCount val="1"/>
                <c:pt idx="0">
                  <c:v>Business Services &amp; Transport storage comms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7-4080-8554-7DB97AB9F41E}"/>
            </c:ext>
          </c:extLst>
        </c:ser>
        <c:ser>
          <c:idx val="5"/>
          <c:order val="5"/>
          <c:tx>
            <c:strRef>
              <c:f>'Shift-Share Modern Services'!$G$9</c:f>
              <c:strCache>
                <c:ptCount val="1"/>
                <c:pt idx="0">
                  <c:v>Other Market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7-4080-8554-7DB97AB9F41E}"/>
            </c:ext>
          </c:extLst>
        </c:ser>
        <c:ser>
          <c:idx val="6"/>
          <c:order val="6"/>
          <c:tx>
            <c:strRef>
              <c:f>'Shift-Share Modern Services'!$G$10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7-4080-8554-7DB97AB9F41E}"/>
            </c:ext>
          </c:extLst>
        </c:ser>
        <c:ser>
          <c:idx val="7"/>
          <c:order val="7"/>
          <c:tx>
            <c:strRef>
              <c:f>'Shift-Share Modern Services'!$G$11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Services'!$J$11</c:f>
              <c:numCache>
                <c:formatCode>General</c:formatCode>
                <c:ptCount val="1"/>
                <c:pt idx="0">
                  <c:v>9.294337799751853E-3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7-4080-8554-7DB97AB9F41E}"/>
            </c:ext>
          </c:extLst>
        </c:ser>
        <c:ser>
          <c:idx val="8"/>
          <c:order val="8"/>
          <c:tx>
            <c:strRef>
              <c:f>'Shift-Share Modern Services'!$G$12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Services'!$J$12</c:f>
              <c:numCache>
                <c:formatCode>General</c:formatCode>
                <c:ptCount val="1"/>
                <c:pt idx="0">
                  <c:v>-0.12321708256425586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7-4080-8554-7DB97AB9F41E}"/>
            </c:ext>
          </c:extLst>
        </c:ser>
        <c:ser>
          <c:idx val="9"/>
          <c:order val="9"/>
          <c:tx>
            <c:strRef>
              <c:f>'Shift-Share Modern Services'!$G$13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'Shift-Share Modern Services'!$J$3</c:f>
              <c:strCache>
                <c:ptCount val="1"/>
                <c:pt idx="0">
                  <c:v>Structural Change</c:v>
                </c:pt>
              </c:strCache>
            </c:strRef>
          </c:cat>
          <c:val>
            <c:numRef>
              <c:f>'Shift-Share Modern Services'!$J$13</c:f>
              <c:numCache>
                <c:formatCode>General</c:formatCode>
                <c:ptCount val="1"/>
                <c:pt idx="0">
                  <c:v>1.0933465712291954E-2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7-4080-8554-7DB97AB9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960400"/>
        <c:axId val="389643744"/>
      </c:barChart>
      <c:catAx>
        <c:axId val="489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3744"/>
        <c:crosses val="autoZero"/>
        <c:auto val="1"/>
        <c:lblAlgn val="ctr"/>
        <c:lblOffset val="100"/>
        <c:noMultiLvlLbl val="0"/>
      </c:catAx>
      <c:valAx>
        <c:axId val="389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03252919885481"/>
          <c:y val="5.3364255699727164E-2"/>
          <c:w val="0.30811112974206256"/>
          <c:h val="0.94663574430027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'Services 87 - 16'!$AI$49</c:f>
              <c:strCache>
                <c:ptCount val="1"/>
                <c:pt idx="0">
                  <c:v>Government Services and other social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87 - 16'!$AJ$44:$BL$44</c:f>
              <c:numCache>
                <c:formatCode>General</c:formatCode>
                <c:ptCount val="29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</c:numCache>
            </c:numRef>
          </c:cat>
          <c:val>
            <c:numRef>
              <c:f>'Services 87 - 16'!$AJ$49:$BL$49</c:f>
              <c:numCache>
                <c:formatCode>General</c:formatCode>
                <c:ptCount val="29"/>
                <c:pt idx="0">
                  <c:v>-1.1331938342487777E-2</c:v>
                </c:pt>
                <c:pt idx="1">
                  <c:v>2.7061879842410975E-2</c:v>
                </c:pt>
                <c:pt idx="2">
                  <c:v>-1.7436410198650044E-2</c:v>
                </c:pt>
                <c:pt idx="3">
                  <c:v>3.0814093216584112E-2</c:v>
                </c:pt>
                <c:pt idx="4">
                  <c:v>3.9274715699793329E-2</c:v>
                </c:pt>
                <c:pt idx="5">
                  <c:v>-7.4382918832206959E-3</c:v>
                </c:pt>
                <c:pt idx="6">
                  <c:v>5.2516470522145801E-2</c:v>
                </c:pt>
                <c:pt idx="7">
                  <c:v>2.2118281547321938E-2</c:v>
                </c:pt>
                <c:pt idx="8">
                  <c:v>-4.5432179464982722E-2</c:v>
                </c:pt>
                <c:pt idx="9">
                  <c:v>4.9029817283712272E-2</c:v>
                </c:pt>
                <c:pt idx="10">
                  <c:v>-6.6077602232403332E-3</c:v>
                </c:pt>
                <c:pt idx="11">
                  <c:v>1.4469326950968149E-2</c:v>
                </c:pt>
                <c:pt idx="12">
                  <c:v>-4.6107805229528689E-2</c:v>
                </c:pt>
                <c:pt idx="13">
                  <c:v>0.19919302696441904</c:v>
                </c:pt>
                <c:pt idx="14">
                  <c:v>1.6558678556933187E-2</c:v>
                </c:pt>
                <c:pt idx="15">
                  <c:v>-3.771625204222603E-3</c:v>
                </c:pt>
                <c:pt idx="16">
                  <c:v>4.1485537113795823E-2</c:v>
                </c:pt>
                <c:pt idx="17">
                  <c:v>3.9899237772288244E-2</c:v>
                </c:pt>
                <c:pt idx="18">
                  <c:v>0.12378827040480322</c:v>
                </c:pt>
                <c:pt idx="19">
                  <c:v>-8.2828355435151137E-3</c:v>
                </c:pt>
                <c:pt idx="20">
                  <c:v>4.8227608721346654E-2</c:v>
                </c:pt>
                <c:pt idx="21">
                  <c:v>-4.7601605003546328E-2</c:v>
                </c:pt>
                <c:pt idx="22">
                  <c:v>4.8485005829510951E-2</c:v>
                </c:pt>
                <c:pt idx="23">
                  <c:v>9.8594143191390912E-2</c:v>
                </c:pt>
                <c:pt idx="24">
                  <c:v>-2.8286548756950001E-2</c:v>
                </c:pt>
                <c:pt idx="25">
                  <c:v>-2.205165871410756E-2</c:v>
                </c:pt>
                <c:pt idx="26">
                  <c:v>3.6097526668734829E-2</c:v>
                </c:pt>
                <c:pt idx="27">
                  <c:v>-7.2011041336104834E-4</c:v>
                </c:pt>
                <c:pt idx="28">
                  <c:v>4.9290941828260264E-2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4-42C8-823C-888F4A77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69952"/>
        <c:axId val="60516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'Services 87 - 16'!$AI$45</c15:sqref>
                        </c15:formulaRef>
                      </c:ext>
                    </c:extLst>
                    <c:strCache>
                      <c:ptCount val="1"/>
                      <c:pt idx="0">
                        <c:v>Electricity, gas and water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'Services 87 - 16'!$AJ$44:$BL$44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  <c:pt idx="21">
                        <c:v>2009</c:v>
                      </c:pt>
                      <c:pt idx="22">
                        <c:v>2010</c:v>
                      </c:pt>
                      <c:pt idx="23">
                        <c:v>2011</c:v>
                      </c:pt>
                      <c:pt idx="24">
                        <c:v>2012</c:v>
                      </c:pt>
                      <c:pt idx="25">
                        <c:v>2013</c:v>
                      </c:pt>
                      <c:pt idx="26">
                        <c:v>2014</c:v>
                      </c:pt>
                      <c:pt idx="27">
                        <c:v>2015</c:v>
                      </c:pt>
                      <c:pt idx="28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'Services 87 - 16'!$AJ$45:$BL$45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-4.524806210124032E-2</c:v>
                      </c:pt>
                      <c:pt idx="1">
                        <c:v>0.15303228160488327</c:v>
                      </c:pt>
                      <c:pt idx="2">
                        <c:v>-7.1999871805873944E-2</c:v>
                      </c:pt>
                      <c:pt idx="3">
                        <c:v>1.086063965448633E-2</c:v>
                      </c:pt>
                      <c:pt idx="4">
                        <c:v>0.19723350254262031</c:v>
                      </c:pt>
                      <c:pt idx="5">
                        <c:v>-2.8924952795223318E-2</c:v>
                      </c:pt>
                      <c:pt idx="6">
                        <c:v>0.26958664171215424</c:v>
                      </c:pt>
                      <c:pt idx="7">
                        <c:v>0.32958720418594173</c:v>
                      </c:pt>
                      <c:pt idx="8">
                        <c:v>0.20269702998004294</c:v>
                      </c:pt>
                      <c:pt idx="9">
                        <c:v>-0.17182585581456478</c:v>
                      </c:pt>
                      <c:pt idx="10">
                        <c:v>0.12501639222643249</c:v>
                      </c:pt>
                      <c:pt idx="11">
                        <c:v>4.3422417697742528E-2</c:v>
                      </c:pt>
                      <c:pt idx="12">
                        <c:v>0.19120052059861548</c:v>
                      </c:pt>
                      <c:pt idx="13">
                        <c:v>-0.10503420905061651</c:v>
                      </c:pt>
                      <c:pt idx="14">
                        <c:v>0.20657214456271958</c:v>
                      </c:pt>
                      <c:pt idx="15">
                        <c:v>-8.0634771378379572E-2</c:v>
                      </c:pt>
                      <c:pt idx="16">
                        <c:v>6.2742441222266743E-2</c:v>
                      </c:pt>
                      <c:pt idx="17">
                        <c:v>7.8525901456256861E-2</c:v>
                      </c:pt>
                      <c:pt idx="18">
                        <c:v>-0.21494379264422839</c:v>
                      </c:pt>
                      <c:pt idx="19">
                        <c:v>0.29811100417054714</c:v>
                      </c:pt>
                      <c:pt idx="20">
                        <c:v>3.9694698817749854E-2</c:v>
                      </c:pt>
                      <c:pt idx="21">
                        <c:v>6.2726848456748516E-2</c:v>
                      </c:pt>
                      <c:pt idx="22">
                        <c:v>-0.48804258853269133</c:v>
                      </c:pt>
                      <c:pt idx="23">
                        <c:v>3.3541956132589527E-2</c:v>
                      </c:pt>
                      <c:pt idx="24">
                        <c:v>-9.8127612219631552E-2</c:v>
                      </c:pt>
                      <c:pt idx="25">
                        <c:v>2.7607935717121605E-2</c:v>
                      </c:pt>
                      <c:pt idx="26">
                        <c:v>2.6805484833525527E-2</c:v>
                      </c:pt>
                      <c:pt idx="27">
                        <c:v>0.13631730123284436</c:v>
                      </c:pt>
                      <c:pt idx="28">
                        <c:v>-8.6166056695972507E-2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E4-42C8-823C-888F4A77B4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87 - 16'!$AI$46</c15:sqref>
                        </c15:formulaRef>
                      </c:ext>
                    </c:extLst>
                    <c:strCache>
                      <c:ptCount val="1"/>
                      <c:pt idx="0">
                        <c:v>Wholesale trade, Retail and Motor Vehicles, food, accomodation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87 - 16'!$AJ$44:$BL$44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  <c:pt idx="21">
                        <c:v>2009</c:v>
                      </c:pt>
                      <c:pt idx="22">
                        <c:v>2010</c:v>
                      </c:pt>
                      <c:pt idx="23">
                        <c:v>2011</c:v>
                      </c:pt>
                      <c:pt idx="24">
                        <c:v>2012</c:v>
                      </c:pt>
                      <c:pt idx="25">
                        <c:v>2013</c:v>
                      </c:pt>
                      <c:pt idx="26">
                        <c:v>2014</c:v>
                      </c:pt>
                      <c:pt idx="27">
                        <c:v>2015</c:v>
                      </c:pt>
                      <c:pt idx="28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87 - 16'!$AJ$46:$BL$46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0.15253760953578699</c:v>
                      </c:pt>
                      <c:pt idx="1">
                        <c:v>0.12639129736170543</c:v>
                      </c:pt>
                      <c:pt idx="2">
                        <c:v>8.0942311213836493E-2</c:v>
                      </c:pt>
                      <c:pt idx="3">
                        <c:v>0.12627951185610384</c:v>
                      </c:pt>
                      <c:pt idx="4">
                        <c:v>0.10260380789101087</c:v>
                      </c:pt>
                      <c:pt idx="5">
                        <c:v>9.1986059782077689E-2</c:v>
                      </c:pt>
                      <c:pt idx="6">
                        <c:v>7.1158272311339504E-2</c:v>
                      </c:pt>
                      <c:pt idx="7">
                        <c:v>5.9146421728165532E-2</c:v>
                      </c:pt>
                      <c:pt idx="8">
                        <c:v>-5.3187667420066073E-2</c:v>
                      </c:pt>
                      <c:pt idx="9">
                        <c:v>7.4087453124293601E-2</c:v>
                      </c:pt>
                      <c:pt idx="10">
                        <c:v>-5.8343911515142739E-2</c:v>
                      </c:pt>
                      <c:pt idx="11">
                        <c:v>1.2494111392445878E-2</c:v>
                      </c:pt>
                      <c:pt idx="12">
                        <c:v>-2.5087628854810414E-2</c:v>
                      </c:pt>
                      <c:pt idx="13">
                        <c:v>-0.10502572283990119</c:v>
                      </c:pt>
                      <c:pt idx="14">
                        <c:v>1.131185937255039E-2</c:v>
                      </c:pt>
                      <c:pt idx="15">
                        <c:v>-2.9254771796442217E-2</c:v>
                      </c:pt>
                      <c:pt idx="16">
                        <c:v>4.8428671949786575E-2</c:v>
                      </c:pt>
                      <c:pt idx="17">
                        <c:v>9.9307766713027226E-2</c:v>
                      </c:pt>
                      <c:pt idx="18">
                        <c:v>2.6829977750983648E-2</c:v>
                      </c:pt>
                      <c:pt idx="19">
                        <c:v>9.8355672239809303E-2</c:v>
                      </c:pt>
                      <c:pt idx="20">
                        <c:v>9.0805629815961172E-2</c:v>
                      </c:pt>
                      <c:pt idx="21">
                        <c:v>-2.6242055296351263E-2</c:v>
                      </c:pt>
                      <c:pt idx="22">
                        <c:v>3.6274861076485768E-2</c:v>
                      </c:pt>
                      <c:pt idx="23">
                        <c:v>-9.7558179344670454E-3</c:v>
                      </c:pt>
                      <c:pt idx="24">
                        <c:v>1.7841538234877046E-3</c:v>
                      </c:pt>
                      <c:pt idx="25">
                        <c:v>-6.2064285332877542E-3</c:v>
                      </c:pt>
                      <c:pt idx="26">
                        <c:v>3.1766838124544249E-2</c:v>
                      </c:pt>
                      <c:pt idx="27">
                        <c:v>5.6289133262240776E-2</c:v>
                      </c:pt>
                      <c:pt idx="28">
                        <c:v>1.2701513911183541E-2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E4-42C8-823C-888F4A77B4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87 - 16'!$AI$47</c15:sqref>
                        </c15:formulaRef>
                      </c:ext>
                    </c:extLst>
                    <c:strCache>
                      <c:ptCount val="1"/>
                      <c:pt idx="0">
                        <c:v>Transportation, storage, communication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87 - 16'!$AJ$44:$BL$44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  <c:pt idx="21">
                        <c:v>2009</c:v>
                      </c:pt>
                      <c:pt idx="22">
                        <c:v>2010</c:v>
                      </c:pt>
                      <c:pt idx="23">
                        <c:v>2011</c:v>
                      </c:pt>
                      <c:pt idx="24">
                        <c:v>2012</c:v>
                      </c:pt>
                      <c:pt idx="25">
                        <c:v>2013</c:v>
                      </c:pt>
                      <c:pt idx="26">
                        <c:v>2014</c:v>
                      </c:pt>
                      <c:pt idx="27">
                        <c:v>2015</c:v>
                      </c:pt>
                      <c:pt idx="28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87 - 16'!$AJ$47:$BL$47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3.017607406872112E-2</c:v>
                      </c:pt>
                      <c:pt idx="1">
                        <c:v>6.2045735900268108E-2</c:v>
                      </c:pt>
                      <c:pt idx="2">
                        <c:v>3.1913612443602003E-2</c:v>
                      </c:pt>
                      <c:pt idx="3">
                        <c:v>4.9427651873099158E-2</c:v>
                      </c:pt>
                      <c:pt idx="4">
                        <c:v>1.994615463998883E-2</c:v>
                      </c:pt>
                      <c:pt idx="5">
                        <c:v>6.3464464246902774E-2</c:v>
                      </c:pt>
                      <c:pt idx="6">
                        <c:v>0.16124925510591037</c:v>
                      </c:pt>
                      <c:pt idx="7">
                        <c:v>9.7638125959169209E-2</c:v>
                      </c:pt>
                      <c:pt idx="8">
                        <c:v>-3.7236632932537206E-2</c:v>
                      </c:pt>
                      <c:pt idx="9">
                        <c:v>5.8127618608541806E-2</c:v>
                      </c:pt>
                      <c:pt idx="10">
                        <c:v>8.0263684804062017E-4</c:v>
                      </c:pt>
                      <c:pt idx="11">
                        <c:v>4.6545072618936659E-2</c:v>
                      </c:pt>
                      <c:pt idx="12">
                        <c:v>6.3541039893633675E-2</c:v>
                      </c:pt>
                      <c:pt idx="13">
                        <c:v>1.971117071225624E-2</c:v>
                      </c:pt>
                      <c:pt idx="14">
                        <c:v>-8.6504052200453707E-3</c:v>
                      </c:pt>
                      <c:pt idx="15">
                        <c:v>7.137900101350117E-2</c:v>
                      </c:pt>
                      <c:pt idx="16">
                        <c:v>-1.6355586083372991E-2</c:v>
                      </c:pt>
                      <c:pt idx="17">
                        <c:v>9.8883453897818968E-2</c:v>
                      </c:pt>
                      <c:pt idx="18">
                        <c:v>8.9506907308347469E-2</c:v>
                      </c:pt>
                      <c:pt idx="19">
                        <c:v>0.10542195960845911</c:v>
                      </c:pt>
                      <c:pt idx="20">
                        <c:v>-2.1191627369938691E-3</c:v>
                      </c:pt>
                      <c:pt idx="21">
                        <c:v>2.7480750645508305E-2</c:v>
                      </c:pt>
                      <c:pt idx="22">
                        <c:v>-0.12190518064434483</c:v>
                      </c:pt>
                      <c:pt idx="23">
                        <c:v>-3.488712948746707E-2</c:v>
                      </c:pt>
                      <c:pt idx="24">
                        <c:v>4.2429877956585219E-2</c:v>
                      </c:pt>
                      <c:pt idx="25">
                        <c:v>8.891576245750489E-2</c:v>
                      </c:pt>
                      <c:pt idx="26">
                        <c:v>9.3468416904834678E-2</c:v>
                      </c:pt>
                      <c:pt idx="27">
                        <c:v>5.6073258533188619E-2</c:v>
                      </c:pt>
                      <c:pt idx="28">
                        <c:v>5.875073056110254E-2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E4-42C8-823C-888F4A77B4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87 - 16'!$AI$48</c15:sqref>
                        </c15:formulaRef>
                      </c:ext>
                    </c:extLst>
                    <c:strCache>
                      <c:ptCount val="1"/>
                      <c:pt idx="0">
                        <c:v>Business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87 - 16'!$AJ$44:$BL$44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  <c:pt idx="21">
                        <c:v>2009</c:v>
                      </c:pt>
                      <c:pt idx="22">
                        <c:v>2010</c:v>
                      </c:pt>
                      <c:pt idx="23">
                        <c:v>2011</c:v>
                      </c:pt>
                      <c:pt idx="24">
                        <c:v>2012</c:v>
                      </c:pt>
                      <c:pt idx="25">
                        <c:v>2013</c:v>
                      </c:pt>
                      <c:pt idx="26">
                        <c:v>2014</c:v>
                      </c:pt>
                      <c:pt idx="27">
                        <c:v>2015</c:v>
                      </c:pt>
                      <c:pt idx="28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'Services 87 - 16'!$AJ$48:$BL$48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0.10095438416250774</c:v>
                      </c:pt>
                      <c:pt idx="1">
                        <c:v>6.6033156462051296E-2</c:v>
                      </c:pt>
                      <c:pt idx="2">
                        <c:v>0.11011771483623298</c:v>
                      </c:pt>
                      <c:pt idx="3">
                        <c:v>6.8424526994775942E-2</c:v>
                      </c:pt>
                      <c:pt idx="4">
                        <c:v>0.11968718705257314</c:v>
                      </c:pt>
                      <c:pt idx="5">
                        <c:v>0.13783983081234763</c:v>
                      </c:pt>
                      <c:pt idx="6">
                        <c:v>-8.271359377527961E-3</c:v>
                      </c:pt>
                      <c:pt idx="7">
                        <c:v>4.6488978226728393E-2</c:v>
                      </c:pt>
                      <c:pt idx="8">
                        <c:v>3.2541710168873583E-2</c:v>
                      </c:pt>
                      <c:pt idx="9">
                        <c:v>9.5521711973302587E-2</c:v>
                      </c:pt>
                      <c:pt idx="10">
                        <c:v>3.0121542476650987E-2</c:v>
                      </c:pt>
                      <c:pt idx="11">
                        <c:v>-3.2708831462171045E-2</c:v>
                      </c:pt>
                      <c:pt idx="12">
                        <c:v>5.2934156448634646E-2</c:v>
                      </c:pt>
                      <c:pt idx="13">
                        <c:v>-0.14517208444118462</c:v>
                      </c:pt>
                      <c:pt idx="14">
                        <c:v>-1.924262004815985E-2</c:v>
                      </c:pt>
                      <c:pt idx="15">
                        <c:v>6.7571415038115715E-2</c:v>
                      </c:pt>
                      <c:pt idx="16">
                        <c:v>-5.4319073896338929E-2</c:v>
                      </c:pt>
                      <c:pt idx="17">
                        <c:v>5.4724799553968952E-2</c:v>
                      </c:pt>
                      <c:pt idx="18">
                        <c:v>1.1156272674451042E-2</c:v>
                      </c:pt>
                      <c:pt idx="19">
                        <c:v>-8.4831222019081595E-3</c:v>
                      </c:pt>
                      <c:pt idx="20">
                        <c:v>0.1057640631622055</c:v>
                      </c:pt>
                      <c:pt idx="21">
                        <c:v>-1.7667002300081558E-2</c:v>
                      </c:pt>
                      <c:pt idx="22">
                        <c:v>-8.2943131099146222E-2</c:v>
                      </c:pt>
                      <c:pt idx="23">
                        <c:v>-5.4989968528974836E-2</c:v>
                      </c:pt>
                      <c:pt idx="24">
                        <c:v>1.2417888772237784E-2</c:v>
                      </c:pt>
                      <c:pt idx="25">
                        <c:v>1.2112995797347146E-2</c:v>
                      </c:pt>
                      <c:pt idx="26">
                        <c:v>-5.1521009580324337E-2</c:v>
                      </c:pt>
                      <c:pt idx="27">
                        <c:v>-3.868020854071803E-4</c:v>
                      </c:pt>
                      <c:pt idx="28">
                        <c:v>2.1204372954151621E-2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E4-42C8-823C-888F4A77B49D}"/>
                  </c:ext>
                </c:extLst>
              </c15:ser>
            </c15:filteredLineSeries>
          </c:ext>
        </c:extLst>
      </c:lineChart>
      <c:catAx>
        <c:axId val="4652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61328"/>
        <c:crosses val="autoZero"/>
        <c:auto val="1"/>
        <c:lblAlgn val="ctr"/>
        <c:lblOffset val="100"/>
        <c:noMultiLvlLbl val="0"/>
      </c:catAx>
      <c:valAx>
        <c:axId val="6051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'Services 87 - 16'!$B$71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87 - 16'!$I$70:$AF$70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'Services 87 - 16'!$I$71:$AF$71</c:f>
              <c:numCache>
                <c:formatCode>General</c:formatCode>
                <c:ptCount val="24"/>
                <c:pt idx="0">
                  <c:v>7.8875081752779585E-3</c:v>
                </c:pt>
                <c:pt idx="1">
                  <c:v>6.4469658185801184E-3</c:v>
                </c:pt>
                <c:pt idx="2">
                  <c:v>5.6014563786584504E-3</c:v>
                </c:pt>
                <c:pt idx="3">
                  <c:v>5.1281454951393086E-3</c:v>
                </c:pt>
                <c:pt idx="4">
                  <c:v>5.7593518749009939E-3</c:v>
                </c:pt>
                <c:pt idx="5">
                  <c:v>5.3942087774565229E-3</c:v>
                </c:pt>
                <c:pt idx="6">
                  <c:v>5.6806608577571575E-3</c:v>
                </c:pt>
                <c:pt idx="7">
                  <c:v>5.2891320673747449E-3</c:v>
                </c:pt>
                <c:pt idx="8">
                  <c:v>6.1237576146200706E-3</c:v>
                </c:pt>
                <c:pt idx="9">
                  <c:v>5.3025380923438052E-3</c:v>
                </c:pt>
                <c:pt idx="10">
                  <c:v>5.8360436487431225E-3</c:v>
                </c:pt>
                <c:pt idx="11">
                  <c:v>5.8018938824590405E-3</c:v>
                </c:pt>
                <c:pt idx="12">
                  <c:v>5.6344197344057973E-3</c:v>
                </c:pt>
                <c:pt idx="13">
                  <c:v>7.337913852502093E-3</c:v>
                </c:pt>
                <c:pt idx="14">
                  <c:v>5.7695409988517852E-3</c:v>
                </c:pt>
                <c:pt idx="15">
                  <c:v>5.6756351082592228E-3</c:v>
                </c:pt>
                <c:pt idx="16">
                  <c:v>5.3315958999018108E-3</c:v>
                </c:pt>
                <c:pt idx="17">
                  <c:v>1.0269339047859155E-2</c:v>
                </c:pt>
                <c:pt idx="18">
                  <c:v>9.9502084767032345E-3</c:v>
                </c:pt>
                <c:pt idx="19">
                  <c:v>1.1146211146211147E-2</c:v>
                </c:pt>
                <c:pt idx="20">
                  <c:v>1.0719506253045312E-2</c:v>
                </c:pt>
                <c:pt idx="21">
                  <c:v>1.0597288595642696E-2</c:v>
                </c:pt>
                <c:pt idx="22">
                  <c:v>9.511149654883172E-3</c:v>
                </c:pt>
                <c:pt idx="23">
                  <c:v>1.0894046047289904E-2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69B-91E9-8C96EA3C6F97}"/>
            </c:ext>
          </c:extLst>
        </c:ser>
        <c:ser>
          <c:idx val="1"/>
          <c:order val="1"/>
          <c:tx>
            <c:strRef>
              <c:f>'Services 87 - 16'!$B$72</c:f>
              <c:strCache>
                <c:ptCount val="1"/>
                <c:pt idx="0">
                  <c:v>Retail, Wholesale and Accomodation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87 - 16'!$I$70:$AF$70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'Services 87 - 16'!$I$72:$AF$72</c:f>
              <c:numCache>
                <c:formatCode>General</c:formatCode>
                <c:ptCount val="24"/>
                <c:pt idx="0">
                  <c:v>0.16562459123610204</c:v>
                </c:pt>
                <c:pt idx="1">
                  <c:v>0.15697141428452369</c:v>
                </c:pt>
                <c:pt idx="2">
                  <c:v>0.1599565887130654</c:v>
                </c:pt>
                <c:pt idx="3">
                  <c:v>0.18218289222754547</c:v>
                </c:pt>
                <c:pt idx="4">
                  <c:v>0.17853990812193082</c:v>
                </c:pt>
                <c:pt idx="5">
                  <c:v>0.17434082768739484</c:v>
                </c:pt>
                <c:pt idx="6">
                  <c:v>0.18791445060540907</c:v>
                </c:pt>
                <c:pt idx="7">
                  <c:v>0.191739083789293</c:v>
                </c:pt>
                <c:pt idx="8">
                  <c:v>0.21836058565779629</c:v>
                </c:pt>
                <c:pt idx="9">
                  <c:v>0.22143860163896631</c:v>
                </c:pt>
                <c:pt idx="10">
                  <c:v>0.22659250027863054</c:v>
                </c:pt>
                <c:pt idx="11">
                  <c:v>0.23101357783456086</c:v>
                </c:pt>
                <c:pt idx="12">
                  <c:v>0.22817408963306585</c:v>
                </c:pt>
                <c:pt idx="13">
                  <c:v>0.2308231309730035</c:v>
                </c:pt>
                <c:pt idx="14">
                  <c:v>0.23465330562435355</c:v>
                </c:pt>
                <c:pt idx="15">
                  <c:v>0.23574993433149466</c:v>
                </c:pt>
                <c:pt idx="16">
                  <c:v>0.24155524763014696</c:v>
                </c:pt>
                <c:pt idx="17">
                  <c:v>0.23063994285474179</c:v>
                </c:pt>
                <c:pt idx="18">
                  <c:v>0.23936364004371938</c:v>
                </c:pt>
                <c:pt idx="19">
                  <c:v>0.24107484107484106</c:v>
                </c:pt>
                <c:pt idx="20">
                  <c:v>0.24383923693652457</c:v>
                </c:pt>
                <c:pt idx="21">
                  <c:v>0.25076158988204378</c:v>
                </c:pt>
                <c:pt idx="22">
                  <c:v>0.24966412419940712</c:v>
                </c:pt>
                <c:pt idx="23">
                  <c:v>0.26046866284939668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469B-91E9-8C96EA3C6F97}"/>
            </c:ext>
          </c:extLst>
        </c:ser>
        <c:ser>
          <c:idx val="2"/>
          <c:order val="2"/>
          <c:tx>
            <c:strRef>
              <c:f>'Services 87 - 16'!$B$73</c:f>
              <c:strCache>
                <c:ptCount val="1"/>
                <c:pt idx="0">
                  <c:v>Transportation, storage and communication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87 - 16'!$I$70:$AF$70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'Services 87 - 16'!$I$73:$AF$73</c:f>
              <c:numCache>
                <c:formatCode>General</c:formatCode>
                <c:ptCount val="24"/>
                <c:pt idx="0">
                  <c:v>4.4996729888816221E-2</c:v>
                </c:pt>
                <c:pt idx="1">
                  <c:v>4.1860631243079781E-2</c:v>
                </c:pt>
                <c:pt idx="2">
                  <c:v>4.1917565233627406E-2</c:v>
                </c:pt>
                <c:pt idx="3">
                  <c:v>4.6595190473975527E-2</c:v>
                </c:pt>
                <c:pt idx="4">
                  <c:v>4.7896535336848539E-2</c:v>
                </c:pt>
                <c:pt idx="5">
                  <c:v>4.5494756829068318E-2</c:v>
                </c:pt>
                <c:pt idx="6">
                  <c:v>4.7561389611859232E-2</c:v>
                </c:pt>
                <c:pt idx="7">
                  <c:v>4.6550799270464537E-2</c:v>
                </c:pt>
                <c:pt idx="8">
                  <c:v>5.0048092337287596E-2</c:v>
                </c:pt>
                <c:pt idx="9">
                  <c:v>5.2061283088466456E-2</c:v>
                </c:pt>
                <c:pt idx="10">
                  <c:v>4.8795809396435554E-2</c:v>
                </c:pt>
                <c:pt idx="11">
                  <c:v>5.3399468911268094E-2</c:v>
                </c:pt>
                <c:pt idx="12">
                  <c:v>5.4223823839767454E-2</c:v>
                </c:pt>
                <c:pt idx="13">
                  <c:v>5.2523502734686735E-2</c:v>
                </c:pt>
                <c:pt idx="14">
                  <c:v>5.1071825091809721E-2</c:v>
                </c:pt>
                <c:pt idx="15">
                  <c:v>5.4730008630717857E-2</c:v>
                </c:pt>
                <c:pt idx="16">
                  <c:v>5.4325383351839451E-2</c:v>
                </c:pt>
                <c:pt idx="17">
                  <c:v>6.1649649144922054E-2</c:v>
                </c:pt>
                <c:pt idx="18">
                  <c:v>6.5619560377282116E-2</c:v>
                </c:pt>
                <c:pt idx="19">
                  <c:v>6.4981864981864979E-2</c:v>
                </c:pt>
                <c:pt idx="20">
                  <c:v>6.0581452005846997E-2</c:v>
                </c:pt>
                <c:pt idx="21">
                  <c:v>5.857384173368177E-2</c:v>
                </c:pt>
                <c:pt idx="22">
                  <c:v>5.8943537323087637E-2</c:v>
                </c:pt>
                <c:pt idx="23">
                  <c:v>5.9242994415301078E-2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0-469B-91E9-8C96EA3C6F97}"/>
            </c:ext>
          </c:extLst>
        </c:ser>
        <c:ser>
          <c:idx val="3"/>
          <c:order val="3"/>
          <c:tx>
            <c:strRef>
              <c:f>'Services 87 - 16'!$B$74</c:f>
              <c:strCache>
                <c:ptCount val="1"/>
                <c:pt idx="0">
                  <c:v>Modern Services (Business Services)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87 - 16'!$I$70:$AF$70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'Services 87 - 16'!$I$74:$AF$74</c:f>
              <c:numCache>
                <c:formatCode>General</c:formatCode>
                <c:ptCount val="24"/>
                <c:pt idx="0">
                  <c:v>4.3178548070634405E-2</c:v>
                </c:pt>
                <c:pt idx="1">
                  <c:v>4.1301060802685932E-2</c:v>
                </c:pt>
                <c:pt idx="2">
                  <c:v>4.2442701769126637E-2</c:v>
                </c:pt>
                <c:pt idx="3">
                  <c:v>4.790920507930601E-2</c:v>
                </c:pt>
                <c:pt idx="4">
                  <c:v>5.0600828260426806E-2</c:v>
                </c:pt>
                <c:pt idx="5">
                  <c:v>4.5937081948819757E-2</c:v>
                </c:pt>
                <c:pt idx="6">
                  <c:v>5.2755459997736787E-2</c:v>
                </c:pt>
                <c:pt idx="7">
                  <c:v>5.0885098165432893E-2</c:v>
                </c:pt>
                <c:pt idx="8">
                  <c:v>6.13337608207759E-2</c:v>
                </c:pt>
                <c:pt idx="9">
                  <c:v>6.6816171693249216E-2</c:v>
                </c:pt>
                <c:pt idx="10">
                  <c:v>6.3588558922763605E-2</c:v>
                </c:pt>
                <c:pt idx="11">
                  <c:v>6.9602685505285838E-2</c:v>
                </c:pt>
                <c:pt idx="12">
                  <c:v>7.0320743823043375E-2</c:v>
                </c:pt>
                <c:pt idx="13">
                  <c:v>7.3057983144208499E-2</c:v>
                </c:pt>
                <c:pt idx="14">
                  <c:v>7.973923192985452E-2</c:v>
                </c:pt>
                <c:pt idx="15">
                  <c:v>7.7789035235843768E-2</c:v>
                </c:pt>
                <c:pt idx="16">
                  <c:v>8.0148293614014487E-2</c:v>
                </c:pt>
                <c:pt idx="17">
                  <c:v>8.6280936173788819E-2</c:v>
                </c:pt>
                <c:pt idx="18">
                  <c:v>9.3664737076468454E-2</c:v>
                </c:pt>
                <c:pt idx="19">
                  <c:v>9.5979095979095985E-2</c:v>
                </c:pt>
                <c:pt idx="20">
                  <c:v>9.341178555081428E-2</c:v>
                </c:pt>
                <c:pt idx="21">
                  <c:v>0.10047933239969392</c:v>
                </c:pt>
                <c:pt idx="22">
                  <c:v>0.10091912679400326</c:v>
                </c:pt>
                <c:pt idx="23">
                  <c:v>0.10224023383720354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0-469B-91E9-8C96EA3C6F97}"/>
            </c:ext>
          </c:extLst>
        </c:ser>
        <c:ser>
          <c:idx val="4"/>
          <c:order val="4"/>
          <c:tx>
            <c:strRef>
              <c:f>'Services 87 - 16'!$B$75</c:f>
              <c:strCache>
                <c:ptCount val="1"/>
                <c:pt idx="0">
                  <c:v>Government and Other Services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'Services 87 - 16'!$I$70:$AF$70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'Services 87 - 16'!$I$75:$AF$75</c:f>
              <c:numCache>
                <c:formatCode>General</c:formatCode>
                <c:ptCount val="24"/>
                <c:pt idx="0">
                  <c:v>0.19894048397645522</c:v>
                </c:pt>
                <c:pt idx="1">
                  <c:v>0.18293786386960817</c:v>
                </c:pt>
                <c:pt idx="2">
                  <c:v>0.18113709564486766</c:v>
                </c:pt>
                <c:pt idx="3">
                  <c:v>0.19605563049444161</c:v>
                </c:pt>
                <c:pt idx="4">
                  <c:v>0.19852225667021206</c:v>
                </c:pt>
                <c:pt idx="5">
                  <c:v>0.1928429637940707</c:v>
                </c:pt>
                <c:pt idx="6">
                  <c:v>0.21108973633586059</c:v>
                </c:pt>
                <c:pt idx="7">
                  <c:v>0.21567428387512069</c:v>
                </c:pt>
                <c:pt idx="8">
                  <c:v>0.16425136261622317</c:v>
                </c:pt>
                <c:pt idx="9">
                  <c:v>0.16284869951585521</c:v>
                </c:pt>
                <c:pt idx="10">
                  <c:v>0.17165668662674646</c:v>
                </c:pt>
                <c:pt idx="11">
                  <c:v>0.1728042487098552</c:v>
                </c:pt>
                <c:pt idx="12">
                  <c:v>0.17750413124415151</c:v>
                </c:pt>
                <c:pt idx="13">
                  <c:v>0.16977441267493237</c:v>
                </c:pt>
                <c:pt idx="14">
                  <c:v>0.17595202171169377</c:v>
                </c:pt>
                <c:pt idx="15">
                  <c:v>0.18147022402341553</c:v>
                </c:pt>
                <c:pt idx="16">
                  <c:v>0.19457113229882633</c:v>
                </c:pt>
                <c:pt idx="17">
                  <c:v>0.17828480188243204</c:v>
                </c:pt>
                <c:pt idx="18">
                  <c:v>0.17697445654373964</c:v>
                </c:pt>
                <c:pt idx="19">
                  <c:v>0.19503139503139505</c:v>
                </c:pt>
                <c:pt idx="20">
                  <c:v>0.20305048208247817</c:v>
                </c:pt>
                <c:pt idx="21">
                  <c:v>0.20775883227697328</c:v>
                </c:pt>
                <c:pt idx="22">
                  <c:v>0.2153372619546905</c:v>
                </c:pt>
                <c:pt idx="23">
                  <c:v>0.21521918707682314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0-469B-91E9-8C96EA3C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72896"/>
        <c:axId val="636114320"/>
      </c:lineChart>
      <c:catAx>
        <c:axId val="5520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14320"/>
        <c:crosses val="autoZero"/>
        <c:auto val="1"/>
        <c:lblAlgn val="ctr"/>
        <c:lblOffset val="100"/>
        <c:noMultiLvlLbl val="0"/>
      </c:catAx>
      <c:valAx>
        <c:axId val="6361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'Manufacturing 00 to 16'!$E$24</c:f>
              <c:strCache>
                <c:ptCount val="1"/>
                <c:pt idx="0">
                  <c:v>Vegetable and animal oils and fats, food and food related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16'!$F$24:$AC$24</c:f>
              <c:numCache>
                <c:formatCode>General</c:formatCode>
                <c:ptCount val="24"/>
                <c:pt idx="0">
                  <c:v>61405.226854224791</c:v>
                </c:pt>
                <c:pt idx="1">
                  <c:v>74064.209223865546</c:v>
                </c:pt>
                <c:pt idx="2">
                  <c:v>84127.600368915475</c:v>
                </c:pt>
                <c:pt idx="3">
                  <c:v>96044.201911514145</c:v>
                </c:pt>
                <c:pt idx="4">
                  <c:v>108489.44212861011</c:v>
                </c:pt>
                <c:pt idx="5">
                  <c:v>107441.22533882066</c:v>
                </c:pt>
                <c:pt idx="6">
                  <c:v>118274.31758973423</c:v>
                </c:pt>
                <c:pt idx="7">
                  <c:v>118610.87591938539</c:v>
                </c:pt>
                <c:pt idx="8">
                  <c:v>124494.51381855759</c:v>
                </c:pt>
                <c:pt idx="9">
                  <c:v>135151.1879694316</c:v>
                </c:pt>
                <c:pt idx="10">
                  <c:v>140662.13148605824</c:v>
                </c:pt>
                <c:pt idx="11">
                  <c:v>155847.79868759948</c:v>
                </c:pt>
                <c:pt idx="12">
                  <c:v>169963.84519617725</c:v>
                </c:pt>
                <c:pt idx="13">
                  <c:v>158897.10537796491</c:v>
                </c:pt>
                <c:pt idx="14">
                  <c:v>161474.35962615613</c:v>
                </c:pt>
                <c:pt idx="15">
                  <c:v>166575.81153248012</c:v>
                </c:pt>
                <c:pt idx="16">
                  <c:v>178045.00025605905</c:v>
                </c:pt>
                <c:pt idx="17">
                  <c:v>166841.8854405513</c:v>
                </c:pt>
                <c:pt idx="18">
                  <c:v>159230.02955569403</c:v>
                </c:pt>
                <c:pt idx="19">
                  <c:v>151715.83927326166</c:v>
                </c:pt>
                <c:pt idx="20">
                  <c:v>143228.2208008751</c:v>
                </c:pt>
                <c:pt idx="21">
                  <c:v>150725.49847260432</c:v>
                </c:pt>
                <c:pt idx="22">
                  <c:v>155217.11408784188</c:v>
                </c:pt>
                <c:pt idx="23">
                  <c:v>146902.2777578079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8-4D2E-8F62-470E882B794C}"/>
            </c:ext>
          </c:extLst>
        </c:ser>
        <c:ser>
          <c:idx val="1"/>
          <c:order val="1"/>
          <c:tx>
            <c:strRef>
              <c:f>'Manufacturing 00 to 16'!$E$25</c:f>
              <c:strCache>
                <c:ptCount val="1"/>
                <c:pt idx="0">
                  <c:v>Textile, wearing apparel and leather and related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16'!$F$25:$AC$25</c:f>
              <c:numCache>
                <c:formatCode>General</c:formatCode>
                <c:ptCount val="24"/>
                <c:pt idx="0">
                  <c:v>11083.672770651556</c:v>
                </c:pt>
                <c:pt idx="1">
                  <c:v>12503.061308469774</c:v>
                </c:pt>
                <c:pt idx="2">
                  <c:v>18025.547148279478</c:v>
                </c:pt>
                <c:pt idx="3">
                  <c:v>18418.390970879325</c:v>
                </c:pt>
                <c:pt idx="4">
                  <c:v>19839.741787960738</c:v>
                </c:pt>
                <c:pt idx="5">
                  <c:v>18258.778699607865</c:v>
                </c:pt>
                <c:pt idx="6">
                  <c:v>16965.325290051376</c:v>
                </c:pt>
                <c:pt idx="7">
                  <c:v>17287.478694221889</c:v>
                </c:pt>
                <c:pt idx="8">
                  <c:v>17195.226854428449</c:v>
                </c:pt>
                <c:pt idx="9">
                  <c:v>17042.521200746156</c:v>
                </c:pt>
                <c:pt idx="10">
                  <c:v>17361.023699554753</c:v>
                </c:pt>
                <c:pt idx="11">
                  <c:v>20357.169894098231</c:v>
                </c:pt>
                <c:pt idx="12">
                  <c:v>22937.428494147756</c:v>
                </c:pt>
                <c:pt idx="13">
                  <c:v>24498.436905592411</c:v>
                </c:pt>
                <c:pt idx="14">
                  <c:v>25856.711502748352</c:v>
                </c:pt>
                <c:pt idx="15">
                  <c:v>29839.652127002599</c:v>
                </c:pt>
                <c:pt idx="16">
                  <c:v>31004.631852092702</c:v>
                </c:pt>
                <c:pt idx="17">
                  <c:v>30861.147875739265</c:v>
                </c:pt>
                <c:pt idx="18">
                  <c:v>34986.779522085468</c:v>
                </c:pt>
                <c:pt idx="19">
                  <c:v>33048.825618400275</c:v>
                </c:pt>
                <c:pt idx="20">
                  <c:v>34234.72386426384</c:v>
                </c:pt>
                <c:pt idx="21">
                  <c:v>34470.010546010933</c:v>
                </c:pt>
                <c:pt idx="22">
                  <c:v>39249.58648887866</c:v>
                </c:pt>
                <c:pt idx="23">
                  <c:v>40658.369830833879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8-4D2E-8F62-470E882B794C}"/>
            </c:ext>
          </c:extLst>
        </c:ser>
        <c:ser>
          <c:idx val="2"/>
          <c:order val="2"/>
          <c:tx>
            <c:strRef>
              <c:f>'Manufacturing 00 to 16'!$E$26</c:f>
              <c:strCache>
                <c:ptCount val="1"/>
                <c:pt idx="0">
                  <c:v>Wood products and Furniture + paper paper and paper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16'!$F$26:$AC$26</c:f>
              <c:numCache>
                <c:formatCode>General</c:formatCode>
                <c:ptCount val="24"/>
                <c:pt idx="0">
                  <c:v>35377.055636646641</c:v>
                </c:pt>
                <c:pt idx="1">
                  <c:v>36816.832715809607</c:v>
                </c:pt>
                <c:pt idx="2">
                  <c:v>35810.843244868658</c:v>
                </c:pt>
                <c:pt idx="3">
                  <c:v>36588.762893130421</c:v>
                </c:pt>
                <c:pt idx="4">
                  <c:v>36445.405226386029</c:v>
                </c:pt>
                <c:pt idx="5">
                  <c:v>35061.06975680124</c:v>
                </c:pt>
                <c:pt idx="6">
                  <c:v>28859.514209051253</c:v>
                </c:pt>
                <c:pt idx="7">
                  <c:v>32215.158552170298</c:v>
                </c:pt>
                <c:pt idx="8">
                  <c:v>29606.469101166203</c:v>
                </c:pt>
                <c:pt idx="9">
                  <c:v>29923.781637194526</c:v>
                </c:pt>
                <c:pt idx="10">
                  <c:v>30147.667639634488</c:v>
                </c:pt>
                <c:pt idx="11">
                  <c:v>34121.343819718677</c:v>
                </c:pt>
                <c:pt idx="12">
                  <c:v>38779.714021709675</c:v>
                </c:pt>
                <c:pt idx="13">
                  <c:v>39103.824821229755</c:v>
                </c:pt>
                <c:pt idx="14">
                  <c:v>44369.948478814003</c:v>
                </c:pt>
                <c:pt idx="15">
                  <c:v>42690.185982072428</c:v>
                </c:pt>
                <c:pt idx="16">
                  <c:v>43110.384194480474</c:v>
                </c:pt>
                <c:pt idx="17">
                  <c:v>40360.575517446676</c:v>
                </c:pt>
                <c:pt idx="18">
                  <c:v>38340.237007425087</c:v>
                </c:pt>
                <c:pt idx="19">
                  <c:v>40055.401461812507</c:v>
                </c:pt>
                <c:pt idx="20">
                  <c:v>45395.2871822042</c:v>
                </c:pt>
                <c:pt idx="21">
                  <c:v>48368.128555540367</c:v>
                </c:pt>
                <c:pt idx="22">
                  <c:v>53097.972089435862</c:v>
                </c:pt>
                <c:pt idx="23">
                  <c:v>56101.30013265153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8-4D2E-8F62-470E882B794C}"/>
            </c:ext>
          </c:extLst>
        </c:ser>
        <c:ser>
          <c:idx val="3"/>
          <c:order val="3"/>
          <c:tx>
            <c:strRef>
              <c:f>'Manufacturing 00 to 16'!$E$27</c:f>
              <c:strCache>
                <c:ptCount val="1"/>
                <c:pt idx="0">
                  <c:v>Petroleum products and chemicals and chemical products (petroleum, chemical, rubber and plastic products)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16'!$F$27:$AC$27</c:f>
              <c:numCache>
                <c:formatCode>General</c:formatCode>
                <c:ptCount val="24"/>
                <c:pt idx="0">
                  <c:v>70652.942720524225</c:v>
                </c:pt>
                <c:pt idx="1">
                  <c:v>76332.486262180057</c:v>
                </c:pt>
                <c:pt idx="2">
                  <c:v>101506.19845271646</c:v>
                </c:pt>
                <c:pt idx="3">
                  <c:v>109391.43881712243</c:v>
                </c:pt>
                <c:pt idx="4">
                  <c:v>116060.92630033646</c:v>
                </c:pt>
                <c:pt idx="5">
                  <c:v>111086.1623267797</c:v>
                </c:pt>
                <c:pt idx="6">
                  <c:v>105324.87265470934</c:v>
                </c:pt>
                <c:pt idx="7">
                  <c:v>105778.38419211237</c:v>
                </c:pt>
                <c:pt idx="8">
                  <c:v>103411.58684371173</c:v>
                </c:pt>
                <c:pt idx="9">
                  <c:v>107308.63128946483</c:v>
                </c:pt>
                <c:pt idx="10">
                  <c:v>117556.09941092369</c:v>
                </c:pt>
                <c:pt idx="11">
                  <c:v>131416.9520966592</c:v>
                </c:pt>
                <c:pt idx="12">
                  <c:v>137600.2496048708</c:v>
                </c:pt>
                <c:pt idx="13">
                  <c:v>141489.39142716426</c:v>
                </c:pt>
                <c:pt idx="14">
                  <c:v>154952.93993482433</c:v>
                </c:pt>
                <c:pt idx="15">
                  <c:v>158316.4324059714</c:v>
                </c:pt>
                <c:pt idx="16">
                  <c:v>160042.03127945613</c:v>
                </c:pt>
                <c:pt idx="17">
                  <c:v>152974.32418512856</c:v>
                </c:pt>
                <c:pt idx="18">
                  <c:v>156664.69513206262</c:v>
                </c:pt>
                <c:pt idx="19">
                  <c:v>158077.99960248271</c:v>
                </c:pt>
                <c:pt idx="20">
                  <c:v>150543.60752578484</c:v>
                </c:pt>
                <c:pt idx="21">
                  <c:v>146166.26138697649</c:v>
                </c:pt>
                <c:pt idx="22">
                  <c:v>152686.66180419698</c:v>
                </c:pt>
                <c:pt idx="23">
                  <c:v>153602.10598759796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8-4D2E-8F62-470E882B794C}"/>
            </c:ext>
          </c:extLst>
        </c:ser>
        <c:ser>
          <c:idx val="4"/>
          <c:order val="4"/>
          <c:tx>
            <c:strRef>
              <c:f>'Manufacturing 00 to 16'!$E$28</c:f>
              <c:strCache>
                <c:ptCount val="1"/>
                <c:pt idx="0">
                  <c:v>Non-metallic, basic and fabricated metal prod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16'!$F$28:$AC$28</c:f>
              <c:numCache>
                <c:formatCode>General</c:formatCode>
                <c:ptCount val="24"/>
                <c:pt idx="0">
                  <c:v>48017.551985065511</c:v>
                </c:pt>
                <c:pt idx="1">
                  <c:v>56346.977508392527</c:v>
                </c:pt>
                <c:pt idx="2">
                  <c:v>63203.350907980988</c:v>
                </c:pt>
                <c:pt idx="3">
                  <c:v>75374.745741784587</c:v>
                </c:pt>
                <c:pt idx="4">
                  <c:v>75763.885082529741</c:v>
                </c:pt>
                <c:pt idx="5">
                  <c:v>63813.858963939907</c:v>
                </c:pt>
                <c:pt idx="6">
                  <c:v>58224.529603025163</c:v>
                </c:pt>
                <c:pt idx="7">
                  <c:v>62732.626872603447</c:v>
                </c:pt>
                <c:pt idx="8">
                  <c:v>57439.780931923233</c:v>
                </c:pt>
                <c:pt idx="9">
                  <c:v>57807.247259056508</c:v>
                </c:pt>
                <c:pt idx="10">
                  <c:v>65100.986672403247</c:v>
                </c:pt>
                <c:pt idx="11">
                  <c:v>75387.706198391956</c:v>
                </c:pt>
                <c:pt idx="12">
                  <c:v>76438.657276204147</c:v>
                </c:pt>
                <c:pt idx="13">
                  <c:v>79710.437257944388</c:v>
                </c:pt>
                <c:pt idx="14">
                  <c:v>94828.540690933223</c:v>
                </c:pt>
                <c:pt idx="15">
                  <c:v>98870.745416914506</c:v>
                </c:pt>
                <c:pt idx="16">
                  <c:v>99187.85913568984</c:v>
                </c:pt>
                <c:pt idx="17">
                  <c:v>97159.119086661609</c:v>
                </c:pt>
                <c:pt idx="18">
                  <c:v>104145.8178226817</c:v>
                </c:pt>
                <c:pt idx="19">
                  <c:v>104269.08360081818</c:v>
                </c:pt>
                <c:pt idx="20">
                  <c:v>96991.470302521135</c:v>
                </c:pt>
                <c:pt idx="21">
                  <c:v>98095.113575074734</c:v>
                </c:pt>
                <c:pt idx="22">
                  <c:v>105008.15126424682</c:v>
                </c:pt>
                <c:pt idx="23">
                  <c:v>105248.51569474852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8-4D2E-8F62-470E882B794C}"/>
            </c:ext>
          </c:extLst>
        </c:ser>
        <c:ser>
          <c:idx val="5"/>
          <c:order val="5"/>
          <c:tx>
            <c:strRef>
              <c:f>'Manufacturing 00 to 16'!$E$29</c:f>
              <c:strCache>
                <c:ptCount val="1"/>
                <c:pt idx="0">
                  <c:v>Electrical, electronic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16'!$F$29:$AC$29</c:f>
              <c:numCache>
                <c:formatCode>General</c:formatCode>
                <c:ptCount val="24"/>
                <c:pt idx="0">
                  <c:v>34927.55346229182</c:v>
                </c:pt>
                <c:pt idx="1">
                  <c:v>36886.414419982422</c:v>
                </c:pt>
                <c:pt idx="2">
                  <c:v>36153.31929556129</c:v>
                </c:pt>
                <c:pt idx="3">
                  <c:v>38610.909129599939</c:v>
                </c:pt>
                <c:pt idx="4">
                  <c:v>39362.563475163719</c:v>
                </c:pt>
                <c:pt idx="5">
                  <c:v>38156.830548769045</c:v>
                </c:pt>
                <c:pt idx="6">
                  <c:v>43866.833691051914</c:v>
                </c:pt>
                <c:pt idx="7">
                  <c:v>51440.690105450405</c:v>
                </c:pt>
                <c:pt idx="8">
                  <c:v>45014.423100909291</c:v>
                </c:pt>
                <c:pt idx="9">
                  <c:v>53416.875088518631</c:v>
                </c:pt>
                <c:pt idx="10">
                  <c:v>56498.593523729491</c:v>
                </c:pt>
                <c:pt idx="11">
                  <c:v>65539.575994039769</c:v>
                </c:pt>
                <c:pt idx="12">
                  <c:v>71035.857721950044</c:v>
                </c:pt>
                <c:pt idx="13">
                  <c:v>74716.031909801939</c:v>
                </c:pt>
                <c:pt idx="14">
                  <c:v>79056.602779636261</c:v>
                </c:pt>
                <c:pt idx="15">
                  <c:v>75442.305553994564</c:v>
                </c:pt>
                <c:pt idx="16">
                  <c:v>65480.542531876039</c:v>
                </c:pt>
                <c:pt idx="17">
                  <c:v>63119.898829922531</c:v>
                </c:pt>
                <c:pt idx="18">
                  <c:v>58806.605148912473</c:v>
                </c:pt>
                <c:pt idx="19">
                  <c:v>60536.354066605636</c:v>
                </c:pt>
                <c:pt idx="20">
                  <c:v>64115.942998002305</c:v>
                </c:pt>
                <c:pt idx="21">
                  <c:v>69964.37580865463</c:v>
                </c:pt>
                <c:pt idx="22">
                  <c:v>76848.160565441809</c:v>
                </c:pt>
                <c:pt idx="23">
                  <c:v>80157.57909295737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8-4D2E-8F62-470E882B794C}"/>
            </c:ext>
          </c:extLst>
        </c:ser>
        <c:ser>
          <c:idx val="6"/>
          <c:order val="6"/>
          <c:tx>
            <c:strRef>
              <c:f>'Manufacturing 00 to 16'!$E$30</c:f>
              <c:strCache>
                <c:ptCount val="1"/>
                <c:pt idx="0">
                  <c:v>Transport equipment and other manufactures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16'!$F$30:$AC$30</c:f>
              <c:numCache>
                <c:formatCode>General</c:formatCode>
                <c:ptCount val="24"/>
                <c:pt idx="0">
                  <c:v>77747.874531548106</c:v>
                </c:pt>
                <c:pt idx="1">
                  <c:v>78892.002746984886</c:v>
                </c:pt>
                <c:pt idx="2">
                  <c:v>66511.345500044743</c:v>
                </c:pt>
                <c:pt idx="3">
                  <c:v>82103.080298006345</c:v>
                </c:pt>
                <c:pt idx="4">
                  <c:v>88652.736527417001</c:v>
                </c:pt>
                <c:pt idx="5">
                  <c:v>62156.569911043633</c:v>
                </c:pt>
                <c:pt idx="6">
                  <c:v>101529.25229369581</c:v>
                </c:pt>
                <c:pt idx="7">
                  <c:v>104954.06460832524</c:v>
                </c:pt>
                <c:pt idx="8">
                  <c:v>108046.96214927133</c:v>
                </c:pt>
                <c:pt idx="9">
                  <c:v>112910.66431761599</c:v>
                </c:pt>
                <c:pt idx="10">
                  <c:v>113385.20293609229</c:v>
                </c:pt>
                <c:pt idx="11">
                  <c:v>132097.00646713434</c:v>
                </c:pt>
                <c:pt idx="12">
                  <c:v>123169.51207968968</c:v>
                </c:pt>
                <c:pt idx="13">
                  <c:v>116176.82008296358</c:v>
                </c:pt>
                <c:pt idx="14">
                  <c:v>117234.94087814944</c:v>
                </c:pt>
                <c:pt idx="15">
                  <c:v>133042.04868554822</c:v>
                </c:pt>
                <c:pt idx="16">
                  <c:v>119050.34317547029</c:v>
                </c:pt>
                <c:pt idx="17">
                  <c:v>115536.40968639319</c:v>
                </c:pt>
                <c:pt idx="18">
                  <c:v>108728.52706184202</c:v>
                </c:pt>
                <c:pt idx="19">
                  <c:v>125845.31784358165</c:v>
                </c:pt>
                <c:pt idx="20">
                  <c:v>121690.84124583821</c:v>
                </c:pt>
                <c:pt idx="21">
                  <c:v>129667.6168811324</c:v>
                </c:pt>
                <c:pt idx="22">
                  <c:v>136825.10628259811</c:v>
                </c:pt>
                <c:pt idx="23">
                  <c:v>134246.99201075963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8-4D2E-8F62-470E882B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26656"/>
        <c:axId val="650149472"/>
      </c:lineChart>
      <c:catAx>
        <c:axId val="2873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49472"/>
        <c:crosses val="autoZero"/>
        <c:auto val="1"/>
        <c:lblAlgn val="ctr"/>
        <c:lblOffset val="100"/>
        <c:noMultiLvlLbl val="0"/>
      </c:catAx>
      <c:valAx>
        <c:axId val="650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'Manufacturing 00 to 16'!$E$51</c:f>
              <c:strCache>
                <c:ptCount val="1"/>
                <c:pt idx="0">
                  <c:v>Low-Tech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16'!$F$50:$AC$50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16'!$F$51:$AC$51</c:f>
              <c:numCache>
                <c:formatCode>General</c:formatCode>
                <c:ptCount val="24"/>
                <c:pt idx="0">
                  <c:v>7.7988989371669593E-2</c:v>
                </c:pt>
                <c:pt idx="1">
                  <c:v>6.9354070234983523E-2</c:v>
                </c:pt>
                <c:pt idx="2">
                  <c:v>6.3580384446985522E-2</c:v>
                </c:pt>
                <c:pt idx="3">
                  <c:v>6.6286321819718233E-2</c:v>
                </c:pt>
                <c:pt idx="4">
                  <c:v>6.7437696575985445E-2</c:v>
                </c:pt>
                <c:pt idx="5">
                  <c:v>6.0915881225193855E-2</c:v>
                </c:pt>
                <c:pt idx="6">
                  <c:v>6.508985655351808E-2</c:v>
                </c:pt>
                <c:pt idx="7">
                  <c:v>6.4411542058991106E-2</c:v>
                </c:pt>
                <c:pt idx="8">
                  <c:v>6.4997606833129537E-2</c:v>
                </c:pt>
                <c:pt idx="9">
                  <c:v>6.1695867742472169E-2</c:v>
                </c:pt>
                <c:pt idx="10">
                  <c:v>6.1629733623254253E-2</c:v>
                </c:pt>
                <c:pt idx="11">
                  <c:v>5.6427107050184194E-2</c:v>
                </c:pt>
                <c:pt idx="12">
                  <c:v>5.4432926650677158E-2</c:v>
                </c:pt>
                <c:pt idx="13">
                  <c:v>5.5016459580621832E-2</c:v>
                </c:pt>
                <c:pt idx="14">
                  <c:v>5.0270449028012393E-2</c:v>
                </c:pt>
                <c:pt idx="15">
                  <c:v>4.8229101728642754E-2</c:v>
                </c:pt>
                <c:pt idx="16">
                  <c:v>4.1814778834384017E-2</c:v>
                </c:pt>
                <c:pt idx="17">
                  <c:v>4.2811387461566749E-2</c:v>
                </c:pt>
                <c:pt idx="18">
                  <c:v>4.3929611813622288E-2</c:v>
                </c:pt>
                <c:pt idx="19">
                  <c:v>4.2803582325499079E-2</c:v>
                </c:pt>
                <c:pt idx="20">
                  <c:v>3.8594976311395024E-2</c:v>
                </c:pt>
                <c:pt idx="21">
                  <c:v>3.8559203140531767E-2</c:v>
                </c:pt>
                <c:pt idx="22">
                  <c:v>3.6327155961677862E-2</c:v>
                </c:pt>
                <c:pt idx="23">
                  <c:v>3.7131546932592116E-2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B-4942-8D13-B57EC221CB48}"/>
            </c:ext>
          </c:extLst>
        </c:ser>
        <c:ser>
          <c:idx val="1"/>
          <c:order val="1"/>
          <c:tx>
            <c:strRef>
              <c:f>'Manufacturing 00 to 16'!$E$52</c:f>
              <c:strCache>
                <c:ptCount val="1"/>
                <c:pt idx="0">
                  <c:v>Mid-Tech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16'!$F$50:$AC$50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16'!$F$52:$AC$52</c:f>
              <c:numCache>
                <c:formatCode>General</c:formatCode>
                <c:ptCount val="24"/>
                <c:pt idx="0">
                  <c:v>5.5471355255737431E-2</c:v>
                </c:pt>
                <c:pt idx="1">
                  <c:v>4.9711474794635377E-2</c:v>
                </c:pt>
                <c:pt idx="2">
                  <c:v>4.5276702809829587E-2</c:v>
                </c:pt>
                <c:pt idx="3">
                  <c:v>4.9117013668200322E-2</c:v>
                </c:pt>
                <c:pt idx="4">
                  <c:v>5.0657820591150343E-2</c:v>
                </c:pt>
                <c:pt idx="5">
                  <c:v>4.7972902786992858E-2</c:v>
                </c:pt>
                <c:pt idx="6">
                  <c:v>5.5270583208056959E-2</c:v>
                </c:pt>
                <c:pt idx="7">
                  <c:v>5.677867109636206E-2</c:v>
                </c:pt>
                <c:pt idx="8">
                  <c:v>6.0014058722686614E-2</c:v>
                </c:pt>
                <c:pt idx="9">
                  <c:v>5.8209572188263836E-2</c:v>
                </c:pt>
                <c:pt idx="10">
                  <c:v>5.880266864956591E-2</c:v>
                </c:pt>
                <c:pt idx="11">
                  <c:v>5.6250225932940288E-2</c:v>
                </c:pt>
                <c:pt idx="12">
                  <c:v>5.5503794250213276E-2</c:v>
                </c:pt>
                <c:pt idx="13">
                  <c:v>5.7765894137284404E-2</c:v>
                </c:pt>
                <c:pt idx="14">
                  <c:v>5.4369630603000423E-2</c:v>
                </c:pt>
                <c:pt idx="15">
                  <c:v>5.3749290650211952E-2</c:v>
                </c:pt>
                <c:pt idx="16">
                  <c:v>4.9499570175992491E-2</c:v>
                </c:pt>
                <c:pt idx="17">
                  <c:v>5.218001324456939E-2</c:v>
                </c:pt>
                <c:pt idx="18">
                  <c:v>5.3763626980684293E-2</c:v>
                </c:pt>
                <c:pt idx="19">
                  <c:v>5.4407231770876065E-2</c:v>
                </c:pt>
                <c:pt idx="20">
                  <c:v>5.5480221670972218E-2</c:v>
                </c:pt>
                <c:pt idx="21">
                  <c:v>5.63660795627361E-2</c:v>
                </c:pt>
                <c:pt idx="22">
                  <c:v>5.441133723400126E-2</c:v>
                </c:pt>
                <c:pt idx="23">
                  <c:v>5.6254611432812865E-2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B-4942-8D13-B57EC221CB48}"/>
            </c:ext>
          </c:extLst>
        </c:ser>
        <c:ser>
          <c:idx val="2"/>
          <c:order val="2"/>
          <c:tx>
            <c:strRef>
              <c:f>'Manufacturing 00 to 16'!$E$53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'Manufacturing 00 to 16'!$F$50:$AC$50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16'!$F$53:$AC$53</c:f>
              <c:numCache>
                <c:formatCode>General</c:formatCode>
                <c:ptCount val="24"/>
                <c:pt idx="0">
                  <c:v>9.2425855503397422E-2</c:v>
                </c:pt>
                <c:pt idx="1">
                  <c:v>8.9725663761589858E-2</c:v>
                </c:pt>
                <c:pt idx="2">
                  <c:v>9.8921935289046775E-2</c:v>
                </c:pt>
                <c:pt idx="3">
                  <c:v>0.10694421556096742</c:v>
                </c:pt>
                <c:pt idx="4">
                  <c:v>0.10848802172263321</c:v>
                </c:pt>
                <c:pt idx="5">
                  <c:v>9.6932646100444414E-2</c:v>
                </c:pt>
                <c:pt idx="6">
                  <c:v>0.10490831660370729</c:v>
                </c:pt>
                <c:pt idx="7">
                  <c:v>0.11206802093970103</c:v>
                </c:pt>
                <c:pt idx="8">
                  <c:v>0.10840716526602848</c:v>
                </c:pt>
                <c:pt idx="9">
                  <c:v>9.690130037064934E-2</c:v>
                </c:pt>
                <c:pt idx="10">
                  <c:v>9.5480948690228343E-2</c:v>
                </c:pt>
                <c:pt idx="11">
                  <c:v>9.0038233929045461E-2</c:v>
                </c:pt>
                <c:pt idx="12">
                  <c:v>8.8094218633622837E-2</c:v>
                </c:pt>
                <c:pt idx="13">
                  <c:v>8.9915351480918185E-2</c:v>
                </c:pt>
                <c:pt idx="14">
                  <c:v>8.2993364728027194E-2</c:v>
                </c:pt>
                <c:pt idx="15">
                  <c:v>8.0458096795223158E-2</c:v>
                </c:pt>
                <c:pt idx="16">
                  <c:v>7.4515718988118554E-2</c:v>
                </c:pt>
                <c:pt idx="17">
                  <c:v>8.2200918298864084E-2</c:v>
                </c:pt>
                <c:pt idx="18">
                  <c:v>8.3985099869013674E-2</c:v>
                </c:pt>
                <c:pt idx="19">
                  <c:v>7.93579624724014E-2</c:v>
                </c:pt>
                <c:pt idx="20">
                  <c:v>7.6890591141615797E-2</c:v>
                </c:pt>
                <c:pt idx="21">
                  <c:v>7.6342204988573387E-2</c:v>
                </c:pt>
                <c:pt idx="22">
                  <c:v>7.43702310449572E-2</c:v>
                </c:pt>
                <c:pt idx="23">
                  <c:v>7.5397422196171418E-2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B-4942-8D13-B57EC221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20816"/>
        <c:axId val="462500768"/>
      </c:lineChart>
      <c:catAx>
        <c:axId val="2952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0768"/>
        <c:crosses val="autoZero"/>
        <c:auto val="1"/>
        <c:lblAlgn val="ctr"/>
        <c:lblOffset val="100"/>
        <c:noMultiLvlLbl val="0"/>
      </c:catAx>
      <c:valAx>
        <c:axId val="462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'Manufacturing 00 to 16'!$E$24</c:f>
              <c:strCache>
                <c:ptCount val="1"/>
                <c:pt idx="0">
                  <c:v>Vegetable and animal oils and fats, food and food related products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16'!$F$24:$AC$24</c:f>
              <c:numCache>
                <c:formatCode>General</c:formatCode>
                <c:ptCount val="24"/>
                <c:pt idx="0">
                  <c:v>61405.226854224791</c:v>
                </c:pt>
                <c:pt idx="1">
                  <c:v>74064.209223865546</c:v>
                </c:pt>
                <c:pt idx="2">
                  <c:v>84127.600368915475</c:v>
                </c:pt>
                <c:pt idx="3">
                  <c:v>96044.201911514145</c:v>
                </c:pt>
                <c:pt idx="4">
                  <c:v>108489.44212861011</c:v>
                </c:pt>
                <c:pt idx="5">
                  <c:v>107441.22533882066</c:v>
                </c:pt>
                <c:pt idx="6">
                  <c:v>118274.31758973423</c:v>
                </c:pt>
                <c:pt idx="7">
                  <c:v>118610.87591938539</c:v>
                </c:pt>
                <c:pt idx="8">
                  <c:v>124494.51381855759</c:v>
                </c:pt>
                <c:pt idx="9">
                  <c:v>135151.1879694316</c:v>
                </c:pt>
                <c:pt idx="10">
                  <c:v>140662.13148605824</c:v>
                </c:pt>
                <c:pt idx="11">
                  <c:v>155847.79868759948</c:v>
                </c:pt>
                <c:pt idx="12">
                  <c:v>169963.84519617725</c:v>
                </c:pt>
                <c:pt idx="13">
                  <c:v>158897.10537796491</c:v>
                </c:pt>
                <c:pt idx="14">
                  <c:v>161474.35962615613</c:v>
                </c:pt>
                <c:pt idx="15">
                  <c:v>166575.81153248012</c:v>
                </c:pt>
                <c:pt idx="16">
                  <c:v>178045.00025605905</c:v>
                </c:pt>
                <c:pt idx="17">
                  <c:v>166841.8854405513</c:v>
                </c:pt>
                <c:pt idx="18">
                  <c:v>159230.02955569403</c:v>
                </c:pt>
                <c:pt idx="19">
                  <c:v>151715.83927326166</c:v>
                </c:pt>
                <c:pt idx="20">
                  <c:v>143228.2208008751</c:v>
                </c:pt>
                <c:pt idx="21">
                  <c:v>150725.49847260432</c:v>
                </c:pt>
                <c:pt idx="22">
                  <c:v>155217.11408784188</c:v>
                </c:pt>
                <c:pt idx="23">
                  <c:v>146902.2777578079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4AE8-A11A-8F51D6BB85DE}"/>
            </c:ext>
          </c:extLst>
        </c:ser>
        <c:ser>
          <c:idx val="1"/>
          <c:order val="1"/>
          <c:tx>
            <c:strRef>
              <c:f>'Manufacturing 00 to 16'!$E$25</c:f>
              <c:strCache>
                <c:ptCount val="1"/>
                <c:pt idx="0">
                  <c:v>Textile, wearing apparel and leather and related products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16'!$F$25:$AC$25</c:f>
              <c:numCache>
                <c:formatCode>General</c:formatCode>
                <c:ptCount val="24"/>
                <c:pt idx="0">
                  <c:v>11083.672770651556</c:v>
                </c:pt>
                <c:pt idx="1">
                  <c:v>12503.061308469774</c:v>
                </c:pt>
                <c:pt idx="2">
                  <c:v>18025.547148279478</c:v>
                </c:pt>
                <c:pt idx="3">
                  <c:v>18418.390970879325</c:v>
                </c:pt>
                <c:pt idx="4">
                  <c:v>19839.741787960738</c:v>
                </c:pt>
                <c:pt idx="5">
                  <c:v>18258.778699607865</c:v>
                </c:pt>
                <c:pt idx="6">
                  <c:v>16965.325290051376</c:v>
                </c:pt>
                <c:pt idx="7">
                  <c:v>17287.478694221889</c:v>
                </c:pt>
                <c:pt idx="8">
                  <c:v>17195.226854428449</c:v>
                </c:pt>
                <c:pt idx="9">
                  <c:v>17042.521200746156</c:v>
                </c:pt>
                <c:pt idx="10">
                  <c:v>17361.023699554753</c:v>
                </c:pt>
                <c:pt idx="11">
                  <c:v>20357.169894098231</c:v>
                </c:pt>
                <c:pt idx="12">
                  <c:v>22937.428494147756</c:v>
                </c:pt>
                <c:pt idx="13">
                  <c:v>24498.436905592411</c:v>
                </c:pt>
                <c:pt idx="14">
                  <c:v>25856.711502748352</c:v>
                </c:pt>
                <c:pt idx="15">
                  <c:v>29839.652127002599</c:v>
                </c:pt>
                <c:pt idx="16">
                  <c:v>31004.631852092702</c:v>
                </c:pt>
                <c:pt idx="17">
                  <c:v>30861.147875739265</c:v>
                </c:pt>
                <c:pt idx="18">
                  <c:v>34986.779522085468</c:v>
                </c:pt>
                <c:pt idx="19">
                  <c:v>33048.825618400275</c:v>
                </c:pt>
                <c:pt idx="20">
                  <c:v>34234.72386426384</c:v>
                </c:pt>
                <c:pt idx="21">
                  <c:v>34470.010546010933</c:v>
                </c:pt>
                <c:pt idx="22">
                  <c:v>39249.58648887866</c:v>
                </c:pt>
                <c:pt idx="23">
                  <c:v>40658.369830833879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4-4AE8-A11A-8F51D6BB85DE}"/>
            </c:ext>
          </c:extLst>
        </c:ser>
        <c:ser>
          <c:idx val="2"/>
          <c:order val="2"/>
          <c:tx>
            <c:strRef>
              <c:f>'Manufacturing 00 to 16'!$E$26</c:f>
              <c:strCache>
                <c:ptCount val="1"/>
                <c:pt idx="0">
                  <c:v>Wood products and Furniture + paper paper and paper products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16'!$F$26:$AC$26</c:f>
              <c:numCache>
                <c:formatCode>General</c:formatCode>
                <c:ptCount val="24"/>
                <c:pt idx="0">
                  <c:v>35377.055636646641</c:v>
                </c:pt>
                <c:pt idx="1">
                  <c:v>36816.832715809607</c:v>
                </c:pt>
                <c:pt idx="2">
                  <c:v>35810.843244868658</c:v>
                </c:pt>
                <c:pt idx="3">
                  <c:v>36588.762893130421</c:v>
                </c:pt>
                <c:pt idx="4">
                  <c:v>36445.405226386029</c:v>
                </c:pt>
                <c:pt idx="5">
                  <c:v>35061.06975680124</c:v>
                </c:pt>
                <c:pt idx="6">
                  <c:v>28859.514209051253</c:v>
                </c:pt>
                <c:pt idx="7">
                  <c:v>32215.158552170298</c:v>
                </c:pt>
                <c:pt idx="8">
                  <c:v>29606.469101166203</c:v>
                </c:pt>
                <c:pt idx="9">
                  <c:v>29923.781637194526</c:v>
                </c:pt>
                <c:pt idx="10">
                  <c:v>30147.667639634488</c:v>
                </c:pt>
                <c:pt idx="11">
                  <c:v>34121.343819718677</c:v>
                </c:pt>
                <c:pt idx="12">
                  <c:v>38779.714021709675</c:v>
                </c:pt>
                <c:pt idx="13">
                  <c:v>39103.824821229755</c:v>
                </c:pt>
                <c:pt idx="14">
                  <c:v>44369.948478814003</c:v>
                </c:pt>
                <c:pt idx="15">
                  <c:v>42690.185982072428</c:v>
                </c:pt>
                <c:pt idx="16">
                  <c:v>43110.384194480474</c:v>
                </c:pt>
                <c:pt idx="17">
                  <c:v>40360.575517446676</c:v>
                </c:pt>
                <c:pt idx="18">
                  <c:v>38340.237007425087</c:v>
                </c:pt>
                <c:pt idx="19">
                  <c:v>40055.401461812507</c:v>
                </c:pt>
                <c:pt idx="20">
                  <c:v>45395.2871822042</c:v>
                </c:pt>
                <c:pt idx="21">
                  <c:v>48368.128555540367</c:v>
                </c:pt>
                <c:pt idx="22">
                  <c:v>53097.972089435862</c:v>
                </c:pt>
                <c:pt idx="23">
                  <c:v>56101.30013265153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4-4AE8-A11A-8F51D6BB85DE}"/>
            </c:ext>
          </c:extLst>
        </c:ser>
        <c:ser>
          <c:idx val="3"/>
          <c:order val="3"/>
          <c:tx>
            <c:strRef>
              <c:f>'Manufacturing 00 to 16'!$E$27</c:f>
              <c:strCache>
                <c:ptCount val="1"/>
                <c:pt idx="0">
                  <c:v>Petroleum products and chemicals and chemical products (petroleum, chemical, rubber and plastic products)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16'!$F$27:$AC$27</c:f>
              <c:numCache>
                <c:formatCode>General</c:formatCode>
                <c:ptCount val="24"/>
                <c:pt idx="0">
                  <c:v>70652.942720524225</c:v>
                </c:pt>
                <c:pt idx="1">
                  <c:v>76332.486262180057</c:v>
                </c:pt>
                <c:pt idx="2">
                  <c:v>101506.19845271646</c:v>
                </c:pt>
                <c:pt idx="3">
                  <c:v>109391.43881712243</c:v>
                </c:pt>
                <c:pt idx="4">
                  <c:v>116060.92630033646</c:v>
                </c:pt>
                <c:pt idx="5">
                  <c:v>111086.1623267797</c:v>
                </c:pt>
                <c:pt idx="6">
                  <c:v>105324.87265470934</c:v>
                </c:pt>
                <c:pt idx="7">
                  <c:v>105778.38419211237</c:v>
                </c:pt>
                <c:pt idx="8">
                  <c:v>103411.58684371173</c:v>
                </c:pt>
                <c:pt idx="9">
                  <c:v>107308.63128946483</c:v>
                </c:pt>
                <c:pt idx="10">
                  <c:v>117556.09941092369</c:v>
                </c:pt>
                <c:pt idx="11">
                  <c:v>131416.9520966592</c:v>
                </c:pt>
                <c:pt idx="12">
                  <c:v>137600.2496048708</c:v>
                </c:pt>
                <c:pt idx="13">
                  <c:v>141489.39142716426</c:v>
                </c:pt>
                <c:pt idx="14">
                  <c:v>154952.93993482433</c:v>
                </c:pt>
                <c:pt idx="15">
                  <c:v>158316.4324059714</c:v>
                </c:pt>
                <c:pt idx="16">
                  <c:v>160042.03127945613</c:v>
                </c:pt>
                <c:pt idx="17">
                  <c:v>152974.32418512856</c:v>
                </c:pt>
                <c:pt idx="18">
                  <c:v>156664.69513206262</c:v>
                </c:pt>
                <c:pt idx="19">
                  <c:v>158077.99960248271</c:v>
                </c:pt>
                <c:pt idx="20">
                  <c:v>150543.60752578484</c:v>
                </c:pt>
                <c:pt idx="21">
                  <c:v>146166.26138697649</c:v>
                </c:pt>
                <c:pt idx="22">
                  <c:v>152686.66180419698</c:v>
                </c:pt>
                <c:pt idx="23">
                  <c:v>153602.10598759796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4-4AE8-A11A-8F51D6BB85DE}"/>
            </c:ext>
          </c:extLst>
        </c:ser>
        <c:ser>
          <c:idx val="4"/>
          <c:order val="4"/>
          <c:tx>
            <c:strRef>
              <c:f>'Manufacturing 00 to 16'!$E$28</c:f>
              <c:strCache>
                <c:ptCount val="1"/>
                <c:pt idx="0">
                  <c:v>Non-metallic, basic and fabricated metal prod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16'!$F$28:$AC$28</c:f>
              <c:numCache>
                <c:formatCode>General</c:formatCode>
                <c:ptCount val="24"/>
                <c:pt idx="0">
                  <c:v>48017.551985065511</c:v>
                </c:pt>
                <c:pt idx="1">
                  <c:v>56346.977508392527</c:v>
                </c:pt>
                <c:pt idx="2">
                  <c:v>63203.350907980988</c:v>
                </c:pt>
                <c:pt idx="3">
                  <c:v>75374.745741784587</c:v>
                </c:pt>
                <c:pt idx="4">
                  <c:v>75763.885082529741</c:v>
                </c:pt>
                <c:pt idx="5">
                  <c:v>63813.858963939907</c:v>
                </c:pt>
                <c:pt idx="6">
                  <c:v>58224.529603025163</c:v>
                </c:pt>
                <c:pt idx="7">
                  <c:v>62732.626872603447</c:v>
                </c:pt>
                <c:pt idx="8">
                  <c:v>57439.780931923233</c:v>
                </c:pt>
                <c:pt idx="9">
                  <c:v>57807.247259056508</c:v>
                </c:pt>
                <c:pt idx="10">
                  <c:v>65100.986672403247</c:v>
                </c:pt>
                <c:pt idx="11">
                  <c:v>75387.706198391956</c:v>
                </c:pt>
                <c:pt idx="12">
                  <c:v>76438.657276204147</c:v>
                </c:pt>
                <c:pt idx="13">
                  <c:v>79710.437257944388</c:v>
                </c:pt>
                <c:pt idx="14">
                  <c:v>94828.540690933223</c:v>
                </c:pt>
                <c:pt idx="15">
                  <c:v>98870.745416914506</c:v>
                </c:pt>
                <c:pt idx="16">
                  <c:v>99187.85913568984</c:v>
                </c:pt>
                <c:pt idx="17">
                  <c:v>97159.119086661609</c:v>
                </c:pt>
                <c:pt idx="18">
                  <c:v>104145.8178226817</c:v>
                </c:pt>
                <c:pt idx="19">
                  <c:v>104269.08360081818</c:v>
                </c:pt>
                <c:pt idx="20">
                  <c:v>96991.470302521135</c:v>
                </c:pt>
                <c:pt idx="21">
                  <c:v>98095.113575074734</c:v>
                </c:pt>
                <c:pt idx="22">
                  <c:v>105008.15126424682</c:v>
                </c:pt>
                <c:pt idx="23">
                  <c:v>105248.51569474852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4-4AE8-A11A-8F51D6BB85DE}"/>
            </c:ext>
          </c:extLst>
        </c:ser>
        <c:ser>
          <c:idx val="5"/>
          <c:order val="5"/>
          <c:tx>
            <c:strRef>
              <c:f>'Manufacturing 00 to 16'!$E$29</c:f>
              <c:strCache>
                <c:ptCount val="1"/>
                <c:pt idx="0">
                  <c:v>Electrical, electronic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16'!$F$29:$AC$29</c:f>
              <c:numCache>
                <c:formatCode>General</c:formatCode>
                <c:ptCount val="24"/>
                <c:pt idx="0">
                  <c:v>34927.55346229182</c:v>
                </c:pt>
                <c:pt idx="1">
                  <c:v>36886.414419982422</c:v>
                </c:pt>
                <c:pt idx="2">
                  <c:v>36153.31929556129</c:v>
                </c:pt>
                <c:pt idx="3">
                  <c:v>38610.909129599939</c:v>
                </c:pt>
                <c:pt idx="4">
                  <c:v>39362.563475163719</c:v>
                </c:pt>
                <c:pt idx="5">
                  <c:v>38156.830548769045</c:v>
                </c:pt>
                <c:pt idx="6">
                  <c:v>43866.833691051914</c:v>
                </c:pt>
                <c:pt idx="7">
                  <c:v>51440.690105450405</c:v>
                </c:pt>
                <c:pt idx="8">
                  <c:v>45014.423100909291</c:v>
                </c:pt>
                <c:pt idx="9">
                  <c:v>53416.875088518631</c:v>
                </c:pt>
                <c:pt idx="10">
                  <c:v>56498.593523729491</c:v>
                </c:pt>
                <c:pt idx="11">
                  <c:v>65539.575994039769</c:v>
                </c:pt>
                <c:pt idx="12">
                  <c:v>71035.857721950044</c:v>
                </c:pt>
                <c:pt idx="13">
                  <c:v>74716.031909801939</c:v>
                </c:pt>
                <c:pt idx="14">
                  <c:v>79056.602779636261</c:v>
                </c:pt>
                <c:pt idx="15">
                  <c:v>75442.305553994564</c:v>
                </c:pt>
                <c:pt idx="16">
                  <c:v>65480.542531876039</c:v>
                </c:pt>
                <c:pt idx="17">
                  <c:v>63119.898829922531</c:v>
                </c:pt>
                <c:pt idx="18">
                  <c:v>58806.605148912473</c:v>
                </c:pt>
                <c:pt idx="19">
                  <c:v>60536.354066605636</c:v>
                </c:pt>
                <c:pt idx="20">
                  <c:v>64115.942998002305</c:v>
                </c:pt>
                <c:pt idx="21">
                  <c:v>69964.37580865463</c:v>
                </c:pt>
                <c:pt idx="22">
                  <c:v>76848.160565441809</c:v>
                </c:pt>
                <c:pt idx="23">
                  <c:v>80157.57909295737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4-4AE8-A11A-8F51D6BB85DE}"/>
            </c:ext>
          </c:extLst>
        </c:ser>
        <c:ser>
          <c:idx val="6"/>
          <c:order val="6"/>
          <c:tx>
            <c:strRef>
              <c:f>'Manufacturing 00 to 16'!$E$30</c:f>
              <c:strCache>
                <c:ptCount val="1"/>
                <c:pt idx="0">
                  <c:v>Transport equipment and other manufactures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'Manufacturing 00 to 16'!$F$23:$AC$23</c:f>
              <c:numCache>
                <c:formatCode>General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cat>
          <c:val>
            <c:numRef>
              <c:f>'Manufacturing 00 to 16'!$F$30:$AC$30</c:f>
              <c:numCache>
                <c:formatCode>General</c:formatCode>
                <c:ptCount val="24"/>
                <c:pt idx="0">
                  <c:v>77747.874531548106</c:v>
                </c:pt>
                <c:pt idx="1">
                  <c:v>78892.002746984886</c:v>
                </c:pt>
                <c:pt idx="2">
                  <c:v>66511.345500044743</c:v>
                </c:pt>
                <c:pt idx="3">
                  <c:v>82103.080298006345</c:v>
                </c:pt>
                <c:pt idx="4">
                  <c:v>88652.736527417001</c:v>
                </c:pt>
                <c:pt idx="5">
                  <c:v>62156.569911043633</c:v>
                </c:pt>
                <c:pt idx="6">
                  <c:v>101529.25229369581</c:v>
                </c:pt>
                <c:pt idx="7">
                  <c:v>104954.06460832524</c:v>
                </c:pt>
                <c:pt idx="8">
                  <c:v>108046.96214927133</c:v>
                </c:pt>
                <c:pt idx="9">
                  <c:v>112910.66431761599</c:v>
                </c:pt>
                <c:pt idx="10">
                  <c:v>113385.20293609229</c:v>
                </c:pt>
                <c:pt idx="11">
                  <c:v>132097.00646713434</c:v>
                </c:pt>
                <c:pt idx="12">
                  <c:v>123169.51207968968</c:v>
                </c:pt>
                <c:pt idx="13">
                  <c:v>116176.82008296358</c:v>
                </c:pt>
                <c:pt idx="14">
                  <c:v>117234.94087814944</c:v>
                </c:pt>
                <c:pt idx="15">
                  <c:v>133042.04868554822</c:v>
                </c:pt>
                <c:pt idx="16">
                  <c:v>119050.34317547029</c:v>
                </c:pt>
                <c:pt idx="17">
                  <c:v>115536.40968639319</c:v>
                </c:pt>
                <c:pt idx="18">
                  <c:v>108728.52706184202</c:v>
                </c:pt>
                <c:pt idx="19">
                  <c:v>125845.31784358165</c:v>
                </c:pt>
                <c:pt idx="20">
                  <c:v>121690.84124583821</c:v>
                </c:pt>
                <c:pt idx="21">
                  <c:v>129667.6168811324</c:v>
                </c:pt>
                <c:pt idx="22">
                  <c:v>136825.10628259811</c:v>
                </c:pt>
                <c:pt idx="23">
                  <c:v>134246.99201075963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4-4AE8-A11A-8F51D6BB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0640"/>
        <c:axId val="333429056"/>
      </c:lineChart>
      <c:catAx>
        <c:axId val="2030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29056"/>
        <c:crosses val="autoZero"/>
        <c:auto val="1"/>
        <c:lblAlgn val="ctr"/>
        <c:lblOffset val="100"/>
        <c:noMultiLvlLbl val="0"/>
      </c:catAx>
      <c:valAx>
        <c:axId val="3334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15181696450777E-2"/>
          <c:y val="0.80135720391809018"/>
          <c:w val="0.93884818303549211"/>
          <c:h val="0.18892333642264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831274</xdr:colOff>
      <xdr:row>42</xdr:row>
      <xdr:rowOff>126421</xdr:rowOff>
    </xdr:from>
    <xdr:to>
      <xdr:col>32</xdr:col>
      <xdr:colOff>363682</xdr:colOff>
      <xdr:row>81</xdr:row>
      <xdr:rowOff>86590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2DDF-E5A9-4650-8264-AA36407CF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277089</xdr:colOff>
      <xdr:row>58</xdr:row>
      <xdr:rowOff>325583</xdr:rowOff>
    </xdr:from>
    <xdr:to>
      <xdr:col>43</xdr:col>
      <xdr:colOff>294409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603D2-A4CB-4356-AF66-99BF3C45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502228</xdr:colOff>
      <xdr:row>58</xdr:row>
      <xdr:rowOff>299603</xdr:rowOff>
    </xdr:from>
    <xdr:to>
      <xdr:col>53</xdr:col>
      <xdr:colOff>0</xdr:colOff>
      <xdr:row>74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93DE0-170D-4C48-AA46-3EFE8DC7B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502225</xdr:colOff>
      <xdr:row>47</xdr:row>
      <xdr:rowOff>316922</xdr:rowOff>
    </xdr:from>
    <xdr:to>
      <xdr:col>25</xdr:col>
      <xdr:colOff>450271</xdr:colOff>
      <xdr:row>61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068C-DCED-4958-A3F7-C272D3D3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62345</xdr:colOff>
      <xdr:row>13</xdr:row>
      <xdr:rowOff>4330</xdr:rowOff>
    </xdr:from>
    <xdr:to>
      <xdr:col>54</xdr:col>
      <xdr:colOff>568036</xdr:colOff>
      <xdr:row>36</xdr:row>
      <xdr:rowOff>56284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FAB958-1713-467F-8DC5-E3629CE46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17316</xdr:colOff>
      <xdr:row>76</xdr:row>
      <xdr:rowOff>74467</xdr:rowOff>
    </xdr:from>
    <xdr:to>
      <xdr:col>31</xdr:col>
      <xdr:colOff>346363</xdr:colOff>
      <xdr:row>107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23348-34D2-4E0A-AF04-BA6A8E84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450887</xdr:colOff>
      <xdr:row>8</xdr:row>
      <xdr:rowOff>289088</xdr:rowOff>
    </xdr:from>
    <xdr:to>
      <xdr:col>43</xdr:col>
      <xdr:colOff>536863</xdr:colOff>
      <xdr:row>39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A0F39-B439-4016-BD50-0F82A4730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138544</xdr:colOff>
      <xdr:row>27</xdr:row>
      <xdr:rowOff>5193</xdr:rowOff>
    </xdr:from>
    <xdr:to>
      <xdr:col>2</xdr:col>
      <xdr:colOff>1541318</xdr:colOff>
      <xdr:row>52</xdr:row>
      <xdr:rowOff>51954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302D50-E6E3-4E50-8825-11F89DC68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536864</xdr:colOff>
      <xdr:row>33</xdr:row>
      <xdr:rowOff>91786</xdr:rowOff>
    </xdr:from>
    <xdr:to>
      <xdr:col>4</xdr:col>
      <xdr:colOff>2441864</xdr:colOff>
      <xdr:row>74</xdr:row>
      <xdr:rowOff>121228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B90F5-CD4F-4D8E-A8E6-6E3C447E7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168852</xdr:colOff>
      <xdr:row>35</xdr:row>
      <xdr:rowOff>38966</xdr:rowOff>
    </xdr:from>
    <xdr:to>
      <xdr:col>9</xdr:col>
      <xdr:colOff>171450</xdr:colOff>
      <xdr:row>61</xdr:row>
      <xdr:rowOff>96116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F6FEC-0BD4-482B-8DF4-8E0943CFD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219074</xdr:colOff>
      <xdr:row>35</xdr:row>
      <xdr:rowOff>20781</xdr:rowOff>
    </xdr:from>
    <xdr:to>
      <xdr:col>19</xdr:col>
      <xdr:colOff>415636</xdr:colOff>
      <xdr:row>62</xdr:row>
      <xdr:rowOff>182707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F27D1-C99D-4371-A868-DFF01BC6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414769</xdr:colOff>
      <xdr:row>3</xdr:row>
      <xdr:rowOff>184439</xdr:rowOff>
    </xdr:from>
    <xdr:to>
      <xdr:col>41</xdr:col>
      <xdr:colOff>199158</xdr:colOff>
      <xdr:row>23</xdr:row>
      <xdr:rowOff>12123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A165-CE53-454E-A6F7-D35DC3057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398318</xdr:colOff>
      <xdr:row>16</xdr:row>
      <xdr:rowOff>5192</xdr:rowOff>
    </xdr:from>
    <xdr:to>
      <xdr:col>40</xdr:col>
      <xdr:colOff>415636</xdr:colOff>
      <xdr:row>47</xdr:row>
      <xdr:rowOff>17316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BBEDD-20B2-41DA-B569-FB5567163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17367</xdr:colOff>
      <xdr:row>1</xdr:row>
      <xdr:rowOff>20731</xdr:rowOff>
    </xdr:from>
    <xdr:to>
      <xdr:col>30</xdr:col>
      <xdr:colOff>388843</xdr:colOff>
      <xdr:row>15</xdr:row>
      <xdr:rowOff>108137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4289-C007-475D-AB0F-D1D1ADED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222996</xdr:colOff>
      <xdr:row>1</xdr:row>
      <xdr:rowOff>63315</xdr:rowOff>
    </xdr:from>
    <xdr:to>
      <xdr:col>23</xdr:col>
      <xdr:colOff>518271</xdr:colOff>
      <xdr:row>13</xdr:row>
      <xdr:rowOff>139515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02C88-55B6-446F-A497-9FD090014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162484</xdr:colOff>
      <xdr:row>15</xdr:row>
      <xdr:rowOff>174812</xdr:rowOff>
    </xdr:from>
    <xdr:to>
      <xdr:col>14</xdr:col>
      <xdr:colOff>526678</xdr:colOff>
      <xdr:row>28</xdr:row>
      <xdr:rowOff>94130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15354-D2C3-45CD-A956-314F8EA5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397808</xdr:colOff>
      <xdr:row>33</xdr:row>
      <xdr:rowOff>85166</xdr:rowOff>
    </xdr:from>
    <xdr:to>
      <xdr:col>21</xdr:col>
      <xdr:colOff>537883</xdr:colOff>
      <xdr:row>45</xdr:row>
      <xdr:rowOff>161366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6311A-42B3-469C-9C4E-A1E152B9C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601551</xdr:colOff>
      <xdr:row>48</xdr:row>
      <xdr:rowOff>14873</xdr:rowOff>
    </xdr:from>
    <xdr:to>
      <xdr:col>24</xdr:col>
      <xdr:colOff>427861</xdr:colOff>
      <xdr:row>60</xdr:row>
      <xdr:rowOff>91073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866D0-8ADB-430A-8184-F1E7646C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240926</xdr:colOff>
      <xdr:row>14</xdr:row>
      <xdr:rowOff>107575</xdr:rowOff>
    </xdr:from>
    <xdr:to>
      <xdr:col>22</xdr:col>
      <xdr:colOff>369793</xdr:colOff>
      <xdr:row>31</xdr:row>
      <xdr:rowOff>44822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AF0831-0756-4156-8368-D113813E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155864</xdr:colOff>
      <xdr:row>17</xdr:row>
      <xdr:rowOff>91786</xdr:rowOff>
    </xdr:from>
    <xdr:to>
      <xdr:col>30</xdr:col>
      <xdr:colOff>484910</xdr:colOff>
      <xdr:row>29</xdr:row>
      <xdr:rowOff>150667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D69FE5-C0D7-43EA-9BAB-0D5893D96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322568</xdr:colOff>
      <xdr:row>3</xdr:row>
      <xdr:rowOff>187618</xdr:rowOff>
    </xdr:from>
    <xdr:to>
      <xdr:col>22</xdr:col>
      <xdr:colOff>74441</xdr:colOff>
      <xdr:row>13</xdr:row>
      <xdr:rowOff>73318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F39E5-26C7-4252-97C9-4A84816A2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341778</xdr:colOff>
      <xdr:row>77</xdr:row>
      <xdr:rowOff>118782</xdr:rowOff>
    </xdr:from>
    <xdr:to>
      <xdr:col>22</xdr:col>
      <xdr:colOff>168088</xdr:colOff>
      <xdr:row>92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C7A81-99AB-45F6-8C81-E26C417D6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267340</xdr:colOff>
      <xdr:row>4</xdr:row>
      <xdr:rowOff>62750</xdr:rowOff>
    </xdr:from>
    <xdr:to>
      <xdr:col>26</xdr:col>
      <xdr:colOff>571499</xdr:colOff>
      <xdr:row>13</xdr:row>
      <xdr:rowOff>138950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166DA-5651-48E5-8DC4-FAE1BA0C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343379</xdr:colOff>
      <xdr:row>4</xdr:row>
      <xdr:rowOff>45144</xdr:rowOff>
    </xdr:from>
    <xdr:to>
      <xdr:col>31</xdr:col>
      <xdr:colOff>602716</xdr:colOff>
      <xdr:row>13</xdr:row>
      <xdr:rowOff>121344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D3ABE8-FCD3-448D-A79E-7F7F2C98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636333</xdr:colOff>
      <xdr:row>19</xdr:row>
      <xdr:rowOff>30736</xdr:rowOff>
    </xdr:from>
    <xdr:to>
      <xdr:col>13</xdr:col>
      <xdr:colOff>143274</xdr:colOff>
      <xdr:row>31</xdr:row>
      <xdr:rowOff>154160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FD21FE-CCF5-4B27-8997-352F04249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329971</xdr:colOff>
      <xdr:row>43</xdr:row>
      <xdr:rowOff>74157</xdr:rowOff>
    </xdr:from>
    <xdr:to>
      <xdr:col>24</xdr:col>
      <xdr:colOff>30614</xdr:colOff>
      <xdr:row>57</xdr:row>
      <xdr:rowOff>173490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FBA52C-CA70-4A1D-8C48-4836E9966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197304</xdr:colOff>
      <xdr:row>43</xdr:row>
      <xdr:rowOff>63952</xdr:rowOff>
    </xdr:from>
    <xdr:to>
      <xdr:col>29</xdr:col>
      <xdr:colOff>244928</xdr:colOff>
      <xdr:row>57</xdr:row>
      <xdr:rowOff>108857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B8839A-5324-4E53-BBE6-897DCB30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727983</xdr:colOff>
      <xdr:row>55</xdr:row>
      <xdr:rowOff>23132</xdr:rowOff>
    </xdr:from>
    <xdr:to>
      <xdr:col>13</xdr:col>
      <xdr:colOff>421823</xdr:colOff>
      <xdr:row>70</xdr:row>
      <xdr:rowOff>176893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8BCCD4-D11C-45FF-9E3F-6AC18598C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319767</xdr:colOff>
      <xdr:row>80</xdr:row>
      <xdr:rowOff>186418</xdr:rowOff>
    </xdr:from>
    <xdr:to>
      <xdr:col>28</xdr:col>
      <xdr:colOff>204108</xdr:colOff>
      <xdr:row>90</xdr:row>
      <xdr:rowOff>72118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C466ED-488C-409A-96CA-2A4BF8D34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605517</xdr:colOff>
      <xdr:row>80</xdr:row>
      <xdr:rowOff>131989</xdr:rowOff>
    </xdr:from>
    <xdr:to>
      <xdr:col>36</xdr:col>
      <xdr:colOff>278945</xdr:colOff>
      <xdr:row>90</xdr:row>
      <xdr:rowOff>17689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0A6289-16A0-4A8D-A534-7D603882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986518</xdr:colOff>
      <xdr:row>96</xdr:row>
      <xdr:rowOff>63954</xdr:rowOff>
    </xdr:from>
    <xdr:to>
      <xdr:col>13</xdr:col>
      <xdr:colOff>442232</xdr:colOff>
      <xdr:row>107</xdr:row>
      <xdr:rowOff>140154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D45B4FD-537F-4B43-8A13-9DA6AFFC4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387803</xdr:colOff>
      <xdr:row>100</xdr:row>
      <xdr:rowOff>104775</xdr:rowOff>
    </xdr:from>
    <xdr:to>
      <xdr:col>24</xdr:col>
      <xdr:colOff>61231</xdr:colOff>
      <xdr:row>112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43C597-3F6C-4BDF-97A5-BA0FD8A7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170090</xdr:colOff>
      <xdr:row>32</xdr:row>
      <xdr:rowOff>200024</xdr:rowOff>
    </xdr:from>
    <xdr:to>
      <xdr:col>44</xdr:col>
      <xdr:colOff>163288</xdr:colOff>
      <xdr:row>66</xdr:row>
      <xdr:rowOff>340178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2562A0-6D93-4139-A6F0-9CF645E0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224518</xdr:colOff>
      <xdr:row>44</xdr:row>
      <xdr:rowOff>77559</xdr:rowOff>
    </xdr:from>
    <xdr:to>
      <xdr:col>17</xdr:col>
      <xdr:colOff>122465</xdr:colOff>
      <xdr:row>57</xdr:row>
      <xdr:rowOff>149677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2CBD9-3737-46DF-B00D-AF369D3B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333373</xdr:colOff>
      <xdr:row>14</xdr:row>
      <xdr:rowOff>77558</xdr:rowOff>
    </xdr:from>
    <xdr:to>
      <xdr:col>21</xdr:col>
      <xdr:colOff>299358</xdr:colOff>
      <xdr:row>27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00909-888F-4134-BD08-39E05DFA2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129266</xdr:colOff>
      <xdr:row>29</xdr:row>
      <xdr:rowOff>268060</xdr:rowOff>
    </xdr:from>
    <xdr:to>
      <xdr:col>26</xdr:col>
      <xdr:colOff>415016</xdr:colOff>
      <xdr:row>43</xdr:row>
      <xdr:rowOff>44903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54F443-102C-4506-96E8-B6D57EA7C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278945</xdr:colOff>
      <xdr:row>80</xdr:row>
      <xdr:rowOff>63952</xdr:rowOff>
    </xdr:from>
    <xdr:to>
      <xdr:col>18</xdr:col>
      <xdr:colOff>564695</xdr:colOff>
      <xdr:row>91</xdr:row>
      <xdr:rowOff>4080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BC9926-9812-4464-8034-E90BD4E9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37</xdr:row>
      <xdr:rowOff>80761</xdr:rowOff>
    </xdr:from>
    <xdr:to>
      <xdr:col>22</xdr:col>
      <xdr:colOff>88445</xdr:colOff>
      <xdr:row>52</xdr:row>
      <xdr:rowOff>30415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BEF108-BFF7-42B7-B181-2B201AFA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465044</xdr:colOff>
      <xdr:row>1</xdr:row>
      <xdr:rowOff>29136</xdr:rowOff>
    </xdr:from>
    <xdr:to>
      <xdr:col>21</xdr:col>
      <xdr:colOff>224120</xdr:colOff>
      <xdr:row>14</xdr:row>
      <xdr:rowOff>105336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4FD13F-2607-4495-B109-E50A0EE96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420220</xdr:colOff>
      <xdr:row>35</xdr:row>
      <xdr:rowOff>29137</xdr:rowOff>
    </xdr:from>
    <xdr:to>
      <xdr:col>21</xdr:col>
      <xdr:colOff>560295</xdr:colOff>
      <xdr:row>47</xdr:row>
      <xdr:rowOff>105337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38D97E-4CC2-44AC-8F35-971D371A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341778</xdr:colOff>
      <xdr:row>54</xdr:row>
      <xdr:rowOff>118782</xdr:rowOff>
    </xdr:from>
    <xdr:to>
      <xdr:col>22</xdr:col>
      <xdr:colOff>168088</xdr:colOff>
      <xdr:row>67</xdr:row>
      <xdr:rowOff>4482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D3DF6E-A2BA-40E2-B1D8-53F1B15F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207307</xdr:colOff>
      <xdr:row>16</xdr:row>
      <xdr:rowOff>141193</xdr:rowOff>
    </xdr:from>
    <xdr:to>
      <xdr:col>16</xdr:col>
      <xdr:colOff>336175</xdr:colOff>
      <xdr:row>33</xdr:row>
      <xdr:rowOff>67234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56DCCB-7152-4AF2-B0A5-0B3B3A20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411417</xdr:colOff>
      <xdr:row>1</xdr:row>
      <xdr:rowOff>73959</xdr:rowOff>
    </xdr:from>
    <xdr:to>
      <xdr:col>28</xdr:col>
      <xdr:colOff>272143</xdr:colOff>
      <xdr:row>13</xdr:row>
      <xdr:rowOff>150159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7E33A-B22E-494F-896E-28B72188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585725</xdr:colOff>
      <xdr:row>0</xdr:row>
      <xdr:rowOff>169098</xdr:rowOff>
    </xdr:from>
    <xdr:to>
      <xdr:col>36</xdr:col>
      <xdr:colOff>265338</xdr:colOff>
      <xdr:row>13</xdr:row>
      <xdr:rowOff>73353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338927-EB29-4D05-9300-80C82C13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i-gen.tan/Desktop/Structure%20of%20the%20Economy/Preliminaries/Preliminary%20Employ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Services"/>
      <sheetName val="Market vs non Market"/>
      <sheetName val="Services from Census"/>
      <sheetName val=" Services from census"/>
      <sheetName val="Manufacturing"/>
      <sheetName val="Manufacturing Employees only"/>
      <sheetName val="Assumption on Manufacturing Emp"/>
      <sheetName val="Share of MANUFACTURING employ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>
            <v>89.509743161389991</v>
          </cell>
          <cell r="D30">
            <v>82.275329143045042</v>
          </cell>
          <cell r="E30">
            <v>73.489495303433443</v>
          </cell>
          <cell r="F30">
            <v>72.892140068971642</v>
          </cell>
          <cell r="G30">
            <v>74.570394872565188</v>
          </cell>
          <cell r="H30">
            <v>70.039177736309639</v>
          </cell>
          <cell r="I30">
            <v>71.038432794514748</v>
          </cell>
          <cell r="J30">
            <v>73.294999471653824</v>
          </cell>
          <cell r="K30">
            <v>74.539835539870722</v>
          </cell>
          <cell r="L30">
            <v>74.317324755245792</v>
          </cell>
          <cell r="M30">
            <v>77.634968142448457</v>
          </cell>
          <cell r="N30">
            <v>71.874864624812204</v>
          </cell>
          <cell r="O30">
            <v>72.369676749190859</v>
          </cell>
          <cell r="P30">
            <v>80.88519495323348</v>
          </cell>
          <cell r="Q30">
            <v>81.718059228462948</v>
          </cell>
          <cell r="R30">
            <v>85.294848920968221</v>
          </cell>
          <cell r="S30">
            <v>84.002587054479505</v>
          </cell>
          <cell r="T30">
            <v>95.028282446283711</v>
          </cell>
          <cell r="U30">
            <v>108.22581990521327</v>
          </cell>
          <cell r="V30">
            <v>118.34455857857654</v>
          </cell>
          <cell r="W30">
            <v>130.35084810799387</v>
          </cell>
          <cell r="X30">
            <v>130.7313413707422</v>
          </cell>
          <cell r="Y30">
            <v>125.27773991928912</v>
          </cell>
          <cell r="Z30">
            <v>136.00310248448969</v>
          </cell>
        </row>
        <row r="31">
          <cell r="C31">
            <v>4.0877395464818518</v>
          </cell>
          <cell r="D31">
            <v>3.579069092457877</v>
          </cell>
          <cell r="E31">
            <v>2.8214430066874261</v>
          </cell>
          <cell r="F31">
            <v>2.8865789902885175</v>
          </cell>
          <cell r="G31">
            <v>3.078347947499426</v>
          </cell>
          <cell r="H31">
            <v>3.203882804968516</v>
          </cell>
          <cell r="I31">
            <v>3.2377784737378517</v>
          </cell>
          <cell r="J31">
            <v>3.2069014366139026</v>
          </cell>
          <cell r="K31">
            <v>3.3397668886646734</v>
          </cell>
          <cell r="L31">
            <v>3.3980851027721544</v>
          </cell>
          <cell r="M31">
            <v>3.5527510468653647</v>
          </cell>
          <cell r="N31">
            <v>3.8644933665547176</v>
          </cell>
          <cell r="O31">
            <v>3.6504516609339945</v>
          </cell>
          <cell r="P31">
            <v>4.370652713796761</v>
          </cell>
          <cell r="Q31">
            <v>4.678140943134391</v>
          </cell>
          <cell r="R31">
            <v>5.1292586322709104</v>
          </cell>
          <cell r="S31">
            <v>6.0682493632648757</v>
          </cell>
          <cell r="T31">
            <v>6.2256629134041086</v>
          </cell>
          <cell r="U31">
            <v>7.215907319641917</v>
          </cell>
          <cell r="V31">
            <v>7.9185905119323454</v>
          </cell>
          <cell r="W31">
            <v>9.547734021614005</v>
          </cell>
          <cell r="X31">
            <v>9.439187728021686</v>
          </cell>
          <cell r="Y31">
            <v>10.140944094608052</v>
          </cell>
          <cell r="Z31">
            <v>10.555307192225655</v>
          </cell>
        </row>
        <row r="32">
          <cell r="C32">
            <v>6.0571159900225702</v>
          </cell>
          <cell r="D32">
            <v>5.4519485609995408</v>
          </cell>
          <cell r="E32">
            <v>5.1111771065859042</v>
          </cell>
          <cell r="F32">
            <v>4.8290988653929441</v>
          </cell>
          <cell r="G32">
            <v>4.8053887177714651</v>
          </cell>
          <cell r="H32">
            <v>4.4757733682856582</v>
          </cell>
          <cell r="I32">
            <v>3.8172607650934118</v>
          </cell>
          <cell r="J32">
            <v>3.6888379635424884</v>
          </cell>
          <cell r="K32">
            <v>3.3163024842946638</v>
          </cell>
          <cell r="L32">
            <v>3.2585143426264209</v>
          </cell>
          <cell r="M32">
            <v>3.5523977326545477</v>
          </cell>
          <cell r="N32">
            <v>3.5109291286357873</v>
          </cell>
          <cell r="O32">
            <v>3.1718200671502634</v>
          </cell>
          <cell r="P32">
            <v>3.1957399804161661</v>
          </cell>
          <cell r="Q32">
            <v>2.9132116154492858</v>
          </cell>
          <cell r="R32">
            <v>2.744669725770871</v>
          </cell>
          <cell r="S32">
            <v>2.5442842280898121</v>
          </cell>
          <cell r="T32">
            <v>2.9824695793936451</v>
          </cell>
          <cell r="U32">
            <v>2.9655860979462876</v>
          </cell>
          <cell r="V32">
            <v>2.6423105746160021</v>
          </cell>
          <cell r="W32">
            <v>2.657122925099122</v>
          </cell>
          <cell r="X32">
            <v>3.0766335830324683</v>
          </cell>
          <cell r="Y32">
            <v>2.9101344683800874</v>
          </cell>
          <cell r="Z32">
            <v>2.5679369965283834</v>
          </cell>
        </row>
        <row r="33">
          <cell r="C33">
            <v>51.764999743201862</v>
          </cell>
          <cell r="D33">
            <v>48.537503031145185</v>
          </cell>
          <cell r="E33">
            <v>43.222855420882524</v>
          </cell>
          <cell r="F33">
            <v>45.47492389742326</v>
          </cell>
          <cell r="G33">
            <v>49.577354399209582</v>
          </cell>
          <cell r="H33">
            <v>46.802282611527168</v>
          </cell>
          <cell r="I33">
            <v>46.725401905209765</v>
          </cell>
          <cell r="J33">
            <v>47.93881130238146</v>
          </cell>
          <cell r="K33">
            <v>47.135011081452241</v>
          </cell>
          <cell r="L33">
            <v>42.927878266650602</v>
          </cell>
          <cell r="M33">
            <v>40.613291876251814</v>
          </cell>
          <cell r="N33">
            <v>35.444897228874588</v>
          </cell>
          <cell r="O33">
            <v>32.265760368294252</v>
          </cell>
          <cell r="P33">
            <v>36.964017573785405</v>
          </cell>
          <cell r="Q33">
            <v>38.158862209393661</v>
          </cell>
          <cell r="R33">
            <v>40.593272135784737</v>
          </cell>
          <cell r="S33">
            <v>33.707116145544276</v>
          </cell>
          <cell r="T33">
            <v>34.709959585272991</v>
          </cell>
          <cell r="U33">
            <v>35.602232754081101</v>
          </cell>
          <cell r="V33">
            <v>33.418231418896511</v>
          </cell>
          <cell r="W33">
            <v>32.734898766401749</v>
          </cell>
          <cell r="X33">
            <v>34.343763255783109</v>
          </cell>
          <cell r="Y33">
            <v>33.009325608958761</v>
          </cell>
          <cell r="Z33">
            <v>33.198149844998284</v>
          </cell>
        </row>
        <row r="34">
          <cell r="C34">
            <v>159.09830969905028</v>
          </cell>
          <cell r="D34">
            <v>144.71297925333178</v>
          </cell>
          <cell r="E34">
            <v>119.05857241762574</v>
          </cell>
          <cell r="F34">
            <v>113.56533917701574</v>
          </cell>
          <cell r="G34">
            <v>111.71484576908982</v>
          </cell>
          <cell r="H34">
            <v>106.11428858250389</v>
          </cell>
          <cell r="I34">
            <v>112.51906450529118</v>
          </cell>
          <cell r="J34">
            <v>119.60579490089039</v>
          </cell>
          <cell r="K34">
            <v>125.37386776174363</v>
          </cell>
          <cell r="L34">
            <v>119.94997605080322</v>
          </cell>
          <cell r="M34">
            <v>121.38798675312115</v>
          </cell>
          <cell r="N34">
            <v>104.6685243343059</v>
          </cell>
          <cell r="O34">
            <v>97.833779401515358</v>
          </cell>
          <cell r="P34">
            <v>93.339779650596356</v>
          </cell>
          <cell r="Q34">
            <v>79.846824524068865</v>
          </cell>
          <cell r="R34">
            <v>69.775768385360962</v>
          </cell>
          <cell r="S34">
            <v>61.494778980487368</v>
          </cell>
          <cell r="T34">
            <v>62.790034786293987</v>
          </cell>
          <cell r="U34">
            <v>60.288572933122701</v>
          </cell>
          <cell r="V34">
            <v>57.771419088119529</v>
          </cell>
          <cell r="W34">
            <v>56.806887716939954</v>
          </cell>
          <cell r="X34">
            <v>60.762794559606483</v>
          </cell>
          <cell r="Y34">
            <v>60.984233434098954</v>
          </cell>
          <cell r="Z34">
            <v>62.345398473267572</v>
          </cell>
        </row>
        <row r="35">
          <cell r="C35">
            <v>51.764999743201862</v>
          </cell>
          <cell r="D35">
            <v>48.537503031145185</v>
          </cell>
          <cell r="E35">
            <v>43.222855420882524</v>
          </cell>
          <cell r="F35">
            <v>45.47492389742326</v>
          </cell>
          <cell r="G35">
            <v>49.577354399209582</v>
          </cell>
          <cell r="H35">
            <v>46.802282611527168</v>
          </cell>
          <cell r="I35">
            <v>46.725401905209765</v>
          </cell>
          <cell r="J35">
            <v>47.93881130238146</v>
          </cell>
          <cell r="K35">
            <v>47.135011081452241</v>
          </cell>
          <cell r="L35">
            <v>42.927878266650602</v>
          </cell>
          <cell r="M35">
            <v>40.613291876251814</v>
          </cell>
          <cell r="N35">
            <v>35.444897228874588</v>
          </cell>
          <cell r="O35">
            <v>32.265760368294252</v>
          </cell>
          <cell r="P35">
            <v>25.403487945554659</v>
          </cell>
          <cell r="Q35">
            <v>16.039541624443469</v>
          </cell>
          <cell r="R35">
            <v>7.7075017422445686</v>
          </cell>
          <cell r="S35">
            <v>8.0035600913367215</v>
          </cell>
          <cell r="T35">
            <v>9.9814257413763379</v>
          </cell>
          <cell r="U35">
            <v>10.720893101632438</v>
          </cell>
          <cell r="V35">
            <v>13.080317805606972</v>
          </cell>
          <cell r="W35">
            <v>13.014904609615602</v>
          </cell>
          <cell r="X35">
            <v>17.571098456737044</v>
          </cell>
          <cell r="Y35">
            <v>11.230479461659584</v>
          </cell>
          <cell r="Z35">
            <v>12.183348215553393</v>
          </cell>
        </row>
        <row r="36">
          <cell r="C36">
            <v>140.50818251187027</v>
          </cell>
          <cell r="D36">
            <v>154.52069220662727</v>
          </cell>
          <cell r="E36">
            <v>149.72995368049067</v>
          </cell>
          <cell r="F36">
            <v>169.41988898573993</v>
          </cell>
          <cell r="G36">
            <v>180.41460068157573</v>
          </cell>
          <cell r="H36">
            <v>167.20988513240047</v>
          </cell>
          <cell r="I36">
            <v>155.82030064595222</v>
          </cell>
          <cell r="J36">
            <v>156.80662916763529</v>
          </cell>
          <cell r="K36">
            <v>151.90588748185345</v>
          </cell>
          <cell r="L36">
            <v>141.48160438257216</v>
          </cell>
          <cell r="M36">
            <v>144.3539404275102</v>
          </cell>
          <cell r="N36">
            <v>136.87450294563703</v>
          </cell>
          <cell r="O36">
            <v>130.10807525920075</v>
          </cell>
          <cell r="P36">
            <v>135.97532101906637</v>
          </cell>
          <cell r="Q36">
            <v>128.8486726113305</v>
          </cell>
          <cell r="R36">
            <v>126.4855168857714</v>
          </cell>
          <cell r="S36">
            <v>102.80011424631901</v>
          </cell>
          <cell r="T36">
            <v>117.76306771769704</v>
          </cell>
          <cell r="U36">
            <v>118.11351658767772</v>
          </cell>
          <cell r="V36">
            <v>112.38856255026639</v>
          </cell>
          <cell r="W36">
            <v>110.45744809488177</v>
          </cell>
          <cell r="X36">
            <v>104.31614316177091</v>
          </cell>
          <cell r="Y36">
            <v>97.871981120345026</v>
          </cell>
          <cell r="Z36">
            <v>97.762563966096778</v>
          </cell>
        </row>
        <row r="37">
          <cell r="C37">
            <v>15.320066623301935</v>
          </cell>
          <cell r="D37">
            <v>16.320324870870103</v>
          </cell>
          <cell r="E37">
            <v>31.567581980350639</v>
          </cell>
          <cell r="F37">
            <v>32.178919368780818</v>
          </cell>
          <cell r="G37">
            <v>35.995137818126949</v>
          </cell>
          <cell r="H37">
            <v>33.547607148144287</v>
          </cell>
          <cell r="I37">
            <v>35.41989159097001</v>
          </cell>
          <cell r="J37">
            <v>37.09055616157314</v>
          </cell>
          <cell r="K37">
            <v>39.325630681579113</v>
          </cell>
          <cell r="L37">
            <v>41.142804927565187</v>
          </cell>
          <cell r="M37">
            <v>44.745654885961663</v>
          </cell>
          <cell r="N37">
            <v>43.88463704790307</v>
          </cell>
          <cell r="O37">
            <v>43.945530794798728</v>
          </cell>
          <cell r="P37">
            <v>53.912494806966542</v>
          </cell>
          <cell r="Q37">
            <v>58.798685028586803</v>
          </cell>
          <cell r="R37">
            <v>65.437237565609635</v>
          </cell>
          <cell r="S37">
            <v>60.224881634478329</v>
          </cell>
          <cell r="T37">
            <v>69.187641301596187</v>
          </cell>
          <cell r="U37">
            <v>77.752888888888876</v>
          </cell>
          <cell r="V37">
            <v>81.581130460971167</v>
          </cell>
          <cell r="W37">
            <v>55.916005664680299</v>
          </cell>
          <cell r="X37">
            <v>56.291297759897361</v>
          </cell>
          <cell r="Y37">
            <v>56.322972570532023</v>
          </cell>
          <cell r="Z37">
            <v>59.0825280735246</v>
          </cell>
        </row>
        <row r="38">
          <cell r="C38">
            <v>48.774343779577634</v>
          </cell>
          <cell r="D38">
            <v>44.607393063517755</v>
          </cell>
          <cell r="E38">
            <v>39.723561293259486</v>
          </cell>
          <cell r="F38">
            <v>41.415417726037973</v>
          </cell>
          <cell r="G38">
            <v>41.450031453160562</v>
          </cell>
          <cell r="H38">
            <v>40.42135744234087</v>
          </cell>
          <cell r="I38">
            <v>41.687164244485082</v>
          </cell>
          <cell r="J38">
            <v>44.070771417934843</v>
          </cell>
          <cell r="K38">
            <v>45.741189909745849</v>
          </cell>
          <cell r="L38">
            <v>45.687676063324503</v>
          </cell>
          <cell r="M38">
            <v>47.840510715608829</v>
          </cell>
          <cell r="N38">
            <v>47.187480606878268</v>
          </cell>
          <cell r="O38">
            <v>46.090193289555778</v>
          </cell>
          <cell r="P38">
            <v>42.057401615163258</v>
          </cell>
          <cell r="Q38">
            <v>33.951130685518855</v>
          </cell>
          <cell r="R38">
            <v>27.422530759771067</v>
          </cell>
          <cell r="S38">
            <v>26.516162083194143</v>
          </cell>
          <cell r="T38">
            <v>29.875608493760861</v>
          </cell>
          <cell r="U38">
            <v>33.76975671406003</v>
          </cell>
          <cell r="V38">
            <v>35.701684520874373</v>
          </cell>
          <cell r="W38">
            <v>36.947752398145546</v>
          </cell>
          <cell r="X38">
            <v>41.233751252420326</v>
          </cell>
          <cell r="Y38">
            <v>40.869908140454982</v>
          </cell>
          <cell r="Z38">
            <v>43.674324235518228</v>
          </cell>
        </row>
        <row r="39">
          <cell r="C39">
            <v>3.1510023096651474</v>
          </cell>
          <cell r="D39">
            <v>4.7173226029002358</v>
          </cell>
          <cell r="E39">
            <v>6.5126567559617126</v>
          </cell>
          <cell r="F39">
            <v>6.3319009878203261</v>
          </cell>
          <cell r="G39">
            <v>6.0645613147333481</v>
          </cell>
          <cell r="H39">
            <v>5.845155338974827</v>
          </cell>
          <cell r="I39">
            <v>6.1600649260937921</v>
          </cell>
          <cell r="J39">
            <v>6.6205743204248879</v>
          </cell>
          <cell r="K39">
            <v>6.9086672412152712</v>
          </cell>
          <cell r="L39">
            <v>7.1338301296515709</v>
          </cell>
          <cell r="M39">
            <v>7.1005556947792972</v>
          </cell>
          <cell r="N39">
            <v>6.4847569452418865</v>
          </cell>
          <cell r="O39">
            <v>6.3330110343039836</v>
          </cell>
          <cell r="P39">
            <v>8.0130237771456514</v>
          </cell>
          <cell r="Q39">
            <v>8.939729523303134</v>
          </cell>
          <cell r="R39">
            <v>10.123345986077288</v>
          </cell>
          <cell r="S39">
            <v>13.137344589381819</v>
          </cell>
          <cell r="T39">
            <v>15.340848021824915</v>
          </cell>
          <cell r="U39">
            <v>15.385124802527645</v>
          </cell>
          <cell r="V39">
            <v>15.302416659938549</v>
          </cell>
          <cell r="W39">
            <v>16.237489644808132</v>
          </cell>
          <cell r="X39">
            <v>15.730446308761971</v>
          </cell>
          <cell r="Y39">
            <v>15.308282557386072</v>
          </cell>
          <cell r="Z39">
            <v>14.548216478292863</v>
          </cell>
        </row>
        <row r="40">
          <cell r="C40">
            <v>44.134348697957577</v>
          </cell>
          <cell r="D40">
            <v>41.35297228749706</v>
          </cell>
          <cell r="E40">
            <v>36.858413818275238</v>
          </cell>
          <cell r="F40">
            <v>40.198830626235683</v>
          </cell>
          <cell r="G40">
            <v>42.012842117753834</v>
          </cell>
          <cell r="H40">
            <v>41.511079336820757</v>
          </cell>
          <cell r="I40">
            <v>43.533169198023437</v>
          </cell>
          <cell r="J40">
            <v>46.169413243118903</v>
          </cell>
          <cell r="K40">
            <v>50.027709962612569</v>
          </cell>
          <cell r="L40">
            <v>50.014718991447104</v>
          </cell>
          <cell r="M40">
            <v>56.023797809435315</v>
          </cell>
          <cell r="N40">
            <v>55.005105531972973</v>
          </cell>
          <cell r="O40">
            <v>54.234177497513215</v>
          </cell>
          <cell r="P40">
            <v>60.318530206337257</v>
          </cell>
          <cell r="Q40">
            <v>60.671220104561428</v>
          </cell>
          <cell r="R40">
            <v>63.074881837212224</v>
          </cell>
          <cell r="S40">
            <v>62.253831257760943</v>
          </cell>
          <cell r="T40">
            <v>69.744238503947031</v>
          </cell>
          <cell r="U40">
            <v>76.121714586624535</v>
          </cell>
          <cell r="V40">
            <v>78.952536545949812</v>
          </cell>
          <cell r="W40">
            <v>85.649052178068601</v>
          </cell>
          <cell r="X40">
            <v>86.70901361342419</v>
          </cell>
          <cell r="Y40">
            <v>83.823432646411817</v>
          </cell>
          <cell r="Z40">
            <v>86.228764164544401</v>
          </cell>
        </row>
        <row r="41">
          <cell r="C41">
            <v>7.1714575583532625</v>
          </cell>
          <cell r="D41">
            <v>6.7658217291722842</v>
          </cell>
          <cell r="E41">
            <v>5.9887213712018426</v>
          </cell>
          <cell r="F41">
            <v>6.3053931800348302</v>
          </cell>
          <cell r="G41">
            <v>6.1665235835605046</v>
          </cell>
          <cell r="H41">
            <v>6.2612687526781752</v>
          </cell>
          <cell r="I41">
            <v>6.9206792275042632</v>
          </cell>
          <cell r="J41">
            <v>7.4397073612441016</v>
          </cell>
          <cell r="K41">
            <v>7.1836629500062141</v>
          </cell>
          <cell r="L41">
            <v>8.1239265858543472</v>
          </cell>
          <cell r="M41">
            <v>10.163789902558394</v>
          </cell>
          <cell r="N41">
            <v>11.368095254616112</v>
          </cell>
          <cell r="O41">
            <v>12.141008947566593</v>
          </cell>
          <cell r="P41">
            <v>13.510392032898233</v>
          </cell>
          <cell r="Q41">
            <v>13.596035060314323</v>
          </cell>
          <cell r="R41">
            <v>14.140945713216768</v>
          </cell>
          <cell r="S41">
            <v>11.200430455570064</v>
          </cell>
          <cell r="T41">
            <v>12.858808609388639</v>
          </cell>
          <cell r="U41">
            <v>13.44198841495524</v>
          </cell>
          <cell r="V41">
            <v>17.672618365839273</v>
          </cell>
          <cell r="W41">
            <v>17.469314870913859</v>
          </cell>
          <cell r="X41">
            <v>16.073316643281693</v>
          </cell>
          <cell r="Y41">
            <v>15.784613035810192</v>
          </cell>
          <cell r="Z41">
            <v>18.406716373227578</v>
          </cell>
        </row>
        <row r="42">
          <cell r="C42">
            <v>213.17107347437241</v>
          </cell>
          <cell r="D42">
            <v>212.14894341888734</v>
          </cell>
          <cell r="E42">
            <v>195.50943412427</v>
          </cell>
          <cell r="F42">
            <v>205.4337778011348</v>
          </cell>
          <cell r="G42">
            <v>210.99538407998585</v>
          </cell>
          <cell r="H42">
            <v>217.48151116612763</v>
          </cell>
          <cell r="I42">
            <v>249.04845572834489</v>
          </cell>
          <cell r="J42">
            <v>273.76221498975013</v>
          </cell>
          <cell r="K42">
            <v>287.42579924531702</v>
          </cell>
          <cell r="L42">
            <v>283.58542534541846</v>
          </cell>
          <cell r="M42">
            <v>291.69603579300093</v>
          </cell>
          <cell r="N42">
            <v>285.83806904203806</v>
          </cell>
          <cell r="O42">
            <v>288.42127259407704</v>
          </cell>
          <cell r="P42">
            <v>300.00973293164998</v>
          </cell>
          <cell r="Q42">
            <v>282.91642656271847</v>
          </cell>
          <cell r="R42">
            <v>276.35727604576925</v>
          </cell>
          <cell r="S42">
            <v>260.91035085314303</v>
          </cell>
          <cell r="T42">
            <v>298.08334880078286</v>
          </cell>
          <cell r="U42">
            <v>312.49685097419695</v>
          </cell>
          <cell r="V42">
            <v>325.01495157312621</v>
          </cell>
          <cell r="W42">
            <v>341.36779102483013</v>
          </cell>
          <cell r="X42">
            <v>363.82835558776776</v>
          </cell>
          <cell r="Y42">
            <v>359.8533677077782</v>
          </cell>
          <cell r="Z42">
            <v>373.90850060077867</v>
          </cell>
        </row>
        <row r="43">
          <cell r="C43">
            <v>61.521441378806074</v>
          </cell>
          <cell r="D43">
            <v>58.914342739661876</v>
          </cell>
          <cell r="E43">
            <v>56.59054939195336</v>
          </cell>
          <cell r="F43">
            <v>63.591537862821461</v>
          </cell>
          <cell r="G43">
            <v>72.440594365703959</v>
          </cell>
          <cell r="H43">
            <v>68.538710516276552</v>
          </cell>
          <cell r="I43">
            <v>68.034864666466859</v>
          </cell>
          <cell r="J43">
            <v>70.899808511087969</v>
          </cell>
          <cell r="K43">
            <v>76.130793260413029</v>
          </cell>
          <cell r="L43">
            <v>77.054064553998245</v>
          </cell>
          <cell r="M43">
            <v>78.370921643579237</v>
          </cell>
          <cell r="N43">
            <v>70.485979943704763</v>
          </cell>
          <cell r="O43">
            <v>65.918135145228447</v>
          </cell>
          <cell r="P43">
            <v>70.186041452358012</v>
          </cell>
          <cell r="Q43">
            <v>67.758461947089899</v>
          </cell>
          <cell r="R43">
            <v>67.767532406743115</v>
          </cell>
          <cell r="S43">
            <v>64.770055885402328</v>
          </cell>
          <cell r="T43">
            <v>76.931626010475583</v>
          </cell>
          <cell r="U43">
            <v>87.80166403370194</v>
          </cell>
          <cell r="V43">
            <v>91.311802921514243</v>
          </cell>
          <cell r="W43">
            <v>93.994492975309313</v>
          </cell>
          <cell r="X43">
            <v>97.963171753911922</v>
          </cell>
          <cell r="Y43">
            <v>95.257811676503565</v>
          </cell>
          <cell r="Z43">
            <v>98.235421246877451</v>
          </cell>
        </row>
        <row r="44">
          <cell r="C44">
            <v>40.592311021244413</v>
          </cell>
          <cell r="D44">
            <v>39.129250384077068</v>
          </cell>
          <cell r="E44">
            <v>35.928873328531466</v>
          </cell>
          <cell r="F44">
            <v>43.573291882693844</v>
          </cell>
          <cell r="G44">
            <v>47.503010134946244</v>
          </cell>
          <cell r="H44">
            <v>43.374325417323476</v>
          </cell>
          <cell r="I44">
            <v>44.28870339470317</v>
          </cell>
          <cell r="J44">
            <v>46.698712802396905</v>
          </cell>
          <cell r="K44">
            <v>47.968886239783401</v>
          </cell>
          <cell r="L44">
            <v>43.797793642777947</v>
          </cell>
          <cell r="M44">
            <v>45.092079469667247</v>
          </cell>
          <cell r="N44">
            <v>45.364466491047438</v>
          </cell>
          <cell r="O44">
            <v>45.957651633538283</v>
          </cell>
          <cell r="P44">
            <v>51.879434195245018</v>
          </cell>
          <cell r="Q44">
            <v>52.877876493800862</v>
          </cell>
          <cell r="R44">
            <v>55.628056052721668</v>
          </cell>
          <cell r="S44">
            <v>46.577974700952986</v>
          </cell>
          <cell r="T44">
            <v>51.909392926666584</v>
          </cell>
          <cell r="U44">
            <v>57.867020537124802</v>
          </cell>
          <cell r="V44">
            <v>60.866564789623418</v>
          </cell>
          <cell r="W44">
            <v>62.981158463741586</v>
          </cell>
          <cell r="X44">
            <v>67.534531580056637</v>
          </cell>
          <cell r="Y44">
            <v>67.695598084053344</v>
          </cell>
          <cell r="Z44">
            <v>72.288396217000766</v>
          </cell>
        </row>
        <row r="45">
          <cell r="C45">
            <v>54.336876489713774</v>
          </cell>
          <cell r="D45">
            <v>54.512937080385122</v>
          </cell>
          <cell r="E45">
            <v>50.596472927798139</v>
          </cell>
          <cell r="F45">
            <v>56.951938400314589</v>
          </cell>
          <cell r="G45">
            <v>62.520771223784735</v>
          </cell>
          <cell r="H45">
            <v>61.658379984992678</v>
          </cell>
          <cell r="I45">
            <v>70.440206668462992</v>
          </cell>
          <cell r="J45">
            <v>77.643562061167856</v>
          </cell>
          <cell r="K45">
            <v>85.906028568831132</v>
          </cell>
          <cell r="L45">
            <v>85.76090431457888</v>
          </cell>
          <cell r="M45">
            <v>91.917518457600252</v>
          </cell>
          <cell r="N45">
            <v>86.802656489156377</v>
          </cell>
          <cell r="O45">
            <v>84.55255790886504</v>
          </cell>
          <cell r="P45">
            <v>89.650514022617955</v>
          </cell>
          <cell r="Q45">
            <v>86.192854565690723</v>
          </cell>
          <cell r="R45">
            <v>85.853900573258954</v>
          </cell>
          <cell r="S45">
            <v>80.5616783366318</v>
          </cell>
          <cell r="T45">
            <v>96.047804730667877</v>
          </cell>
          <cell r="U45">
            <v>100.94707530279094</v>
          </cell>
          <cell r="V45">
            <v>108.40702406252512</v>
          </cell>
          <cell r="W45">
            <v>133.80249546431563</v>
          </cell>
          <cell r="X45">
            <v>132.97791826355393</v>
          </cell>
          <cell r="Y45">
            <v>127.7192630988164</v>
          </cell>
          <cell r="Z45">
            <v>133.15742487020989</v>
          </cell>
        </row>
        <row r="46">
          <cell r="C46">
            <v>592.62392925932591</v>
          </cell>
          <cell r="D46">
            <v>624.44158951838767</v>
          </cell>
          <cell r="E46">
            <v>677.68424932939445</v>
          </cell>
          <cell r="F46">
            <v>737.80913945826637</v>
          </cell>
          <cell r="G46">
            <v>761.0325104652527</v>
          </cell>
          <cell r="H46">
            <v>734.46805461196323</v>
          </cell>
          <cell r="I46">
            <v>765.47526093369606</v>
          </cell>
          <cell r="J46">
            <v>866.42149406545332</v>
          </cell>
          <cell r="K46">
            <v>820.58239549491827</v>
          </cell>
          <cell r="L46">
            <v>729.96485774312191</v>
          </cell>
          <cell r="M46">
            <v>746.34676861326329</v>
          </cell>
          <cell r="N46">
            <v>714.17850720076274</v>
          </cell>
          <cell r="O46">
            <v>689.65176020298077</v>
          </cell>
          <cell r="P46">
            <v>687.03374643204143</v>
          </cell>
          <cell r="Q46">
            <v>618.46192519016154</v>
          </cell>
          <cell r="R46">
            <v>574.53383863948852</v>
          </cell>
          <cell r="S46">
            <v>537.7484533048339</v>
          </cell>
          <cell r="T46">
            <v>654.29776739396345</v>
          </cell>
          <cell r="U46">
            <v>683.26073091100591</v>
          </cell>
          <cell r="V46">
            <v>660.27439426079991</v>
          </cell>
          <cell r="W46">
            <v>667.82930417524938</v>
          </cell>
          <cell r="X46">
            <v>674.43361418999598</v>
          </cell>
          <cell r="Y46">
            <v>662.67811595445767</v>
          </cell>
          <cell r="Z46">
            <v>677.43186523734607</v>
          </cell>
        </row>
        <row r="47">
          <cell r="C47">
            <v>63.081213736751799</v>
          </cell>
          <cell r="D47">
            <v>67.570705123294474</v>
          </cell>
          <cell r="E47">
            <v>71.652871165363237</v>
          </cell>
          <cell r="F47">
            <v>78.119549065729657</v>
          </cell>
          <cell r="G47">
            <v>81.922207894436568</v>
          </cell>
          <cell r="H47">
            <v>72.590751248968317</v>
          </cell>
          <cell r="I47">
            <v>71.148618514364401</v>
          </cell>
          <cell r="J47">
            <v>75.165485793990513</v>
          </cell>
          <cell r="K47">
            <v>78.834532582139133</v>
          </cell>
          <cell r="L47">
            <v>77.974987016436685</v>
          </cell>
          <cell r="M47">
            <v>75.585392405501906</v>
          </cell>
          <cell r="N47">
            <v>66.779486625688833</v>
          </cell>
          <cell r="O47">
            <v>62.833119394716611</v>
          </cell>
          <cell r="P47">
            <v>85.065947334659782</v>
          </cell>
          <cell r="Q47">
            <v>99.342645445283793</v>
          </cell>
          <cell r="R47">
            <v>116.26824377770981</v>
          </cell>
          <cell r="S47">
            <v>106.22611129078555</v>
          </cell>
          <cell r="T47">
            <v>123.12104052626451</v>
          </cell>
          <cell r="U47">
            <v>136.13947551342812</v>
          </cell>
          <cell r="V47">
            <v>143.29201125672407</v>
          </cell>
          <cell r="W47">
            <v>127.95023712101879</v>
          </cell>
          <cell r="X47">
            <v>128.58097515871799</v>
          </cell>
          <cell r="Y47">
            <v>129.78706453934294</v>
          </cell>
          <cell r="Z47">
            <v>135.70771214871078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11.131115873374553</v>
          </cell>
          <cell r="Q48">
            <v>21.297702474646968</v>
          </cell>
          <cell r="R48">
            <v>31.664234477785595</v>
          </cell>
          <cell r="S48">
            <v>28.566757683965545</v>
          </cell>
          <cell r="T48">
            <v>32.706064709621835</v>
          </cell>
          <cell r="U48">
            <v>41.557501843075308</v>
          </cell>
          <cell r="V48">
            <v>45.262381618602802</v>
          </cell>
          <cell r="W48">
            <v>49.392462205082424</v>
          </cell>
          <cell r="X48">
            <v>52.30641235166145</v>
          </cell>
          <cell r="Y48">
            <v>52.707944303250777</v>
          </cell>
          <cell r="Z48">
            <v>55.075266269500958</v>
          </cell>
        </row>
        <row r="49">
          <cell r="C49">
            <v>38.890324124780108</v>
          </cell>
          <cell r="D49">
            <v>46.770193797532968</v>
          </cell>
          <cell r="E49">
            <v>50.598200377137942</v>
          </cell>
          <cell r="F49">
            <v>64.292695366794675</v>
          </cell>
          <cell r="G49">
            <v>76.674222202513477</v>
          </cell>
          <cell r="H49">
            <v>57.763745449993934</v>
          </cell>
          <cell r="I49">
            <v>58.160016950020584</v>
          </cell>
          <cell r="J49">
            <v>69.873197112141071</v>
          </cell>
          <cell r="K49">
            <v>82.016625783862906</v>
          </cell>
          <cell r="L49">
            <v>84.869153713147128</v>
          </cell>
          <cell r="M49">
            <v>87.988487776215322</v>
          </cell>
          <cell r="N49">
            <v>85.495160779871824</v>
          </cell>
          <cell r="O49">
            <v>99.2886777252846</v>
          </cell>
          <cell r="P49">
            <v>101.50005689155446</v>
          </cell>
          <cell r="Q49">
            <v>93.991833119966955</v>
          </cell>
          <cell r="R49">
            <v>90.078043302772116</v>
          </cell>
          <cell r="S49">
            <v>88.886721278820573</v>
          </cell>
          <cell r="T49">
            <v>103.244976172394</v>
          </cell>
          <cell r="U49">
            <v>107.98095839915744</v>
          </cell>
          <cell r="V49">
            <v>108.46430038434598</v>
          </cell>
          <cell r="W49">
            <v>123.97894011882948</v>
          </cell>
          <cell r="X49">
            <v>126.13162754823055</v>
          </cell>
          <cell r="Y49">
            <v>126.00597955982055</v>
          </cell>
          <cell r="Z49">
            <v>125.50481745819901</v>
          </cell>
        </row>
        <row r="50">
          <cell r="C50">
            <v>12.000198202615495</v>
          </cell>
          <cell r="D50">
            <v>11.933008472270016</v>
          </cell>
          <cell r="E50">
            <v>10.775828981642176</v>
          </cell>
          <cell r="F50">
            <v>12.016526355466718</v>
          </cell>
          <cell r="G50">
            <v>13.991118623022874</v>
          </cell>
          <cell r="H50">
            <v>11.188654182111705</v>
          </cell>
          <cell r="I50">
            <v>10.264264020461811</v>
          </cell>
          <cell r="J50">
            <v>11.286009734575137</v>
          </cell>
          <cell r="K50">
            <v>11.181144203587818</v>
          </cell>
          <cell r="L50">
            <v>11.108190498657486</v>
          </cell>
          <cell r="M50">
            <v>11.63993667534975</v>
          </cell>
          <cell r="N50">
            <v>11.904372791627351</v>
          </cell>
          <cell r="O50">
            <v>11.480072184145182</v>
          </cell>
          <cell r="P50">
            <v>17.043455717340176</v>
          </cell>
          <cell r="Q50">
            <v>21.023107342556706</v>
          </cell>
          <cell r="R50">
            <v>25.513699642670034</v>
          </cell>
          <cell r="S50">
            <v>30.056962978638264</v>
          </cell>
          <cell r="T50">
            <v>38.424412464633242</v>
          </cell>
          <cell r="U50">
            <v>40.985478672985778</v>
          </cell>
          <cell r="V50">
            <v>36.336358067523634</v>
          </cell>
          <cell r="W50">
            <v>43.580526402612477</v>
          </cell>
          <cell r="X50">
            <v>45.739554251055679</v>
          </cell>
          <cell r="Y50">
            <v>44.884074990447331</v>
          </cell>
          <cell r="Z50">
            <v>42.308701547258678</v>
          </cell>
        </row>
        <row r="51">
          <cell r="C51">
            <v>29.340322948315769</v>
          </cell>
          <cell r="D51">
            <v>33.982899871557521</v>
          </cell>
          <cell r="E51">
            <v>36.88553477291002</v>
          </cell>
          <cell r="F51">
            <v>41.89862214377488</v>
          </cell>
          <cell r="G51">
            <v>44.817418741035766</v>
          </cell>
          <cell r="H51">
            <v>46.024948814559075</v>
          </cell>
          <cell r="I51">
            <v>58.208365532975279</v>
          </cell>
          <cell r="J51">
            <v>66.737870407249247</v>
          </cell>
          <cell r="K51">
            <v>70.370104226936547</v>
          </cell>
          <cell r="L51">
            <v>73.647245361104325</v>
          </cell>
          <cell r="M51">
            <v>83.972188484758689</v>
          </cell>
          <cell r="N51">
            <v>80.359088294837008</v>
          </cell>
          <cell r="O51">
            <v>85.099473417778086</v>
          </cell>
          <cell r="P51">
            <v>89.212038516142542</v>
          </cell>
          <cell r="Q51">
            <v>84.801890431708642</v>
          </cell>
          <cell r="R51">
            <v>83.512328033087911</v>
          </cell>
          <cell r="S51">
            <v>70.306455564738911</v>
          </cell>
          <cell r="T51">
            <v>80.889952533834617</v>
          </cell>
          <cell r="U51">
            <v>87.941426013691412</v>
          </cell>
          <cell r="V51">
            <v>85.916521694201151</v>
          </cell>
          <cell r="W51">
            <v>74.350789822998365</v>
          </cell>
          <cell r="X51">
            <v>76.379206296518674</v>
          </cell>
          <cell r="Y51">
            <v>72.421813103769026</v>
          </cell>
          <cell r="Z51">
            <v>68.547431806952474</v>
          </cell>
        </row>
        <row r="52">
          <cell r="C52">
            <v>0</v>
          </cell>
          <cell r="D52">
            <v>2.917270721236596</v>
          </cell>
          <cell r="E52">
            <v>36.970698025361926</v>
          </cell>
          <cell r="F52">
            <v>27.439565891838114</v>
          </cell>
          <cell r="G52">
            <v>25.175379195062003</v>
          </cell>
          <cell r="H52">
            <v>22.476877741201942</v>
          </cell>
          <cell r="I52">
            <v>22.026633408418412</v>
          </cell>
          <cell r="J52">
            <v>21.839836472793426</v>
          </cell>
          <cell r="K52">
            <v>21.751147329720393</v>
          </cell>
          <cell r="L52">
            <v>20.77315994559526</v>
          </cell>
          <cell r="M52">
            <v>20.80773381761642</v>
          </cell>
          <cell r="N52">
            <v>20.179028096958358</v>
          </cell>
          <cell r="O52">
            <v>21.688034355067721</v>
          </cell>
          <cell r="P52">
            <v>22.141880358056227</v>
          </cell>
          <cell r="Q52">
            <v>20.475163267807538</v>
          </cell>
          <cell r="R52">
            <v>19.593068757934546</v>
          </cell>
          <cell r="S52">
            <v>20.535137992180392</v>
          </cell>
          <cell r="T52">
            <v>26.355566030456096</v>
          </cell>
          <cell r="U52">
            <v>27.417815692469723</v>
          </cell>
          <cell r="V52">
            <v>23.779312289425679</v>
          </cell>
          <cell r="W52">
            <v>28.782343226850276</v>
          </cell>
          <cell r="X52">
            <v>30.345845325050078</v>
          </cell>
          <cell r="Y52">
            <v>30.15491992382513</v>
          </cell>
          <cell r="Z52">
            <v>31.878106098897664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7"/>
  <sheetViews>
    <sheetView zoomScale="55" zoomScaleNormal="55" workbookViewId="0">
      <selection activeCell="C7" sqref="C7"/>
    </sheetView>
  </sheetViews>
  <sheetFormatPr defaultRowHeight="15" x14ac:dyDescent="0.25"/>
  <cols>
    <col min="2" max="2" width="18.7109375" customWidth="1"/>
    <col min="17" max="17" width="9.140625" customWidth="1"/>
  </cols>
  <sheetData>
    <row r="1" spans="2:32" x14ac:dyDescent="0.25">
      <c r="B1" t="s">
        <v>57</v>
      </c>
    </row>
    <row r="2" spans="2:32" x14ac:dyDescent="0.25">
      <c r="C2">
        <v>1987</v>
      </c>
      <c r="D2">
        <v>1988</v>
      </c>
      <c r="E2">
        <v>1989</v>
      </c>
      <c r="F2">
        <v>1990</v>
      </c>
      <c r="G2">
        <v>1991</v>
      </c>
      <c r="H2">
        <v>1992</v>
      </c>
      <c r="I2">
        <v>1993</v>
      </c>
      <c r="J2">
        <v>1994</v>
      </c>
      <c r="K2">
        <v>1995</v>
      </c>
      <c r="L2">
        <v>1996</v>
      </c>
      <c r="M2">
        <v>1997</v>
      </c>
      <c r="N2">
        <v>1998</v>
      </c>
      <c r="O2">
        <v>1999</v>
      </c>
      <c r="P2">
        <v>2000</v>
      </c>
      <c r="Q2">
        <v>2001</v>
      </c>
      <c r="R2">
        <v>2002</v>
      </c>
      <c r="S2">
        <v>2003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</row>
    <row r="3" spans="2:32" x14ac:dyDescent="0.25">
      <c r="B3" s="2" t="s">
        <v>56</v>
      </c>
      <c r="C3">
        <v>2835.6919601527379</v>
      </c>
      <c r="D3">
        <v>3176.2160743899958</v>
      </c>
      <c r="E3">
        <v>3598.1043575158014</v>
      </c>
      <c r="F3">
        <v>3777.4068778442688</v>
      </c>
      <c r="G3">
        <v>3784.9405971858009</v>
      </c>
      <c r="H3">
        <v>4497.630446894751</v>
      </c>
      <c r="I3">
        <v>5859.7269038437817</v>
      </c>
      <c r="J3">
        <v>6665.8348733877319</v>
      </c>
      <c r="K3">
        <v>8038.4785374149078</v>
      </c>
      <c r="L3">
        <v>8710.4863026795847</v>
      </c>
      <c r="M3">
        <v>8038.4785374149078</v>
      </c>
      <c r="N3">
        <v>9005.808100867649</v>
      </c>
      <c r="O3">
        <v>9477.4189316475677</v>
      </c>
      <c r="P3">
        <v>11076.07417592071</v>
      </c>
      <c r="Q3">
        <v>11535.579839505303</v>
      </c>
      <c r="R3">
        <v>12223.084496471562</v>
      </c>
      <c r="S3">
        <v>12731.697635553743</v>
      </c>
      <c r="T3">
        <v>13552.494011727746</v>
      </c>
      <c r="U3">
        <v>14383.813418365518</v>
      </c>
      <c r="V3">
        <v>15105.652474900777</v>
      </c>
      <c r="W3">
        <v>15797.928157106944</v>
      </c>
      <c r="X3">
        <v>16185.947445176238</v>
      </c>
      <c r="Y3">
        <v>16413.175671960587</v>
      </c>
      <c r="Z3">
        <v>17701</v>
      </c>
      <c r="AA3">
        <v>18404</v>
      </c>
      <c r="AB3">
        <v>19331</v>
      </c>
      <c r="AC3">
        <v>20184</v>
      </c>
      <c r="AD3">
        <v>20905</v>
      </c>
      <c r="AE3">
        <v>21538</v>
      </c>
      <c r="AF3">
        <v>22622</v>
      </c>
    </row>
    <row r="4" spans="2:32" ht="45" x14ac:dyDescent="0.25">
      <c r="B4" s="2" t="s">
        <v>55</v>
      </c>
      <c r="C4">
        <v>682.36957954422667</v>
      </c>
      <c r="D4">
        <v>687.89483929762127</v>
      </c>
      <c r="E4">
        <v>781.82425510532858</v>
      </c>
      <c r="F4">
        <v>897.85470992661408</v>
      </c>
      <c r="G4">
        <v>900.61733980331121</v>
      </c>
      <c r="H4">
        <v>1063.6125025284505</v>
      </c>
      <c r="I4">
        <v>1234.8955548836816</v>
      </c>
      <c r="J4">
        <v>1422.7543864990964</v>
      </c>
      <c r="K4">
        <v>1494.5827632932258</v>
      </c>
      <c r="L4">
        <v>1823.3357186202013</v>
      </c>
      <c r="M4">
        <v>2030.5329593724966</v>
      </c>
      <c r="N4">
        <v>2121.6997453035069</v>
      </c>
      <c r="O4">
        <v>2179.7149727141496</v>
      </c>
      <c r="P4">
        <v>2560.9578956983732</v>
      </c>
      <c r="Q4">
        <v>2649.5723557571405</v>
      </c>
      <c r="R4">
        <v>2891.046759417281</v>
      </c>
      <c r="S4">
        <v>3085.9985715465691</v>
      </c>
      <c r="T4">
        <v>3345.1958672184633</v>
      </c>
      <c r="U4">
        <v>3431.594965775761</v>
      </c>
      <c r="V4">
        <v>3526.0031640838893</v>
      </c>
      <c r="W4">
        <v>3704.8065699704962</v>
      </c>
      <c r="X4">
        <v>3990.8920193890676</v>
      </c>
      <c r="Y4">
        <v>4178.6830029042621</v>
      </c>
      <c r="Z4">
        <v>4472</v>
      </c>
      <c r="AA4">
        <v>4644</v>
      </c>
      <c r="AB4">
        <v>4838</v>
      </c>
      <c r="AC4">
        <v>5052</v>
      </c>
      <c r="AD4">
        <v>5293</v>
      </c>
      <c r="AE4">
        <v>5595</v>
      </c>
      <c r="AF4">
        <v>5972</v>
      </c>
    </row>
    <row r="5" spans="2:32" ht="45" x14ac:dyDescent="0.25">
      <c r="B5" s="2" t="s">
        <v>54</v>
      </c>
      <c r="C5">
        <v>16370.160048114487</v>
      </c>
      <c r="D5">
        <v>19443.116660617688</v>
      </c>
      <c r="E5">
        <v>23090.886636626114</v>
      </c>
      <c r="F5">
        <v>27086.167353308792</v>
      </c>
      <c r="G5">
        <v>31671.560648494935</v>
      </c>
      <c r="H5">
        <v>35592.530892329036</v>
      </c>
      <c r="I5">
        <v>39349.580975467732</v>
      </c>
      <c r="J5">
        <v>43840.993378521845</v>
      </c>
      <c r="K5">
        <v>48631.833275112898</v>
      </c>
      <c r="L5">
        <v>52323.315293973435</v>
      </c>
      <c r="M5">
        <v>55933.930033557561</v>
      </c>
      <c r="N5">
        <v>54222.603555897527</v>
      </c>
      <c r="O5">
        <v>56056.32375354346</v>
      </c>
      <c r="P5">
        <v>58668.118313956918</v>
      </c>
      <c r="Q5">
        <v>59656.569340067086</v>
      </c>
      <c r="R5">
        <v>62246.026622511454</v>
      </c>
      <c r="S5">
        <v>63583.521774935463</v>
      </c>
      <c r="T5">
        <v>68838.287042597978</v>
      </c>
      <c r="U5">
        <v>75144.832941072498</v>
      </c>
      <c r="V5">
        <v>79905.322749725819</v>
      </c>
      <c r="W5">
        <v>92097.594090335566</v>
      </c>
      <c r="X5">
        <v>102683.97274461987</v>
      </c>
      <c r="Y5">
        <v>104212.36637068634</v>
      </c>
      <c r="Z5">
        <v>112771</v>
      </c>
      <c r="AA5">
        <v>120411</v>
      </c>
      <c r="AB5">
        <v>125905</v>
      </c>
      <c r="AC5">
        <v>133797</v>
      </c>
      <c r="AD5">
        <v>145714</v>
      </c>
      <c r="AE5">
        <v>155745</v>
      </c>
      <c r="AF5">
        <v>165455</v>
      </c>
    </row>
    <row r="6" spans="2:32" x14ac:dyDescent="0.25">
      <c r="B6" s="3" t="s">
        <v>53</v>
      </c>
      <c r="C6">
        <v>3494.5786532492948</v>
      </c>
      <c r="D6">
        <v>3959.5970639100747</v>
      </c>
      <c r="E6">
        <v>4081.057096545353</v>
      </c>
      <c r="F6">
        <v>4254.5714288814652</v>
      </c>
      <c r="G6">
        <v>4218.7118001986692</v>
      </c>
      <c r="H6">
        <v>4568.0539893020414</v>
      </c>
      <c r="I6">
        <v>4864.1851164890058</v>
      </c>
      <c r="J6">
        <v>5375.4740157727492</v>
      </c>
      <c r="K6">
        <v>5444.8797487071943</v>
      </c>
      <c r="L6">
        <v>6153.9749868541048</v>
      </c>
      <c r="M6">
        <v>7110.6173391338689</v>
      </c>
      <c r="N6">
        <v>6637.5015929640704</v>
      </c>
      <c r="O6">
        <v>7341.9697822486842</v>
      </c>
      <c r="P6">
        <v>7560.5978409921863</v>
      </c>
      <c r="Q6">
        <v>8035.1085753152847</v>
      </c>
      <c r="R6">
        <v>8699.0627587027375</v>
      </c>
      <c r="S6">
        <v>9474.8787882043816</v>
      </c>
      <c r="T6">
        <v>9817.6812198446423</v>
      </c>
      <c r="U6">
        <v>10699.044313824998</v>
      </c>
      <c r="V6">
        <v>11338.713203154952</v>
      </c>
      <c r="W6">
        <v>12749.546085403032</v>
      </c>
      <c r="X6">
        <v>14005.598272802536</v>
      </c>
      <c r="Y6">
        <v>14975.959456337063</v>
      </c>
      <c r="Z6">
        <v>16309</v>
      </c>
      <c r="AA6">
        <v>17449</v>
      </c>
      <c r="AB6">
        <v>18575</v>
      </c>
      <c r="AC6">
        <v>19837</v>
      </c>
      <c r="AD6">
        <v>21306</v>
      </c>
      <c r="AE6">
        <v>22838</v>
      </c>
      <c r="AF6">
        <v>24630</v>
      </c>
    </row>
    <row r="7" spans="2:32" x14ac:dyDescent="0.25">
      <c r="B7" s="3" t="s">
        <v>52</v>
      </c>
      <c r="C7">
        <v>1010.4678762601521</v>
      </c>
      <c r="D7">
        <v>1117.3521918938541</v>
      </c>
      <c r="E7">
        <v>1224.2365075275561</v>
      </c>
      <c r="F7">
        <v>1336.8761324646114</v>
      </c>
      <c r="G7">
        <v>1468.4260593983984</v>
      </c>
      <c r="H7">
        <v>1642.7297125856662</v>
      </c>
      <c r="I7">
        <v>1860.609279069751</v>
      </c>
      <c r="J7">
        <v>2173.0403555374955</v>
      </c>
      <c r="K7">
        <v>2509.314856261989</v>
      </c>
      <c r="L7">
        <v>2760.0819044795207</v>
      </c>
      <c r="M7">
        <v>3199.9519726643716</v>
      </c>
      <c r="N7">
        <v>3025.6483194771035</v>
      </c>
      <c r="O7">
        <v>3070.868606860593</v>
      </c>
      <c r="P7">
        <v>3513.2052361754527</v>
      </c>
      <c r="Q7">
        <v>3666.2425854785497</v>
      </c>
      <c r="R7">
        <v>3688.8654979842249</v>
      </c>
      <c r="S7">
        <v>3619.666000908042</v>
      </c>
      <c r="T7">
        <v>4215.846283410543</v>
      </c>
      <c r="U7">
        <v>4732.1809923636019</v>
      </c>
      <c r="V7">
        <v>4996.1513533742054</v>
      </c>
      <c r="W7">
        <v>5360.1652758637138</v>
      </c>
      <c r="X7">
        <v>5479.4943431698775</v>
      </c>
      <c r="Y7">
        <v>5422.3239318576434</v>
      </c>
      <c r="Z7">
        <v>5555</v>
      </c>
      <c r="AA7">
        <v>5760</v>
      </c>
      <c r="AB7">
        <v>5927</v>
      </c>
      <c r="AC7">
        <v>6102</v>
      </c>
      <c r="AD7">
        <v>6313</v>
      </c>
      <c r="AE7">
        <v>6536</v>
      </c>
      <c r="AF7">
        <v>6833</v>
      </c>
    </row>
    <row r="8" spans="2:32" x14ac:dyDescent="0.25">
      <c r="B8" s="2" t="s">
        <v>51</v>
      </c>
      <c r="P8">
        <v>18469.296767852324</v>
      </c>
      <c r="Q8">
        <v>18765.61685420221</v>
      </c>
      <c r="R8">
        <v>19499.482875581019</v>
      </c>
      <c r="S8">
        <v>19456.068714681838</v>
      </c>
      <c r="T8">
        <v>20693.034250707267</v>
      </c>
      <c r="U8">
        <v>21731.339686313106</v>
      </c>
      <c r="V8">
        <v>22914.490853436575</v>
      </c>
      <c r="W8">
        <v>25051.449853354217</v>
      </c>
      <c r="X8">
        <v>26561.876948700632</v>
      </c>
      <c r="Y8">
        <v>25862.705350119526</v>
      </c>
      <c r="Z8">
        <v>27737</v>
      </c>
      <c r="AA8">
        <v>29267</v>
      </c>
      <c r="AB8">
        <v>30750</v>
      </c>
      <c r="AC8">
        <v>32158</v>
      </c>
      <c r="AD8">
        <v>33874</v>
      </c>
      <c r="AE8">
        <v>35794</v>
      </c>
      <c r="AF8">
        <v>37804</v>
      </c>
    </row>
    <row r="9" spans="2:32" x14ac:dyDescent="0.25">
      <c r="B9" s="2" t="s">
        <v>50</v>
      </c>
      <c r="P9">
        <v>13453.568281549522</v>
      </c>
      <c r="Q9">
        <v>16367.246500696585</v>
      </c>
      <c r="R9">
        <v>17449.10197525848</v>
      </c>
      <c r="S9">
        <v>18918.705249353126</v>
      </c>
      <c r="T9">
        <v>21074.919791651108</v>
      </c>
      <c r="U9">
        <v>25183.095438644723</v>
      </c>
      <c r="V9">
        <v>27729.919877357541</v>
      </c>
      <c r="W9">
        <v>30776.397891687855</v>
      </c>
      <c r="X9">
        <v>33826.35292006869</v>
      </c>
      <c r="Y9">
        <v>37099.694895653935</v>
      </c>
      <c r="Z9">
        <v>40774</v>
      </c>
      <c r="AA9">
        <v>43785</v>
      </c>
      <c r="AB9">
        <v>47525</v>
      </c>
      <c r="AC9">
        <v>51798</v>
      </c>
      <c r="AD9">
        <v>56900</v>
      </c>
      <c r="AE9">
        <v>62173</v>
      </c>
      <c r="AF9">
        <v>67157</v>
      </c>
    </row>
    <row r="10" spans="2:32" x14ac:dyDescent="0.25">
      <c r="B10" s="2" t="s">
        <v>49</v>
      </c>
      <c r="P10">
        <v>29139.689843186978</v>
      </c>
      <c r="Q10">
        <v>31187.278244069628</v>
      </c>
      <c r="R10">
        <v>34512.815909442521</v>
      </c>
      <c r="S10">
        <v>36494.269286716364</v>
      </c>
      <c r="T10">
        <v>38739.731089237095</v>
      </c>
      <c r="U10">
        <v>41187.320029114009</v>
      </c>
      <c r="V10">
        <v>44651.344096206492</v>
      </c>
      <c r="W10">
        <v>49835.33723615473</v>
      </c>
      <c r="X10">
        <v>54597.961417546503</v>
      </c>
      <c r="Y10">
        <v>57027.749430990938</v>
      </c>
      <c r="Z10">
        <v>61578</v>
      </c>
      <c r="AA10">
        <v>65782</v>
      </c>
      <c r="AB10">
        <v>70884</v>
      </c>
      <c r="AC10">
        <v>72318</v>
      </c>
      <c r="AD10">
        <v>73999</v>
      </c>
      <c r="AE10">
        <v>73479</v>
      </c>
      <c r="AF10">
        <v>75295</v>
      </c>
    </row>
    <row r="11" spans="2:32" x14ac:dyDescent="0.25">
      <c r="B11" s="3" t="s">
        <v>48</v>
      </c>
      <c r="P11">
        <v>7708.150056297025</v>
      </c>
      <c r="Q11">
        <v>7793.6905624704814</v>
      </c>
      <c r="R11">
        <v>8036.0553299619405</v>
      </c>
      <c r="S11">
        <v>8096.6465218348058</v>
      </c>
      <c r="T11">
        <v>8347.3277274264619</v>
      </c>
      <c r="U11">
        <v>8892.6484542822473</v>
      </c>
      <c r="V11">
        <v>9559.2390025217155</v>
      </c>
      <c r="W11">
        <v>10391.099934622209</v>
      </c>
      <c r="X11">
        <v>11066.504903334266</v>
      </c>
      <c r="Y11">
        <v>11187.703184832351</v>
      </c>
      <c r="Z11">
        <v>11797</v>
      </c>
      <c r="AA11">
        <v>12299</v>
      </c>
      <c r="AB11">
        <v>12917</v>
      </c>
      <c r="AC11">
        <v>13592</v>
      </c>
      <c r="AD11">
        <v>14374</v>
      </c>
      <c r="AE11">
        <v>15060</v>
      </c>
      <c r="AF11">
        <v>15784</v>
      </c>
    </row>
    <row r="12" spans="2:32" ht="60" x14ac:dyDescent="0.25">
      <c r="B12" s="2" t="s">
        <v>47</v>
      </c>
      <c r="P12">
        <v>6863.8401384282643</v>
      </c>
      <c r="Q12">
        <v>7064.8731131939448</v>
      </c>
      <c r="R12">
        <v>7825.9265176640238</v>
      </c>
      <c r="S12">
        <v>8108.3299822158142</v>
      </c>
      <c r="T12">
        <v>8139.4422283105032</v>
      </c>
      <c r="U12">
        <v>9094.348858447489</v>
      </c>
      <c r="V12">
        <v>9588.6845401174178</v>
      </c>
      <c r="W12">
        <v>10759.385649054144</v>
      </c>
      <c r="X12">
        <v>11928.30215264188</v>
      </c>
      <c r="Y12">
        <v>12431.560861056752</v>
      </c>
      <c r="Z12">
        <v>13679</v>
      </c>
      <c r="AA12">
        <v>14640</v>
      </c>
      <c r="AB12">
        <v>16185</v>
      </c>
      <c r="AC12">
        <v>17854</v>
      </c>
      <c r="AD12">
        <v>19417</v>
      </c>
      <c r="AE12">
        <v>20883</v>
      </c>
      <c r="AF12">
        <v>22608</v>
      </c>
    </row>
    <row r="13" spans="2:32" ht="30" x14ac:dyDescent="0.25">
      <c r="B13" s="2" t="s">
        <v>46</v>
      </c>
      <c r="P13">
        <v>4962.4980167292042</v>
      </c>
      <c r="Q13">
        <v>4299.6307680336158</v>
      </c>
      <c r="R13">
        <v>4482.4596423341654</v>
      </c>
      <c r="S13">
        <v>4946.2865894513234</v>
      </c>
      <c r="T13">
        <v>5107.5002273813643</v>
      </c>
      <c r="U13">
        <v>5542.5068593378446</v>
      </c>
      <c r="V13">
        <v>5743.3770806658122</v>
      </c>
      <c r="W13">
        <v>6196.7518748856764</v>
      </c>
      <c r="X13">
        <v>6625.5688677519656</v>
      </c>
      <c r="Y13">
        <v>6493.3345527711717</v>
      </c>
      <c r="Z13">
        <v>6885</v>
      </c>
      <c r="AA13">
        <v>7310</v>
      </c>
      <c r="AB13">
        <v>7730</v>
      </c>
      <c r="AC13">
        <v>8340</v>
      </c>
      <c r="AD13">
        <v>9177</v>
      </c>
      <c r="AE13">
        <v>9835</v>
      </c>
      <c r="AF13">
        <v>10535</v>
      </c>
    </row>
    <row r="14" spans="2:32" ht="30" x14ac:dyDescent="0.25">
      <c r="B14" s="2" t="s">
        <v>45</v>
      </c>
      <c r="P14">
        <v>2205.2359606930531</v>
      </c>
      <c r="Q14">
        <v>2456.0333209602982</v>
      </c>
      <c r="R14">
        <v>2748.3829065972641</v>
      </c>
      <c r="S14">
        <v>3097.1247980931375</v>
      </c>
      <c r="T14">
        <v>3491.8709391054877</v>
      </c>
      <c r="U14">
        <v>3793.1245730359656</v>
      </c>
      <c r="V14">
        <v>3931.6524010448061</v>
      </c>
      <c r="W14">
        <v>4430.775567611011</v>
      </c>
      <c r="X14">
        <v>4746.9574040586695</v>
      </c>
      <c r="Y14">
        <v>4992.289129997991</v>
      </c>
      <c r="Z14">
        <v>5263</v>
      </c>
      <c r="AA14">
        <v>5534</v>
      </c>
      <c r="AB14">
        <v>5860</v>
      </c>
      <c r="AC14">
        <v>6194</v>
      </c>
      <c r="AD14">
        <v>6524</v>
      </c>
      <c r="AE14">
        <v>6873</v>
      </c>
      <c r="AF14">
        <v>7251</v>
      </c>
    </row>
    <row r="15" spans="2:32" ht="30" x14ac:dyDescent="0.25">
      <c r="B15" s="2" t="s">
        <v>44</v>
      </c>
      <c r="P15">
        <v>2500.7878228782292</v>
      </c>
      <c r="Q15">
        <v>2772.012972785978</v>
      </c>
      <c r="R15">
        <v>2917.5857933579341</v>
      </c>
      <c r="S15">
        <v>3060.0939229704804</v>
      </c>
      <c r="T15">
        <v>3243.9753805350565</v>
      </c>
      <c r="U15">
        <v>3322.1250000000009</v>
      </c>
      <c r="V15">
        <v>3657.1769230769241</v>
      </c>
      <c r="W15">
        <v>4297.7507692307699</v>
      </c>
      <c r="X15">
        <v>5083.7030769230778</v>
      </c>
      <c r="Y15">
        <v>5524.3815384615391</v>
      </c>
      <c r="Z15">
        <v>5906</v>
      </c>
      <c r="AA15">
        <v>6357</v>
      </c>
      <c r="AB15">
        <v>6853</v>
      </c>
      <c r="AC15">
        <v>7309</v>
      </c>
      <c r="AD15">
        <v>7839</v>
      </c>
      <c r="AE15">
        <v>8402</v>
      </c>
      <c r="AF15">
        <v>8963</v>
      </c>
    </row>
    <row r="16" spans="2:32" ht="30" x14ac:dyDescent="0.25">
      <c r="B16" s="2" t="s">
        <v>43</v>
      </c>
      <c r="P16">
        <v>5915.0977064871195</v>
      </c>
      <c r="Q16">
        <v>6048.3998093326682</v>
      </c>
      <c r="R16">
        <v>6139.2210222604053</v>
      </c>
      <c r="S16">
        <v>6309.1445819316541</v>
      </c>
      <c r="T16">
        <v>6518.6193149746596</v>
      </c>
      <c r="U16">
        <v>6857.0015760441302</v>
      </c>
      <c r="V16">
        <v>7051.6375098502767</v>
      </c>
      <c r="W16">
        <v>7435.316390858944</v>
      </c>
      <c r="X16">
        <v>7788.7931442080371</v>
      </c>
      <c r="Y16">
        <v>8011.3940110323083</v>
      </c>
      <c r="Z16">
        <v>8517</v>
      </c>
      <c r="AA16">
        <v>9217</v>
      </c>
      <c r="AB16">
        <v>9837</v>
      </c>
      <c r="AC16">
        <v>10692</v>
      </c>
      <c r="AD16">
        <v>11195</v>
      </c>
      <c r="AE16">
        <v>11591</v>
      </c>
      <c r="AF16">
        <v>12034</v>
      </c>
    </row>
    <row r="17" spans="2:51" ht="30" x14ac:dyDescent="0.25">
      <c r="B17" s="2" t="s">
        <v>42</v>
      </c>
      <c r="P17">
        <v>34906.642622463638</v>
      </c>
      <c r="Q17">
        <v>36463.649582103113</v>
      </c>
      <c r="R17">
        <v>38370.094052048968</v>
      </c>
      <c r="S17">
        <v>41272.280808000614</v>
      </c>
      <c r="T17">
        <v>43668.865502579756</v>
      </c>
      <c r="U17">
        <v>46959.144360685823</v>
      </c>
      <c r="V17">
        <v>52424.716749536121</v>
      </c>
      <c r="W17">
        <v>54647.821856133545</v>
      </c>
      <c r="X17">
        <v>58781.901790736214</v>
      </c>
      <c r="Y17">
        <v>60772.687145672629</v>
      </c>
      <c r="Z17">
        <v>64359</v>
      </c>
      <c r="AA17">
        <v>71503</v>
      </c>
      <c r="AB17">
        <v>78397</v>
      </c>
      <c r="AC17">
        <v>84164</v>
      </c>
      <c r="AD17">
        <v>89490</v>
      </c>
      <c r="AE17">
        <v>93208</v>
      </c>
      <c r="AF17">
        <v>97818</v>
      </c>
    </row>
    <row r="19" spans="2:51" x14ac:dyDescent="0.25">
      <c r="B19" s="2" t="s">
        <v>77</v>
      </c>
    </row>
    <row r="20" spans="2:51" x14ac:dyDescent="0.25">
      <c r="B20" s="2"/>
      <c r="P20">
        <v>2000</v>
      </c>
      <c r="Q20">
        <v>2001</v>
      </c>
      <c r="R20">
        <v>2002</v>
      </c>
      <c r="S20">
        <v>2003</v>
      </c>
      <c r="T20">
        <v>2004</v>
      </c>
      <c r="U20">
        <v>2005</v>
      </c>
      <c r="V20">
        <v>2006</v>
      </c>
      <c r="W20">
        <v>2007</v>
      </c>
      <c r="X20">
        <v>2008</v>
      </c>
      <c r="Y20">
        <v>2009</v>
      </c>
      <c r="Z20">
        <v>2010</v>
      </c>
      <c r="AA20">
        <v>2011</v>
      </c>
      <c r="AB20">
        <v>2012</v>
      </c>
      <c r="AC20">
        <v>2013</v>
      </c>
      <c r="AD20">
        <v>2014</v>
      </c>
      <c r="AE20">
        <v>2015</v>
      </c>
      <c r="AF20">
        <v>2016</v>
      </c>
      <c r="AI20">
        <v>2000</v>
      </c>
      <c r="AJ20">
        <v>2001</v>
      </c>
      <c r="AK20">
        <v>2002</v>
      </c>
      <c r="AL20">
        <v>2003</v>
      </c>
      <c r="AM20">
        <v>2004</v>
      </c>
      <c r="AN20">
        <v>2005</v>
      </c>
      <c r="AO20">
        <v>2006</v>
      </c>
      <c r="AP20">
        <v>2007</v>
      </c>
      <c r="AQ20">
        <v>2008</v>
      </c>
      <c r="AR20">
        <v>2009</v>
      </c>
      <c r="AS20">
        <v>2010</v>
      </c>
      <c r="AT20">
        <v>2011</v>
      </c>
      <c r="AU20">
        <v>2012</v>
      </c>
      <c r="AV20">
        <v>2013</v>
      </c>
      <c r="AW20">
        <v>2014</v>
      </c>
      <c r="AX20">
        <v>2015</v>
      </c>
      <c r="AY20">
        <v>2016</v>
      </c>
    </row>
    <row r="21" spans="2:51" ht="30" x14ac:dyDescent="0.25">
      <c r="B21" s="2" t="s">
        <v>73</v>
      </c>
      <c r="Q21" s="1">
        <f>AJ21</f>
        <v>57.3</v>
      </c>
      <c r="R21" s="1">
        <f t="shared" ref="R21:Y21" si="0">AK21</f>
        <v>50.6</v>
      </c>
      <c r="S21" s="1">
        <f t="shared" si="0"/>
        <v>57.6</v>
      </c>
      <c r="T21" s="1">
        <f t="shared" si="0"/>
        <v>57.9</v>
      </c>
      <c r="U21" s="1">
        <f t="shared" si="0"/>
        <v>56.6</v>
      </c>
      <c r="V21" s="1">
        <f t="shared" si="0"/>
        <v>75.400000000000006</v>
      </c>
      <c r="W21" s="1">
        <f t="shared" si="0"/>
        <v>60.8</v>
      </c>
      <c r="X21" s="1">
        <f t="shared" si="0"/>
        <v>60.5</v>
      </c>
      <c r="Y21" s="1">
        <f t="shared" si="0"/>
        <v>58.1</v>
      </c>
      <c r="Z21" s="1">
        <f>SUM(AS21:AS22)</f>
        <v>122.2</v>
      </c>
      <c r="AA21" s="1">
        <f t="shared" ref="AA21:AF21" si="1">SUM(AT21:AT22)</f>
        <v>122.9</v>
      </c>
      <c r="AB21" s="1">
        <f t="shared" si="1"/>
        <v>142.9</v>
      </c>
      <c r="AC21" s="1">
        <f t="shared" si="1"/>
        <v>145.19999999999999</v>
      </c>
      <c r="AD21" s="1">
        <f t="shared" si="1"/>
        <v>146.80000000000001</v>
      </c>
      <c r="AE21" s="1">
        <f t="shared" si="1"/>
        <v>133.80000000000001</v>
      </c>
      <c r="AF21" s="1">
        <f t="shared" si="1"/>
        <v>154.30000000000001</v>
      </c>
      <c r="AH21" t="s">
        <v>58</v>
      </c>
      <c r="AI21">
        <v>49.3</v>
      </c>
      <c r="AJ21">
        <v>57.3</v>
      </c>
      <c r="AK21">
        <v>50.6</v>
      </c>
      <c r="AL21">
        <v>57.6</v>
      </c>
      <c r="AM21">
        <v>57.9</v>
      </c>
      <c r="AN21">
        <v>56.6</v>
      </c>
      <c r="AO21">
        <v>75.400000000000006</v>
      </c>
      <c r="AP21">
        <v>60.8</v>
      </c>
      <c r="AQ21">
        <v>60.5</v>
      </c>
      <c r="AR21">
        <v>58.1</v>
      </c>
      <c r="AS21">
        <v>55.5</v>
      </c>
      <c r="AT21">
        <v>51</v>
      </c>
      <c r="AU21">
        <v>61.9</v>
      </c>
      <c r="AV21">
        <v>61.5</v>
      </c>
      <c r="AW21">
        <v>65.599999999999994</v>
      </c>
      <c r="AX21">
        <v>61.7</v>
      </c>
      <c r="AY21">
        <v>77.900000000000006</v>
      </c>
    </row>
    <row r="22" spans="2:51" ht="45" x14ac:dyDescent="0.25">
      <c r="B22" s="2" t="s">
        <v>54</v>
      </c>
      <c r="Q22">
        <f t="shared" ref="Q22:AF22" si="2">AJ23</f>
        <v>1458.1</v>
      </c>
      <c r="R22">
        <f t="shared" si="2"/>
        <v>1497</v>
      </c>
      <c r="S22">
        <f t="shared" si="2"/>
        <v>1592.2</v>
      </c>
      <c r="T22">
        <f t="shared" si="2"/>
        <v>1607.2</v>
      </c>
      <c r="U22">
        <f t="shared" si="2"/>
        <v>1620.3</v>
      </c>
      <c r="V22">
        <f t="shared" si="2"/>
        <v>1650.5</v>
      </c>
      <c r="W22">
        <f t="shared" si="2"/>
        <v>1712.1</v>
      </c>
      <c r="X22">
        <f t="shared" si="2"/>
        <v>1729.4</v>
      </c>
      <c r="Y22">
        <f t="shared" si="2"/>
        <v>1831.8</v>
      </c>
      <c r="Z22">
        <f t="shared" si="2"/>
        <v>1887.8</v>
      </c>
      <c r="AA22">
        <f t="shared" si="2"/>
        <v>2005.4</v>
      </c>
      <c r="AB22">
        <f t="shared" si="2"/>
        <v>2125.6</v>
      </c>
      <c r="AC22">
        <f t="shared" si="2"/>
        <v>2261.4</v>
      </c>
      <c r="AD22">
        <f t="shared" si="2"/>
        <v>2324.4</v>
      </c>
      <c r="AE22">
        <f t="shared" si="2"/>
        <v>2361.4</v>
      </c>
      <c r="AF22">
        <f t="shared" si="2"/>
        <v>2428.5</v>
      </c>
      <c r="AH22" t="s">
        <v>59</v>
      </c>
      <c r="AS22">
        <v>66.7</v>
      </c>
      <c r="AT22">
        <v>71.900000000000006</v>
      </c>
      <c r="AU22">
        <v>81</v>
      </c>
      <c r="AV22">
        <v>83.7</v>
      </c>
      <c r="AW22">
        <v>81.2</v>
      </c>
      <c r="AX22">
        <v>72.099999999999994</v>
      </c>
      <c r="AY22">
        <v>76.400000000000006</v>
      </c>
    </row>
    <row r="23" spans="2:51" x14ac:dyDescent="0.25">
      <c r="B23" s="3" t="s">
        <v>74</v>
      </c>
      <c r="Q23">
        <f t="shared" ref="Q23:AF23" si="3">AJ25</f>
        <v>585.1</v>
      </c>
      <c r="R23">
        <f t="shared" si="3"/>
        <v>616.1</v>
      </c>
      <c r="S23">
        <f t="shared" si="3"/>
        <v>644.20000000000005</v>
      </c>
      <c r="T23">
        <f t="shared" si="3"/>
        <v>698.2</v>
      </c>
      <c r="U23">
        <f t="shared" si="3"/>
        <v>671.8</v>
      </c>
      <c r="V23">
        <f t="shared" si="3"/>
        <v>721.3</v>
      </c>
      <c r="W23">
        <f t="shared" si="3"/>
        <v>760.7</v>
      </c>
      <c r="X23">
        <f t="shared" si="3"/>
        <v>783.6</v>
      </c>
      <c r="Y23">
        <f t="shared" si="3"/>
        <v>800.5</v>
      </c>
      <c r="Z23">
        <f t="shared" si="3"/>
        <v>856.7</v>
      </c>
      <c r="AA23">
        <f t="shared" si="3"/>
        <v>951.1</v>
      </c>
      <c r="AB23">
        <f t="shared" si="3"/>
        <v>965.1</v>
      </c>
      <c r="AC23">
        <f t="shared" si="3"/>
        <v>1041.5</v>
      </c>
      <c r="AD23">
        <f t="shared" si="3"/>
        <v>1149.3</v>
      </c>
      <c r="AE23">
        <f t="shared" si="3"/>
        <v>1150.8</v>
      </c>
      <c r="AF23">
        <f t="shared" si="3"/>
        <v>1260.7</v>
      </c>
      <c r="AH23" t="s">
        <v>60</v>
      </c>
      <c r="AI23">
        <v>1787.2</v>
      </c>
      <c r="AJ23">
        <v>1458.1</v>
      </c>
      <c r="AK23">
        <v>1497</v>
      </c>
      <c r="AL23">
        <v>1592.2</v>
      </c>
      <c r="AM23">
        <v>1607.2</v>
      </c>
      <c r="AN23">
        <v>1620.3</v>
      </c>
      <c r="AO23">
        <v>1650.5</v>
      </c>
      <c r="AP23">
        <v>1712.1</v>
      </c>
      <c r="AQ23">
        <v>1729.4</v>
      </c>
      <c r="AR23">
        <v>1831.8</v>
      </c>
      <c r="AS23">
        <v>1887.8</v>
      </c>
      <c r="AT23">
        <v>2005.4</v>
      </c>
      <c r="AU23">
        <v>2125.6</v>
      </c>
      <c r="AV23">
        <v>2261.4</v>
      </c>
      <c r="AW23">
        <v>2324.4</v>
      </c>
      <c r="AX23">
        <v>2361.4</v>
      </c>
      <c r="AY23">
        <v>2428.5</v>
      </c>
    </row>
    <row r="24" spans="2:51" ht="45" x14ac:dyDescent="0.25">
      <c r="B24" s="2" t="s">
        <v>75</v>
      </c>
      <c r="Q24">
        <f t="shared" ref="Q24:Y24" si="4">AJ24</f>
        <v>468.3</v>
      </c>
      <c r="R24">
        <f t="shared" si="4"/>
        <v>496.8</v>
      </c>
      <c r="S24">
        <f t="shared" si="4"/>
        <v>481.6</v>
      </c>
      <c r="T24">
        <f t="shared" si="4"/>
        <v>532.9</v>
      </c>
      <c r="U24">
        <f t="shared" si="4"/>
        <v>544.70000000000005</v>
      </c>
      <c r="V24">
        <f t="shared" si="4"/>
        <v>539.70000000000005</v>
      </c>
      <c r="W24">
        <f t="shared" si="4"/>
        <v>538.20000000000005</v>
      </c>
      <c r="X24">
        <f t="shared" si="4"/>
        <v>583.4</v>
      </c>
      <c r="Y24">
        <f t="shared" si="4"/>
        <v>592</v>
      </c>
      <c r="Z24">
        <f t="shared" ref="Z24:AF24" si="5">AS24+AS26</f>
        <v>733.6</v>
      </c>
      <c r="AA24">
        <f t="shared" si="5"/>
        <v>810.5</v>
      </c>
      <c r="AB24">
        <f t="shared" si="5"/>
        <v>833.09999999999991</v>
      </c>
      <c r="AC24">
        <f t="shared" si="5"/>
        <v>820.6</v>
      </c>
      <c r="AD24">
        <f t="shared" si="5"/>
        <v>811.40000000000009</v>
      </c>
      <c r="AE24">
        <f t="shared" si="5"/>
        <v>829.2</v>
      </c>
      <c r="AF24">
        <f t="shared" si="5"/>
        <v>839.09999999999991</v>
      </c>
      <c r="AH24" t="s">
        <v>61</v>
      </c>
      <c r="AI24">
        <v>433.9</v>
      </c>
      <c r="AJ24">
        <v>468.3</v>
      </c>
      <c r="AK24">
        <v>496.8</v>
      </c>
      <c r="AL24">
        <v>481.6</v>
      </c>
      <c r="AM24">
        <v>532.9</v>
      </c>
      <c r="AN24">
        <v>544.70000000000005</v>
      </c>
      <c r="AO24">
        <v>539.70000000000005</v>
      </c>
      <c r="AP24">
        <v>538.20000000000005</v>
      </c>
      <c r="AQ24">
        <v>583.4</v>
      </c>
      <c r="AR24">
        <v>592</v>
      </c>
      <c r="AS24">
        <v>554.70000000000005</v>
      </c>
      <c r="AT24">
        <v>604</v>
      </c>
      <c r="AU24">
        <v>624.29999999999995</v>
      </c>
      <c r="AV24">
        <v>626.5</v>
      </c>
      <c r="AW24">
        <v>598.20000000000005</v>
      </c>
      <c r="AX24">
        <v>615</v>
      </c>
      <c r="AY24">
        <v>630.4</v>
      </c>
    </row>
    <row r="25" spans="2:51" x14ac:dyDescent="0.25">
      <c r="B25" s="2" t="s">
        <v>49</v>
      </c>
      <c r="Q25">
        <f t="shared" ref="Q25:AF25" si="6">AJ27</f>
        <v>225.3</v>
      </c>
      <c r="R25">
        <f t="shared" si="6"/>
        <v>240.5</v>
      </c>
      <c r="S25">
        <f t="shared" si="6"/>
        <v>223.4</v>
      </c>
      <c r="T25">
        <f t="shared" si="6"/>
        <v>236.1</v>
      </c>
      <c r="U25">
        <f t="shared" si="6"/>
        <v>247.4</v>
      </c>
      <c r="V25">
        <f t="shared" si="6"/>
        <v>242.3</v>
      </c>
      <c r="W25">
        <f t="shared" si="6"/>
        <v>282.2</v>
      </c>
      <c r="X25">
        <f t="shared" si="6"/>
        <v>276</v>
      </c>
      <c r="Y25">
        <f t="shared" si="6"/>
        <v>271.5</v>
      </c>
      <c r="Z25">
        <f t="shared" si="6"/>
        <v>323.39999999999998</v>
      </c>
      <c r="AA25">
        <f t="shared" si="6"/>
        <v>319.3</v>
      </c>
      <c r="AB25">
        <f t="shared" si="6"/>
        <v>322.10000000000002</v>
      </c>
      <c r="AC25">
        <f t="shared" si="6"/>
        <v>318.89999999999998</v>
      </c>
      <c r="AD25">
        <f t="shared" si="6"/>
        <v>329.1</v>
      </c>
      <c r="AE25">
        <f t="shared" si="6"/>
        <v>354.4</v>
      </c>
      <c r="AF25">
        <f t="shared" si="6"/>
        <v>346.9</v>
      </c>
      <c r="AH25" t="s">
        <v>62</v>
      </c>
      <c r="AJ25">
        <v>585.1</v>
      </c>
      <c r="AK25">
        <v>616.1</v>
      </c>
      <c r="AL25">
        <v>644.20000000000005</v>
      </c>
      <c r="AM25">
        <v>698.2</v>
      </c>
      <c r="AN25">
        <v>671.8</v>
      </c>
      <c r="AO25">
        <v>721.3</v>
      </c>
      <c r="AP25">
        <v>760.7</v>
      </c>
      <c r="AQ25">
        <v>783.6</v>
      </c>
      <c r="AR25">
        <v>800.5</v>
      </c>
      <c r="AS25">
        <v>856.7</v>
      </c>
      <c r="AT25">
        <v>951.1</v>
      </c>
      <c r="AU25">
        <v>965.1</v>
      </c>
      <c r="AV25">
        <v>1041.5</v>
      </c>
      <c r="AW25">
        <v>1149.3</v>
      </c>
      <c r="AX25">
        <v>1150.8</v>
      </c>
      <c r="AY25">
        <v>1260.7</v>
      </c>
    </row>
    <row r="26" spans="2:51" x14ac:dyDescent="0.25">
      <c r="B26" s="3" t="s">
        <v>76</v>
      </c>
      <c r="Q26">
        <f t="shared" ref="Q26:AF26" si="7">AJ28+AJ29+AJ30</f>
        <v>348.6</v>
      </c>
      <c r="R26">
        <f t="shared" si="7"/>
        <v>397.1</v>
      </c>
      <c r="S26">
        <f t="shared" si="7"/>
        <v>404.2</v>
      </c>
      <c r="T26">
        <f t="shared" si="7"/>
        <v>458.5</v>
      </c>
      <c r="U26">
        <f t="shared" si="7"/>
        <v>459</v>
      </c>
      <c r="V26">
        <f t="shared" si="7"/>
        <v>508.4</v>
      </c>
      <c r="W26">
        <f t="shared" si="7"/>
        <v>558.1</v>
      </c>
      <c r="X26">
        <f t="shared" si="7"/>
        <v>553.20000000000005</v>
      </c>
      <c r="Y26">
        <f t="shared" si="7"/>
        <v>601.9</v>
      </c>
      <c r="Z26">
        <f t="shared" si="7"/>
        <v>703.3</v>
      </c>
      <c r="AA26">
        <f t="shared" si="7"/>
        <v>837.59999999999991</v>
      </c>
      <c r="AB26">
        <f t="shared" si="7"/>
        <v>908.40000000000009</v>
      </c>
      <c r="AC26">
        <f t="shared" si="7"/>
        <v>946.4</v>
      </c>
      <c r="AD26">
        <f t="shared" si="7"/>
        <v>1062.8</v>
      </c>
      <c r="AE26">
        <f t="shared" si="7"/>
        <v>1065.3</v>
      </c>
      <c r="AF26">
        <f t="shared" si="7"/>
        <v>1101.2</v>
      </c>
      <c r="AH26" t="s">
        <v>63</v>
      </c>
      <c r="AS26">
        <v>178.9</v>
      </c>
      <c r="AT26">
        <v>206.5</v>
      </c>
      <c r="AU26">
        <v>208.8</v>
      </c>
      <c r="AV26">
        <v>194.1</v>
      </c>
      <c r="AW26">
        <v>213.2</v>
      </c>
      <c r="AX26">
        <v>214.2</v>
      </c>
      <c r="AY26">
        <v>208.7</v>
      </c>
    </row>
    <row r="27" spans="2:51" ht="30" x14ac:dyDescent="0.25">
      <c r="B27" s="2" t="s">
        <v>42</v>
      </c>
      <c r="Q27">
        <f t="shared" ref="Q27:AF27" si="8">SUM(AJ31:AJ35)</f>
        <v>1536.9</v>
      </c>
      <c r="R27">
        <f t="shared" si="8"/>
        <v>1554</v>
      </c>
      <c r="S27">
        <f t="shared" si="8"/>
        <v>1694.1999999999998</v>
      </c>
      <c r="T27">
        <f t="shared" si="8"/>
        <v>1724.5</v>
      </c>
      <c r="U27">
        <f t="shared" si="8"/>
        <v>1783.1</v>
      </c>
      <c r="V27">
        <f t="shared" si="8"/>
        <v>1744.5</v>
      </c>
      <c r="W27">
        <f t="shared" si="8"/>
        <v>1854.2000000000003</v>
      </c>
      <c r="X27">
        <f t="shared" si="8"/>
        <v>1934.3999999999999</v>
      </c>
      <c r="Y27">
        <f t="shared" si="8"/>
        <v>2120.3000000000002</v>
      </c>
      <c r="Z27">
        <f t="shared" si="8"/>
        <v>2121.5</v>
      </c>
      <c r="AA27">
        <f t="shared" si="8"/>
        <v>2185.9</v>
      </c>
      <c r="AB27">
        <f t="shared" si="8"/>
        <v>2500.4</v>
      </c>
      <c r="AC27">
        <f t="shared" si="8"/>
        <v>2750.4</v>
      </c>
      <c r="AD27">
        <f t="shared" si="8"/>
        <v>2878</v>
      </c>
      <c r="AE27">
        <f t="shared" si="8"/>
        <v>3029.2999999999997</v>
      </c>
      <c r="AF27">
        <f t="shared" si="8"/>
        <v>3048.3</v>
      </c>
      <c r="AH27" t="s">
        <v>64</v>
      </c>
      <c r="AI27">
        <v>474.3</v>
      </c>
      <c r="AJ27">
        <v>225.3</v>
      </c>
      <c r="AK27">
        <v>240.5</v>
      </c>
      <c r="AL27">
        <v>223.4</v>
      </c>
      <c r="AM27">
        <v>236.1</v>
      </c>
      <c r="AN27">
        <v>247.4</v>
      </c>
      <c r="AO27">
        <v>242.3</v>
      </c>
      <c r="AP27">
        <v>282.2</v>
      </c>
      <c r="AQ27">
        <v>276</v>
      </c>
      <c r="AR27">
        <v>271.5</v>
      </c>
      <c r="AS27">
        <v>323.39999999999998</v>
      </c>
      <c r="AT27">
        <v>319.3</v>
      </c>
      <c r="AU27">
        <v>322.10000000000002</v>
      </c>
      <c r="AV27">
        <v>318.89999999999998</v>
      </c>
      <c r="AW27">
        <v>329.1</v>
      </c>
      <c r="AX27">
        <v>354.4</v>
      </c>
      <c r="AY27">
        <v>346.9</v>
      </c>
    </row>
    <row r="28" spans="2:51" x14ac:dyDescent="0.25">
      <c r="AH28" t="s">
        <v>65</v>
      </c>
      <c r="AJ28">
        <v>348.6</v>
      </c>
      <c r="AK28">
        <v>397.1</v>
      </c>
      <c r="AL28">
        <v>404.2</v>
      </c>
      <c r="AM28">
        <v>458.5</v>
      </c>
      <c r="AN28">
        <v>459</v>
      </c>
      <c r="AO28">
        <v>508.4</v>
      </c>
      <c r="AP28">
        <v>558.1</v>
      </c>
      <c r="AQ28">
        <v>553.20000000000005</v>
      </c>
      <c r="AR28">
        <v>601.9</v>
      </c>
      <c r="AS28">
        <v>58.5</v>
      </c>
      <c r="AT28">
        <v>61.2</v>
      </c>
      <c r="AU28">
        <v>68.900000000000006</v>
      </c>
      <c r="AV28">
        <v>72.7</v>
      </c>
      <c r="AW28">
        <v>79.7</v>
      </c>
      <c r="AX28">
        <v>71.2</v>
      </c>
      <c r="AY28">
        <v>82.4</v>
      </c>
    </row>
    <row r="29" spans="2:51" x14ac:dyDescent="0.25">
      <c r="B29" s="2" t="s">
        <v>0</v>
      </c>
      <c r="AH29" t="s">
        <v>66</v>
      </c>
      <c r="AS29">
        <v>285.60000000000002</v>
      </c>
      <c r="AT29">
        <v>328.4</v>
      </c>
      <c r="AU29">
        <v>307.3</v>
      </c>
      <c r="AV29">
        <v>306.8</v>
      </c>
      <c r="AW29">
        <v>328.8</v>
      </c>
      <c r="AX29">
        <v>359.3</v>
      </c>
      <c r="AY29">
        <v>361.8</v>
      </c>
    </row>
    <row r="30" spans="2:51" x14ac:dyDescent="0.25">
      <c r="B30" s="2"/>
      <c r="P30">
        <v>2000</v>
      </c>
      <c r="Q30">
        <v>2001</v>
      </c>
      <c r="R30">
        <v>2002</v>
      </c>
      <c r="S30">
        <v>2003</v>
      </c>
      <c r="T30">
        <v>2004</v>
      </c>
      <c r="U30">
        <v>2005</v>
      </c>
      <c r="V30">
        <v>2006</v>
      </c>
      <c r="W30">
        <v>2007</v>
      </c>
      <c r="X30">
        <v>2008</v>
      </c>
      <c r="Y30">
        <v>2009</v>
      </c>
      <c r="Z30">
        <v>2010</v>
      </c>
      <c r="AA30">
        <v>2011</v>
      </c>
      <c r="AB30">
        <v>2012</v>
      </c>
      <c r="AC30">
        <v>2013</v>
      </c>
      <c r="AD30">
        <v>2014</v>
      </c>
      <c r="AE30">
        <v>2015</v>
      </c>
      <c r="AF30">
        <v>2016</v>
      </c>
      <c r="AH30" t="s">
        <v>67</v>
      </c>
      <c r="AS30">
        <v>359.2</v>
      </c>
      <c r="AT30">
        <v>448</v>
      </c>
      <c r="AU30">
        <v>532.20000000000005</v>
      </c>
      <c r="AV30">
        <v>566.9</v>
      </c>
      <c r="AW30">
        <v>654.29999999999995</v>
      </c>
      <c r="AX30">
        <v>634.79999999999995</v>
      </c>
      <c r="AY30">
        <v>657</v>
      </c>
    </row>
    <row r="31" spans="2:51" ht="30" x14ac:dyDescent="0.25">
      <c r="B31" s="2" t="s">
        <v>73</v>
      </c>
      <c r="Q31">
        <f>(SUM(Q3:Q4)*1000)/Q21</f>
        <v>247559.37513547024</v>
      </c>
      <c r="R31">
        <f t="shared" ref="R31:AF31" si="9">(SUM(R3:R4)*1000)/R21</f>
        <v>298698.24616381113</v>
      </c>
      <c r="S31">
        <f t="shared" si="9"/>
        <v>274612.78137326927</v>
      </c>
      <c r="T31">
        <f t="shared" si="9"/>
        <v>291842.65766746481</v>
      </c>
      <c r="U31">
        <f t="shared" si="9"/>
        <v>314759.86544419226</v>
      </c>
      <c r="V31">
        <f t="shared" si="9"/>
        <v>247104.18619343056</v>
      </c>
      <c r="W31">
        <f t="shared" si="9"/>
        <v>320768.66327429999</v>
      </c>
      <c r="X31">
        <f t="shared" si="9"/>
        <v>333501.47875314555</v>
      </c>
      <c r="Y31">
        <f t="shared" si="9"/>
        <v>354420.97547099565</v>
      </c>
      <c r="Z31">
        <f t="shared" si="9"/>
        <v>181448.44517184942</v>
      </c>
      <c r="AA31">
        <f t="shared" si="9"/>
        <v>187534.58096013017</v>
      </c>
      <c r="AB31">
        <f t="shared" si="9"/>
        <v>169132.26032190342</v>
      </c>
      <c r="AC31">
        <f t="shared" si="9"/>
        <v>173801.65289256201</v>
      </c>
      <c r="AD31">
        <f t="shared" si="9"/>
        <v>178460.49046321525</v>
      </c>
      <c r="AE31">
        <f t="shared" si="9"/>
        <v>202787.74289985051</v>
      </c>
      <c r="AF31">
        <f t="shared" si="9"/>
        <v>185314.32274789369</v>
      </c>
      <c r="AH31" t="s">
        <v>68</v>
      </c>
      <c r="AI31">
        <v>2010.3</v>
      </c>
      <c r="AJ31">
        <v>664.6</v>
      </c>
      <c r="AK31">
        <v>663.6</v>
      </c>
      <c r="AL31">
        <v>666.5</v>
      </c>
      <c r="AM31">
        <v>684.3</v>
      </c>
      <c r="AN31">
        <v>728.5</v>
      </c>
      <c r="AO31">
        <v>674.1</v>
      </c>
      <c r="AP31">
        <v>716.1</v>
      </c>
      <c r="AQ31">
        <v>751.1</v>
      </c>
      <c r="AR31">
        <v>813.9</v>
      </c>
      <c r="AS31">
        <v>787.7</v>
      </c>
      <c r="AT31">
        <v>750.2</v>
      </c>
      <c r="AU31">
        <v>696.4</v>
      </c>
      <c r="AV31">
        <v>761.4</v>
      </c>
      <c r="AW31">
        <v>741.7</v>
      </c>
      <c r="AX31">
        <v>751</v>
      </c>
      <c r="AY31">
        <v>748.2</v>
      </c>
    </row>
    <row r="32" spans="2:51" ht="45" x14ac:dyDescent="0.25">
      <c r="B32" s="2" t="s">
        <v>54</v>
      </c>
      <c r="Q32">
        <f>(Q5*1000)/Q22</f>
        <v>40913.90805847822</v>
      </c>
      <c r="R32">
        <f t="shared" ref="R32:AF32" si="10">(R5*1000)/R22</f>
        <v>41580.512105886075</v>
      </c>
      <c r="S32">
        <f t="shared" si="10"/>
        <v>39934.381217771297</v>
      </c>
      <c r="T32">
        <f t="shared" si="10"/>
        <v>42831.189050894711</v>
      </c>
      <c r="U32">
        <f t="shared" si="10"/>
        <v>46377.110992453556</v>
      </c>
      <c r="V32">
        <f t="shared" si="10"/>
        <v>48412.797788382806</v>
      </c>
      <c r="W32">
        <f t="shared" si="10"/>
        <v>53792.181584215621</v>
      </c>
      <c r="X32">
        <f t="shared" si="10"/>
        <v>59375.490195801925</v>
      </c>
      <c r="Y32">
        <f t="shared" si="10"/>
        <v>56890.690234024645</v>
      </c>
      <c r="Z32">
        <f t="shared" si="10"/>
        <v>59736.730585867146</v>
      </c>
      <c r="AA32">
        <f t="shared" si="10"/>
        <v>60043.38286626109</v>
      </c>
      <c r="AB32">
        <f t="shared" si="10"/>
        <v>59232.687241249529</v>
      </c>
      <c r="AC32">
        <f t="shared" si="10"/>
        <v>59165.561156805517</v>
      </c>
      <c r="AD32">
        <f t="shared" si="10"/>
        <v>62688.865943899502</v>
      </c>
      <c r="AE32">
        <f t="shared" si="10"/>
        <v>65954.518505971035</v>
      </c>
      <c r="AF32">
        <f t="shared" si="10"/>
        <v>68130.533250977969</v>
      </c>
      <c r="AH32" t="s">
        <v>69</v>
      </c>
      <c r="AJ32">
        <v>508.6</v>
      </c>
      <c r="AK32">
        <v>508.6</v>
      </c>
      <c r="AL32">
        <v>594.29999999999995</v>
      </c>
      <c r="AM32">
        <v>610.70000000000005</v>
      </c>
      <c r="AN32">
        <v>607.1</v>
      </c>
      <c r="AO32">
        <v>600.1</v>
      </c>
      <c r="AP32">
        <v>632.70000000000005</v>
      </c>
      <c r="AQ32">
        <v>656.5</v>
      </c>
      <c r="AR32">
        <v>731.4</v>
      </c>
      <c r="AS32">
        <v>779.3</v>
      </c>
      <c r="AT32">
        <v>782.3</v>
      </c>
      <c r="AU32">
        <v>784.9</v>
      </c>
      <c r="AV32">
        <v>816.6</v>
      </c>
      <c r="AW32">
        <v>871.4</v>
      </c>
      <c r="AX32">
        <v>899</v>
      </c>
      <c r="AY32">
        <v>928.7</v>
      </c>
    </row>
    <row r="33" spans="2:51" x14ac:dyDescent="0.25">
      <c r="B33" s="3" t="s">
        <v>74</v>
      </c>
      <c r="Q33">
        <f>(SUM(Q6:Q7)*1000)/Q23</f>
        <v>19998.891062713785</v>
      </c>
      <c r="R33">
        <f t="shared" ref="R33:AF33" si="11">(SUM(R6:R7)*1000)/R23</f>
        <v>20107.009019131572</v>
      </c>
      <c r="S33">
        <f t="shared" si="11"/>
        <v>20326.831401913107</v>
      </c>
      <c r="T33">
        <f t="shared" si="11"/>
        <v>20099.581070259501</v>
      </c>
      <c r="U33">
        <f t="shared" si="11"/>
        <v>22969.969196470083</v>
      </c>
      <c r="V33">
        <f t="shared" si="11"/>
        <v>22646.422510091721</v>
      </c>
      <c r="W33">
        <f t="shared" si="11"/>
        <v>23806.640411813783</v>
      </c>
      <c r="X33">
        <f t="shared" si="11"/>
        <v>24866.121255707516</v>
      </c>
      <c r="Y33">
        <f t="shared" si="11"/>
        <v>25481.928030224492</v>
      </c>
      <c r="Z33">
        <f t="shared" si="11"/>
        <v>25521.185946072135</v>
      </c>
      <c r="AA33">
        <f t="shared" si="11"/>
        <v>24402.271054568395</v>
      </c>
      <c r="AB33">
        <f t="shared" si="11"/>
        <v>25388.042689876696</v>
      </c>
      <c r="AC33">
        <f t="shared" si="11"/>
        <v>24905.424867978876</v>
      </c>
      <c r="AD33">
        <f t="shared" si="11"/>
        <v>24031.149395284086</v>
      </c>
      <c r="AE33">
        <f t="shared" si="11"/>
        <v>25524.852276677095</v>
      </c>
      <c r="AF33">
        <f t="shared" si="11"/>
        <v>24956.770048385817</v>
      </c>
      <c r="AH33" t="s">
        <v>70</v>
      </c>
      <c r="AJ33">
        <v>173.3</v>
      </c>
      <c r="AK33">
        <v>189.3</v>
      </c>
      <c r="AL33">
        <v>217.3</v>
      </c>
      <c r="AM33">
        <v>198.2</v>
      </c>
      <c r="AN33">
        <v>212.6</v>
      </c>
      <c r="AO33">
        <v>223.2</v>
      </c>
      <c r="AP33">
        <v>238.9</v>
      </c>
      <c r="AQ33">
        <v>252.6</v>
      </c>
      <c r="AR33">
        <v>271.7</v>
      </c>
      <c r="AS33">
        <v>280</v>
      </c>
      <c r="AT33">
        <v>384.1</v>
      </c>
      <c r="AU33">
        <v>414.3</v>
      </c>
      <c r="AV33">
        <v>490</v>
      </c>
      <c r="AW33">
        <v>532.9</v>
      </c>
      <c r="AX33">
        <v>573.1</v>
      </c>
      <c r="AY33">
        <v>570.29999999999995</v>
      </c>
    </row>
    <row r="34" spans="2:51" ht="45" x14ac:dyDescent="0.25">
      <c r="B34" s="2" t="s">
        <v>75</v>
      </c>
      <c r="Q34">
        <f>SUM(Q8:Q9)*1000/Q24</f>
        <v>75022.129734996357</v>
      </c>
      <c r="R34">
        <f t="shared" ref="R34:AF34" si="12">SUM(R8:R9)*1000/R24</f>
        <v>74373.157912317824</v>
      </c>
      <c r="S34">
        <f t="shared" si="12"/>
        <v>79681.83962631844</v>
      </c>
      <c r="T34">
        <f t="shared" si="12"/>
        <v>78378.596439028668</v>
      </c>
      <c r="U34">
        <f t="shared" si="12"/>
        <v>86128.942766583117</v>
      </c>
      <c r="V34">
        <f t="shared" si="12"/>
        <v>93838.078063357636</v>
      </c>
      <c r="W34">
        <f t="shared" si="12"/>
        <v>103730.67213868836</v>
      </c>
      <c r="X34">
        <f t="shared" si="12"/>
        <v>103510.84996360872</v>
      </c>
      <c r="Y34">
        <f t="shared" si="12"/>
        <v>106355.40582056328</v>
      </c>
      <c r="Z34">
        <f t="shared" si="12"/>
        <v>93390.130861504906</v>
      </c>
      <c r="AA34">
        <f t="shared" si="12"/>
        <v>90132.017273288089</v>
      </c>
      <c r="AB34">
        <f t="shared" si="12"/>
        <v>93956.307766174534</v>
      </c>
      <c r="AC34">
        <f t="shared" si="12"/>
        <v>102310.50450889593</v>
      </c>
      <c r="AD34">
        <f t="shared" si="12"/>
        <v>111873.30539807738</v>
      </c>
      <c r="AE34">
        <f t="shared" si="12"/>
        <v>118146.40617462614</v>
      </c>
      <c r="AF34">
        <f t="shared" si="12"/>
        <v>125087.59385055419</v>
      </c>
      <c r="AH34" t="s">
        <v>71</v>
      </c>
      <c r="AS34">
        <v>91.6</v>
      </c>
      <c r="AT34">
        <v>87.5</v>
      </c>
      <c r="AU34">
        <v>414.3</v>
      </c>
      <c r="AV34">
        <v>490</v>
      </c>
      <c r="AW34">
        <v>532.9</v>
      </c>
      <c r="AX34">
        <v>573.1</v>
      </c>
      <c r="AY34">
        <v>570.29999999999995</v>
      </c>
    </row>
    <row r="35" spans="2:51" x14ac:dyDescent="0.25">
      <c r="B35" s="2" t="s">
        <v>49</v>
      </c>
      <c r="Q35">
        <f>Q10*1000/Q25</f>
        <v>138425.55811837385</v>
      </c>
      <c r="R35">
        <f t="shared" ref="R35:AF35" si="13">R10*1000/R25</f>
        <v>143504.43205589405</v>
      </c>
      <c r="S35">
        <f t="shared" si="13"/>
        <v>163358.41220553432</v>
      </c>
      <c r="T35">
        <f t="shared" si="13"/>
        <v>164081.87670155484</v>
      </c>
      <c r="U35">
        <f t="shared" si="13"/>
        <v>166480.67917992728</v>
      </c>
      <c r="V35">
        <f t="shared" si="13"/>
        <v>184281.23853159923</v>
      </c>
      <c r="W35">
        <f t="shared" si="13"/>
        <v>176595.8087744675</v>
      </c>
      <c r="X35">
        <f t="shared" si="13"/>
        <v>197818.70078821198</v>
      </c>
      <c r="Y35">
        <f t="shared" si="13"/>
        <v>210046.95923016919</v>
      </c>
      <c r="Z35">
        <f t="shared" si="13"/>
        <v>190408.16326530612</v>
      </c>
      <c r="AA35">
        <f t="shared" si="13"/>
        <v>206019.41747572814</v>
      </c>
      <c r="AB35">
        <f t="shared" si="13"/>
        <v>220068.30176963675</v>
      </c>
      <c r="AC35">
        <f t="shared" si="13"/>
        <v>226773.28316086548</v>
      </c>
      <c r="AD35">
        <f t="shared" si="13"/>
        <v>224852.62838043147</v>
      </c>
      <c r="AE35">
        <f t="shared" si="13"/>
        <v>207333.52144469527</v>
      </c>
      <c r="AF35">
        <f t="shared" si="13"/>
        <v>217051.02334966851</v>
      </c>
      <c r="AH35" t="s">
        <v>72</v>
      </c>
      <c r="AJ35">
        <v>190.4</v>
      </c>
      <c r="AK35">
        <v>192.5</v>
      </c>
      <c r="AL35">
        <v>216.1</v>
      </c>
      <c r="AM35">
        <v>231.3</v>
      </c>
      <c r="AN35">
        <v>234.9</v>
      </c>
      <c r="AO35">
        <v>247.1</v>
      </c>
      <c r="AP35">
        <v>266.5</v>
      </c>
      <c r="AQ35">
        <v>274.2</v>
      </c>
      <c r="AR35">
        <v>303.3</v>
      </c>
      <c r="AS35">
        <v>182.9</v>
      </c>
      <c r="AT35">
        <v>181.8</v>
      </c>
      <c r="AU35">
        <v>190.5</v>
      </c>
      <c r="AV35">
        <v>192.4</v>
      </c>
      <c r="AW35">
        <v>199.1</v>
      </c>
      <c r="AX35">
        <v>233.1</v>
      </c>
      <c r="AY35">
        <v>230.8</v>
      </c>
    </row>
    <row r="36" spans="2:51" x14ac:dyDescent="0.25">
      <c r="B36" s="3" t="s">
        <v>76</v>
      </c>
      <c r="Q36">
        <f>SUM(Q11:Q13)*1000/Q26</f>
        <v>54957.528524664485</v>
      </c>
      <c r="R36">
        <f t="shared" ref="R36:AF36" si="14">SUM(R11:R13)*1000/R26</f>
        <v>51232.539637270536</v>
      </c>
      <c r="S36">
        <f t="shared" si="14"/>
        <v>52328.706317421929</v>
      </c>
      <c r="T36">
        <f t="shared" si="14"/>
        <v>47097.644892297336</v>
      </c>
      <c r="U36">
        <f t="shared" si="14"/>
        <v>51262.536322587315</v>
      </c>
      <c r="V36">
        <f t="shared" si="14"/>
        <v>48960.0720363984</v>
      </c>
      <c r="W36">
        <f t="shared" si="14"/>
        <v>49000.604656086769</v>
      </c>
      <c r="X36">
        <f t="shared" si="14"/>
        <v>53543.701959016827</v>
      </c>
      <c r="Y36">
        <f t="shared" si="14"/>
        <v>50029.238409470468</v>
      </c>
      <c r="Z36">
        <f t="shared" si="14"/>
        <v>46013.081188681928</v>
      </c>
      <c r="AA36">
        <f t="shared" si="14"/>
        <v>40889.446036294175</v>
      </c>
      <c r="AB36">
        <f t="shared" si="14"/>
        <v>40546.014971378245</v>
      </c>
      <c r="AC36">
        <f t="shared" si="14"/>
        <v>42039.306846999156</v>
      </c>
      <c r="AD36">
        <f t="shared" si="14"/>
        <v>40429.055325555142</v>
      </c>
      <c r="AE36">
        <f t="shared" si="14"/>
        <v>42971.932788885759</v>
      </c>
      <c r="AF36">
        <f t="shared" si="14"/>
        <v>44430.621140573916</v>
      </c>
    </row>
    <row r="37" spans="2:51" ht="30" x14ac:dyDescent="0.25">
      <c r="B37" s="2" t="s">
        <v>42</v>
      </c>
      <c r="Q37">
        <f>SUM(Q17)*1000/Q27</f>
        <v>23725.453563734212</v>
      </c>
      <c r="R37">
        <f t="shared" ref="R37:AF37" si="15">SUM(R17)*1000/R27</f>
        <v>24691.180213673724</v>
      </c>
      <c r="S37">
        <f t="shared" si="15"/>
        <v>24360.925987487088</v>
      </c>
      <c r="T37">
        <f t="shared" si="15"/>
        <v>25322.624240405774</v>
      </c>
      <c r="U37">
        <f t="shared" si="15"/>
        <v>26335.676272046341</v>
      </c>
      <c r="V37">
        <f t="shared" si="15"/>
        <v>30051.428345965101</v>
      </c>
      <c r="W37">
        <f t="shared" si="15"/>
        <v>29472.452732247621</v>
      </c>
      <c r="X37">
        <f t="shared" si="15"/>
        <v>30387.666351704</v>
      </c>
      <c r="Y37">
        <f t="shared" si="15"/>
        <v>28662.305874485981</v>
      </c>
      <c r="Z37">
        <f t="shared" si="15"/>
        <v>30336.554324770208</v>
      </c>
      <c r="AA37">
        <f t="shared" si="15"/>
        <v>32711.011482684477</v>
      </c>
      <c r="AB37">
        <f t="shared" si="15"/>
        <v>31353.783394656853</v>
      </c>
      <c r="AC37">
        <f t="shared" si="15"/>
        <v>30600.639906922628</v>
      </c>
      <c r="AD37">
        <f t="shared" si="15"/>
        <v>31094.510076441973</v>
      </c>
      <c r="AE37">
        <f t="shared" si="15"/>
        <v>30768.824480903182</v>
      </c>
      <c r="AF37">
        <f t="shared" si="15"/>
        <v>32089.361283338254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>
      <selection activeCell="G20" sqref="G20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6" x14ac:dyDescent="0.25">
      <c r="A1" t="s">
        <v>100</v>
      </c>
    </row>
    <row r="2" spans="1:16" x14ac:dyDescent="0.25">
      <c r="A2" t="s">
        <v>101</v>
      </c>
      <c r="G2" t="s">
        <v>110</v>
      </c>
    </row>
    <row r="3" spans="1:16" x14ac:dyDescent="0.25">
      <c r="B3" t="s">
        <v>116</v>
      </c>
      <c r="C3" t="s">
        <v>115</v>
      </c>
      <c r="D3" t="s">
        <v>109</v>
      </c>
      <c r="E3" s="4" t="s">
        <v>101</v>
      </c>
      <c r="H3" t="s">
        <v>111</v>
      </c>
      <c r="I3" t="s">
        <v>130</v>
      </c>
      <c r="J3" t="s">
        <v>110</v>
      </c>
      <c r="O3" t="s">
        <v>118</v>
      </c>
    </row>
    <row r="4" spans="1:16" x14ac:dyDescent="0.25">
      <c r="A4" s="1" t="str">
        <f>'Growth Rate with Modern Service'!A3</f>
        <v xml:space="preserve">Low-Tech </v>
      </c>
      <c r="B4">
        <f>'Growth Rate with Modern Service'!B67</f>
        <v>8.0752204099251573E-2</v>
      </c>
      <c r="C4">
        <f>'Manu and Services'!B3/'Manu and Services'!B$14</f>
        <v>0.63682916501176667</v>
      </c>
      <c r="D4">
        <f>('Manu and Services'!Y3/'Manu and Services'!B3)-1</f>
        <v>1.7107875506732784</v>
      </c>
      <c r="E4" s="4">
        <f>D4*C4*B4</f>
        <v>8.7977863468925457E-2</v>
      </c>
      <c r="F4" t="e">
        <f t="shared" ref="F4:F13" si="0">E4/$E$16</f>
        <v>#REF!</v>
      </c>
      <c r="G4" s="1" t="s">
        <v>85</v>
      </c>
      <c r="H4">
        <f>D4+1</f>
        <v>2.7107875506732784</v>
      </c>
      <c r="I4">
        <f>'Growth Rate with Modern Service'!Y67-'Growth Rate with Modern Service'!B67</f>
        <v>-4.4858611922707778E-2</v>
      </c>
      <c r="J4">
        <f>C4*H4*I4</f>
        <v>-7.7439806309012538E-2</v>
      </c>
      <c r="K4" t="e">
        <f t="shared" ref="K4:K13" si="1">J4/$J$16</f>
        <v>#REF!</v>
      </c>
      <c r="L4">
        <f>E4+J4</f>
        <v>1.053805715991292E-2</v>
      </c>
      <c r="N4" t="s">
        <v>101</v>
      </c>
      <c r="O4" s="5" t="e">
        <f>E16</f>
        <v>#REF!</v>
      </c>
      <c r="P4" t="e">
        <f>O4/$O$6</f>
        <v>#REF!</v>
      </c>
    </row>
    <row r="5" spans="1:16" x14ac:dyDescent="0.25">
      <c r="A5" s="1" t="str">
        <f>'Growth Rate with Modern Service'!A4</f>
        <v>Mid-Tech</v>
      </c>
      <c r="B5">
        <f>'Growth Rate with Modern Service'!B68</f>
        <v>5.7436751487135014E-2</v>
      </c>
      <c r="C5">
        <f>'Manu and Services'!B4/'Manu and Services'!B$14</f>
        <v>1.3668816330924816</v>
      </c>
      <c r="D5">
        <f>('Manu and Services'!Y4/'Manu and Services'!B4)-1</f>
        <v>1.1696252396491418</v>
      </c>
      <c r="E5" s="4">
        <f t="shared" ref="E5:E13" si="2">D5*C5*B5</f>
        <v>9.1826389435966743E-2</v>
      </c>
      <c r="F5" t="e">
        <f t="shared" si="0"/>
        <v>#REF!</v>
      </c>
      <c r="G5" s="1" t="s">
        <v>84</v>
      </c>
      <c r="H5">
        <f t="shared" ref="H5:H13" si="3">D5+1</f>
        <v>2.1696252396491418</v>
      </c>
      <c r="I5">
        <f>'Growth Rate with Modern Service'!Y68-'Growth Rate with Modern Service'!B68</f>
        <v>-3.0576521060911091E-3</v>
      </c>
      <c r="J5">
        <f t="shared" ref="J5:J13" si="4">C5*H5*I5</f>
        <v>-9.0678369625315537E-3</v>
      </c>
      <c r="K5" t="e">
        <f t="shared" si="1"/>
        <v>#REF!</v>
      </c>
      <c r="L5">
        <f t="shared" ref="L5:L13" si="5">E5+J5</f>
        <v>8.2758552473435193E-2</v>
      </c>
      <c r="N5" t="s">
        <v>110</v>
      </c>
      <c r="O5" s="5" t="e">
        <f>J16</f>
        <v>#REF!</v>
      </c>
      <c r="P5" t="e">
        <f>O5/$O$6</f>
        <v>#REF!</v>
      </c>
    </row>
    <row r="6" spans="1:16" x14ac:dyDescent="0.25">
      <c r="A6" s="1" t="str">
        <f>'Growth Rate with Modern Service'!A5</f>
        <v>High-Tech</v>
      </c>
      <c r="B6">
        <f>'Growth Rate with Modern Service'!B69</f>
        <v>9.5700580399744481E-2</v>
      </c>
      <c r="C6">
        <f>'Manu and Services'!B5/'Manu and Services'!B$14</f>
        <v>0.83395468443679754</v>
      </c>
      <c r="D6">
        <f>('Manu and Services'!Y5/'Manu and Services'!B5)-1</f>
        <v>1.3748549392288036</v>
      </c>
      <c r="E6" s="4">
        <f t="shared" si="2"/>
        <v>0.10972710028306153</v>
      </c>
      <c r="F6" t="e">
        <f t="shared" si="0"/>
        <v>#REF!</v>
      </c>
      <c r="G6" s="1" t="s">
        <v>83</v>
      </c>
      <c r="H6">
        <f t="shared" si="3"/>
        <v>2.3748549392288036</v>
      </c>
      <c r="I6">
        <f>'Growth Rate with Modern Service'!Y69-'Growth Rate with Modern Service'!B69</f>
        <v>-2.2816885885616006E-2</v>
      </c>
      <c r="J6">
        <f t="shared" si="4"/>
        <v>-4.5189330810396736E-2</v>
      </c>
      <c r="K6" t="e">
        <f t="shared" si="1"/>
        <v>#REF!</v>
      </c>
      <c r="L6">
        <f t="shared" si="5"/>
        <v>6.4537769472664791E-2</v>
      </c>
      <c r="N6" t="s">
        <v>99</v>
      </c>
      <c r="O6" t="e">
        <f>K16</f>
        <v>#REF!</v>
      </c>
    </row>
    <row r="7" spans="1:16" x14ac:dyDescent="0.25">
      <c r="A7" s="1" t="str">
        <f>'Growth Rate with Modern Service'!A6</f>
        <v>Utilities</v>
      </c>
      <c r="B7">
        <f>'Growth Rate with Modern Service'!B70</f>
        <v>8.1669691470054439E-3</v>
      </c>
      <c r="C7">
        <f>'Manu and Services'!B6/'Manu and Services'!B$14</f>
        <v>2.581301240536245</v>
      </c>
      <c r="D7">
        <f>('Manu and Services'!Y6/'Manu and Services'!B6)-1</f>
        <v>0.57505966338655745</v>
      </c>
      <c r="E7" s="4">
        <f t="shared" si="2"/>
        <v>1.2123067152757428E-2</v>
      </c>
      <c r="F7" t="e">
        <f t="shared" si="0"/>
        <v>#REF!</v>
      </c>
      <c r="G7" s="1" t="s">
        <v>81</v>
      </c>
      <c r="H7">
        <f t="shared" si="3"/>
        <v>1.5750596633865575</v>
      </c>
      <c r="I7">
        <f>'Growth Rate with Modern Service'!Y70-'Growth Rate with Modern Service'!B70</f>
        <v>2.3638726378459787E-3</v>
      </c>
      <c r="J7">
        <f t="shared" si="4"/>
        <v>9.6108051698246509E-3</v>
      </c>
      <c r="K7" t="e">
        <f t="shared" si="1"/>
        <v>#REF!</v>
      </c>
      <c r="L7">
        <f t="shared" si="5"/>
        <v>2.173387232258208E-2</v>
      </c>
    </row>
    <row r="8" spans="1:16" ht="45" x14ac:dyDescent="0.25">
      <c r="A8" s="1" t="str">
        <f>'Growth Rate with Modern Service'!A8</f>
        <v>Business Services &amp; Transport storage comms</v>
      </c>
      <c r="B8">
        <f>'Growth Rate with Modern Service'!B72</f>
        <v>9.1299401359807145E-2</v>
      </c>
      <c r="C8" t="e">
        <f>'Manu and Services'!#REF!/'Manu and Services'!B$14</f>
        <v>#REF!</v>
      </c>
      <c r="D8" t="e">
        <f>('Manu and Services'!#REF!/'Manu and Services'!#REF!)-1</f>
        <v>#REF!</v>
      </c>
      <c r="E8" s="4" t="e">
        <f t="shared" si="2"/>
        <v>#REF!</v>
      </c>
      <c r="F8" t="e">
        <f t="shared" si="0"/>
        <v>#REF!</v>
      </c>
      <c r="G8" s="1" t="s">
        <v>128</v>
      </c>
      <c r="H8" t="e">
        <f t="shared" si="3"/>
        <v>#REF!</v>
      </c>
      <c r="I8">
        <f>'Growth Rate with Modern Service'!Y72-'Growth Rate with Modern Service'!B72</f>
        <v>6.4800023982462249E-2</v>
      </c>
      <c r="J8" t="e">
        <f t="shared" si="4"/>
        <v>#REF!</v>
      </c>
      <c r="K8" t="e">
        <f t="shared" si="1"/>
        <v>#REF!</v>
      </c>
      <c r="L8" t="e">
        <f t="shared" si="5"/>
        <v>#REF!</v>
      </c>
    </row>
    <row r="9" spans="1:16" x14ac:dyDescent="0.25">
      <c r="A9" s="1" t="str">
        <f>'Growth Rate with Modern Service'!A9</f>
        <v>Other Market Services</v>
      </c>
      <c r="B9">
        <f>'Growth Rate with Modern Service'!B73</f>
        <v>0.17149280819134818</v>
      </c>
      <c r="C9" t="e">
        <f>'Manu and Services'!#REF!/'Manu and Services'!B$14</f>
        <v>#REF!</v>
      </c>
      <c r="D9" t="e">
        <f>('Manu and Services'!#REF!/'Manu and Services'!#REF!)-1</f>
        <v>#REF!</v>
      </c>
      <c r="E9" s="4" t="e">
        <f t="shared" si="2"/>
        <v>#REF!</v>
      </c>
      <c r="F9" t="e">
        <f t="shared" si="0"/>
        <v>#REF!</v>
      </c>
      <c r="G9" s="1" t="s">
        <v>126</v>
      </c>
      <c r="H9" t="e">
        <f t="shared" si="3"/>
        <v>#REF!</v>
      </c>
      <c r="I9">
        <f>'Growth Rate with Modern Service'!Y73-'Growth Rate with Modern Service'!B73</f>
        <v>8.0291906732008006E-2</v>
      </c>
      <c r="J9" t="e">
        <f t="shared" si="4"/>
        <v>#REF!</v>
      </c>
      <c r="K9" t="e">
        <f t="shared" si="1"/>
        <v>#REF!</v>
      </c>
      <c r="L9" t="e">
        <f t="shared" si="5"/>
        <v>#REF!</v>
      </c>
    </row>
    <row r="10" spans="1:16" ht="45" x14ac:dyDescent="0.25">
      <c r="A10" s="1" t="str">
        <f>'Growth Rate with Modern Service'!A11</f>
        <v>Government Services and Other Social Services</v>
      </c>
      <c r="B10">
        <f>'Growth Rate with Modern Service'!B74</f>
        <v>0.20598911070780401</v>
      </c>
      <c r="C10" t="e">
        <f>'Manu and Services'!#REF!/'Manu and Services'!B$14</f>
        <v>#REF!</v>
      </c>
      <c r="D10" t="e">
        <f>('Manu and Services'!#REF!/'Manu and Services'!#REF!)-1</f>
        <v>#REF!</v>
      </c>
      <c r="E10" s="4" t="e">
        <f t="shared" si="2"/>
        <v>#REF!</v>
      </c>
      <c r="F10" t="e">
        <f t="shared" si="0"/>
        <v>#REF!</v>
      </c>
      <c r="G10" s="1" t="s">
        <v>94</v>
      </c>
      <c r="H10" t="e">
        <f t="shared" si="3"/>
        <v>#REF!</v>
      </c>
      <c r="I10">
        <f>'Growth Rate with Modern Service'!Y74-'Growth Rate with Modern Service'!B74</f>
        <v>2.0547325375789294E-3</v>
      </c>
      <c r="J10" t="e">
        <f t="shared" si="4"/>
        <v>#REF!</v>
      </c>
      <c r="K10" t="e">
        <f t="shared" si="1"/>
        <v>#REF!</v>
      </c>
      <c r="L10" t="e">
        <f t="shared" si="5"/>
        <v>#REF!</v>
      </c>
    </row>
    <row r="11" spans="1:16" x14ac:dyDescent="0.25">
      <c r="A11" s="1" t="str">
        <f>'Growth Rate with Modern Service'!A12</f>
        <v>Agriculture</v>
      </c>
      <c r="B11">
        <f>'Growth Rate with Modern Service'!B75</f>
        <v>0.20598911070780401</v>
      </c>
      <c r="C11">
        <f>'Manu and Services'!B10/'Manu and Services'!B$14</f>
        <v>0.4881350403633391</v>
      </c>
      <c r="D11">
        <f>('Manu and Services'!Y10/'Manu and Services'!B10)-1</f>
        <v>0.80215661239285407</v>
      </c>
      <c r="E11" s="4">
        <f t="shared" si="2"/>
        <v>8.0657250756406423E-2</v>
      </c>
      <c r="F11" t="e">
        <f t="shared" si="0"/>
        <v>#REF!</v>
      </c>
      <c r="G11" s="1" t="s">
        <v>86</v>
      </c>
      <c r="H11">
        <f t="shared" si="3"/>
        <v>1.8021566123928541</v>
      </c>
      <c r="I11">
        <f>'Growth Rate with Modern Service'!Y75-'Growth Rate with Modern Service'!B75</f>
        <v>1.0565399877637077E-2</v>
      </c>
      <c r="J11">
        <f t="shared" si="4"/>
        <v>9.294337799751853E-3</v>
      </c>
      <c r="K11" t="e">
        <f t="shared" si="1"/>
        <v>#REF!</v>
      </c>
      <c r="L11">
        <f t="shared" si="5"/>
        <v>8.9951588556158271E-2</v>
      </c>
    </row>
    <row r="12" spans="1:16" x14ac:dyDescent="0.25">
      <c r="A12" s="1" t="str">
        <f>'Growth Rate with Modern Service'!A13</f>
        <v>Construction</v>
      </c>
      <c r="B12">
        <f>'Growth Rate with Modern Service'!B76</f>
        <v>0.21109515941165316</v>
      </c>
      <c r="C12">
        <f>'Manu and Services'!B11/'Manu and Services'!B$14</f>
        <v>0.8383802412458492</v>
      </c>
      <c r="D12">
        <f>('Manu and Services'!Y11/'Manu and Services'!B11)-1</f>
        <v>0.45197722060867962</v>
      </c>
      <c r="E12" s="4">
        <f t="shared" si="2"/>
        <v>7.9990029373004271E-2</v>
      </c>
      <c r="F12" t="e">
        <f t="shared" si="0"/>
        <v>#REF!</v>
      </c>
      <c r="G12" s="1" t="s">
        <v>87</v>
      </c>
      <c r="H12">
        <f t="shared" si="3"/>
        <v>1.4519772206086796</v>
      </c>
      <c r="I12">
        <f>'Growth Rate with Modern Service'!Y76-'Growth Rate with Modern Service'!B76</f>
        <v>-0.10122087432135955</v>
      </c>
      <c r="J12">
        <f t="shared" si="4"/>
        <v>-0.12321708256425586</v>
      </c>
      <c r="K12" t="e">
        <f t="shared" si="1"/>
        <v>#REF!</v>
      </c>
      <c r="L12">
        <f t="shared" si="5"/>
        <v>-4.3227053191251585E-2</v>
      </c>
    </row>
    <row r="13" spans="1:16" x14ac:dyDescent="0.25">
      <c r="A13" s="1" t="str">
        <f>'Growth Rate with Modern Service'!A14</f>
        <v>Mining</v>
      </c>
      <c r="B13">
        <f>'Growth Rate with Modern Service'!B77</f>
        <v>7.2974510388168046E-2</v>
      </c>
      <c r="C13">
        <f>'Manu and Services'!B12/'Manu and Services'!B$14</f>
        <v>0.62635939278920472</v>
      </c>
      <c r="D13">
        <f>('Manu and Services'!Y12/'Manu and Services'!B12)-1</f>
        <v>0.40172418986446079</v>
      </c>
      <c r="E13" s="4">
        <f t="shared" si="2"/>
        <v>1.8362117742212296E-2</v>
      </c>
      <c r="F13" t="e">
        <f t="shared" si="0"/>
        <v>#REF!</v>
      </c>
      <c r="G13" s="1" t="s">
        <v>88</v>
      </c>
      <c r="H13">
        <f t="shared" si="3"/>
        <v>1.4017241898644608</v>
      </c>
      <c r="I13">
        <f>'Growth Rate with Modern Service'!Y77-'Growth Rate with Modern Service'!B77</f>
        <v>1.2452933954661016E-2</v>
      </c>
      <c r="J13">
        <f t="shared" si="4"/>
        <v>1.0933465712291954E-2</v>
      </c>
      <c r="K13" t="e">
        <f t="shared" si="1"/>
        <v>#REF!</v>
      </c>
      <c r="L13">
        <f t="shared" si="5"/>
        <v>2.929558345450425E-2</v>
      </c>
    </row>
    <row r="14" spans="1:16" x14ac:dyDescent="0.25">
      <c r="A14" s="1"/>
      <c r="G14" s="1"/>
    </row>
    <row r="15" spans="1:16" x14ac:dyDescent="0.25">
      <c r="K15" t="s">
        <v>105</v>
      </c>
    </row>
    <row r="16" spans="1:16" x14ac:dyDescent="0.25">
      <c r="E16" s="4" t="e">
        <f>SUM(E4:E13)</f>
        <v>#REF!</v>
      </c>
      <c r="J16" s="4" t="e">
        <f>SUM(J4:J13)</f>
        <v>#REF!</v>
      </c>
      <c r="K16" t="e">
        <f>E16+J16</f>
        <v>#REF!</v>
      </c>
    </row>
    <row r="17" spans="1:3" ht="15.75" customHeight="1" x14ac:dyDescent="0.25">
      <c r="A17" t="s">
        <v>113</v>
      </c>
      <c r="B17">
        <f>('Manu and Services'!Y14/'Manu and Services'!B14)-1</f>
        <v>0.5939191069919747</v>
      </c>
    </row>
    <row r="18" spans="1:3" ht="15.75" customHeight="1" x14ac:dyDescent="0.25"/>
    <row r="19" spans="1:3" ht="15.75" customHeight="1" x14ac:dyDescent="0.25">
      <c r="A19" t="s">
        <v>122</v>
      </c>
    </row>
    <row r="20" spans="1:3" ht="15.75" customHeight="1" x14ac:dyDescent="0.25">
      <c r="B20" t="s">
        <v>101</v>
      </c>
      <c r="C20" t="s">
        <v>124</v>
      </c>
    </row>
    <row r="21" spans="1:3" ht="15.75" customHeight="1" x14ac:dyDescent="0.25">
      <c r="A21" s="1" t="s">
        <v>85</v>
      </c>
      <c r="B21">
        <f>SUM('Growth Rate with Modern Service'!C19:Y19)/23</f>
        <v>2.0718232726236224E-3</v>
      </c>
      <c r="C21">
        <f>SUM('Growth Rate with Modern Service'!C35:Y35)/23</f>
        <v>-1.6580076258465989E-3</v>
      </c>
    </row>
    <row r="22" spans="1:3" ht="15.75" customHeight="1" x14ac:dyDescent="0.25">
      <c r="A22" s="1" t="s">
        <v>84</v>
      </c>
      <c r="B22">
        <f>SUM('Growth Rate with Modern Service'!C20:Y20)/23</f>
        <v>3.2892001030180155E-3</v>
      </c>
      <c r="C22">
        <f>SUM('Growth Rate with Modern Service'!C36:Y36)/23</f>
        <v>-3.0058791134787754E-4</v>
      </c>
    </row>
    <row r="23" spans="1:3" ht="15.75" customHeight="1" x14ac:dyDescent="0.25">
      <c r="A23" s="1" t="s">
        <v>83</v>
      </c>
      <c r="B23">
        <f>SUM('Growth Rate with Modern Service'!C21:Y21)/23</f>
        <v>3.8589111701197798E-3</v>
      </c>
      <c r="C23">
        <f>SUM('Growth Rate with Modern Service'!C37:Y37)/23</f>
        <v>-1.2856914407680215E-3</v>
      </c>
    </row>
    <row r="24" spans="1:3" ht="15.75" customHeight="1" x14ac:dyDescent="0.25">
      <c r="A24" s="1" t="s">
        <v>81</v>
      </c>
      <c r="B24">
        <f>SUM('Growth Rate with Modern Service'!C22:Y22)/23</f>
        <v>8.3785556827740081E-4</v>
      </c>
      <c r="C24">
        <f>SUM('Growth Rate with Modern Service'!C38:Y38)/23</f>
        <v>-5.0211946261500367E-5</v>
      </c>
    </row>
    <row r="25" spans="1:3" ht="15.75" customHeight="1" x14ac:dyDescent="0.25">
      <c r="A25" s="1" t="s">
        <v>128</v>
      </c>
      <c r="B25" t="e">
        <f>SUM('Growth Rate with Modern Service'!C24:Y24)/23</f>
        <v>#REF!</v>
      </c>
      <c r="C25" t="e">
        <f>SUM('Growth Rate with Modern Service'!C40:Y40)/23</f>
        <v>#REF!</v>
      </c>
    </row>
    <row r="26" spans="1:3" ht="31.5" customHeight="1" x14ac:dyDescent="0.25">
      <c r="A26" s="1" t="s">
        <v>126</v>
      </c>
      <c r="B26" t="e">
        <f>SUM('Growth Rate with Modern Service'!C25:Y25)/23</f>
        <v>#REF!</v>
      </c>
      <c r="C26" t="e">
        <f>SUM('Growth Rate with Modern Service'!C41:Y41)/23</f>
        <v>#REF!</v>
      </c>
    </row>
    <row r="27" spans="1:3" ht="15.75" customHeight="1" x14ac:dyDescent="0.25">
      <c r="A27" s="1" t="s">
        <v>94</v>
      </c>
      <c r="B27" t="e">
        <f>SUM('Growth Rate with Modern Service'!C26:Y26)/23</f>
        <v>#REF!</v>
      </c>
      <c r="C27" t="e">
        <f>SUM('Growth Rate with Modern Service'!C42:Y42)/23</f>
        <v>#REF!</v>
      </c>
    </row>
    <row r="28" spans="1:3" ht="15.75" customHeight="1" x14ac:dyDescent="0.25">
      <c r="A28" s="1" t="s">
        <v>86</v>
      </c>
      <c r="B28">
        <f>SUM('Growth Rate with Modern Service'!C27:Y27)/23</f>
        <v>2.7128130117451653E-3</v>
      </c>
      <c r="C28">
        <f>SUM('Growth Rate with Modern Service'!C43:Y43)/23</f>
        <v>1.8722950494390412E-4</v>
      </c>
    </row>
    <row r="29" spans="1:3" ht="15.75" customHeight="1" x14ac:dyDescent="0.25">
      <c r="A29" s="1" t="s">
        <v>87</v>
      </c>
      <c r="B29">
        <f>SUM('Growth Rate with Modern Service'!C28:Y28)/23</f>
        <v>2.1489688569577203E-3</v>
      </c>
      <c r="C29">
        <f>SUM('Growth Rate with Modern Service'!C44:Y44)/23</f>
        <v>-3.6478508955431282E-3</v>
      </c>
    </row>
    <row r="30" spans="1:3" ht="15.75" customHeight="1" x14ac:dyDescent="0.25">
      <c r="A30" t="s">
        <v>88</v>
      </c>
      <c r="B30">
        <f>SUM('Growth Rate with Modern Service'!C29:Y29)/23</f>
        <v>6.0468559849089398E-4</v>
      </c>
      <c r="C30">
        <f>SUM('Growth Rate with Modern Service'!C45:Y45)/23</f>
        <v>3.6169921924457101E-4</v>
      </c>
    </row>
    <row r="31" spans="1:3" ht="15.75" customHeight="1" x14ac:dyDescent="0.25"/>
    <row r="32" spans="1:3" ht="15.75" customHeight="1" x14ac:dyDescent="0.25"/>
    <row r="33" spans="1:16" ht="15.75" customHeight="1" x14ac:dyDescent="0.25"/>
    <row r="34" spans="1:16" x14ac:dyDescent="0.25">
      <c r="A34" t="s">
        <v>117</v>
      </c>
    </row>
    <row r="35" spans="1:16" x14ac:dyDescent="0.25">
      <c r="A35" t="s">
        <v>101</v>
      </c>
      <c r="G35" t="s">
        <v>110</v>
      </c>
    </row>
    <row r="36" spans="1:16" x14ac:dyDescent="0.25">
      <c r="B36" t="s">
        <v>116</v>
      </c>
      <c r="C36" t="s">
        <v>115</v>
      </c>
      <c r="D36" t="s">
        <v>109</v>
      </c>
      <c r="E36" s="4" t="s">
        <v>101</v>
      </c>
      <c r="H36" t="s">
        <v>111</v>
      </c>
      <c r="I36" t="s">
        <v>112</v>
      </c>
      <c r="J36" t="s">
        <v>110</v>
      </c>
      <c r="O36" t="s">
        <v>118</v>
      </c>
    </row>
    <row r="37" spans="1:16" x14ac:dyDescent="0.25">
      <c r="A37" s="1" t="s">
        <v>85</v>
      </c>
      <c r="B37">
        <f>'Growth Rate with Modern Service'!B67</f>
        <v>8.0752204099251573E-2</v>
      </c>
      <c r="C37">
        <f>'Manu and Services'!B3/'Manu and Services'!B$14</f>
        <v>0.63682916501176667</v>
      </c>
      <c r="D37">
        <f>('Manu and Services'!I3/'Manu and Services'!B3)-1</f>
        <v>0.32282180770784974</v>
      </c>
      <c r="E37" s="4">
        <f>D37*C37*B37</f>
        <v>1.6601227260588648E-2</v>
      </c>
      <c r="F37" t="e">
        <f>E37/$E$48</f>
        <v>#REF!</v>
      </c>
      <c r="G37" s="1" t="s">
        <v>85</v>
      </c>
      <c r="H37">
        <f>D37+1</f>
        <v>1.3228218077078497</v>
      </c>
      <c r="I37">
        <f>'Growth Rate with Modern Service'!I67-'Growth Rate with Modern Service'!B67</f>
        <v>-1.5980704559716771E-2</v>
      </c>
      <c r="J37">
        <f>C37*H37*I37</f>
        <v>-1.3462329415258854E-2</v>
      </c>
      <c r="K37" t="e">
        <f>J37/$J$48</f>
        <v>#REF!</v>
      </c>
      <c r="L37">
        <f>E37+J37</f>
        <v>3.1388978453297939E-3</v>
      </c>
      <c r="N37" t="s">
        <v>101</v>
      </c>
      <c r="O37" s="5" t="e">
        <f>E48</f>
        <v>#REF!</v>
      </c>
      <c r="P37" t="e">
        <f>O37/$O$39</f>
        <v>#REF!</v>
      </c>
    </row>
    <row r="38" spans="1:16" x14ac:dyDescent="0.25">
      <c r="A38" s="1" t="s">
        <v>84</v>
      </c>
      <c r="B38">
        <f>'Growth Rate with Modern Service'!B68</f>
        <v>5.7436751487135014E-2</v>
      </c>
      <c r="C38">
        <f>'Manu and Services'!B4/'Manu and Services'!B$14</f>
        <v>1.3668816330924816</v>
      </c>
      <c r="D38">
        <f>('Manu and Services'!I4/'Manu and Services'!B4)-1</f>
        <v>0.44293480581175637</v>
      </c>
      <c r="E38" s="4">
        <f t="shared" ref="E38:E46" si="6">D38*C38*B38</f>
        <v>3.4774475271596869E-2</v>
      </c>
      <c r="F38" t="e">
        <f t="shared" ref="F38:F46" si="7">E38/$E$48</f>
        <v>#REF!</v>
      </c>
      <c r="G38" s="1" t="s">
        <v>84</v>
      </c>
      <c r="H38">
        <f t="shared" ref="H38:H45" si="8">D38+1</f>
        <v>1.4429348058117564</v>
      </c>
      <c r="I38">
        <f>'Growth Rate with Modern Service'!I68-'Growth Rate with Modern Service'!B68</f>
        <v>-3.4077844855663619E-4</v>
      </c>
      <c r="J38">
        <f t="shared" ref="J38:J45" si="9">C38*H38*I38</f>
        <v>-6.7212451899766317E-4</v>
      </c>
      <c r="K38" t="e">
        <f t="shared" ref="K38:K46" si="10">J38/$J$48</f>
        <v>#REF!</v>
      </c>
      <c r="L38">
        <f t="shared" ref="L38:L46" si="11">E38+J38</f>
        <v>3.4102350752599209E-2</v>
      </c>
      <c r="N38" t="s">
        <v>110</v>
      </c>
      <c r="O38" s="5" t="e">
        <f>J48</f>
        <v>#REF!</v>
      </c>
      <c r="P38" t="e">
        <f>O38/$O$39</f>
        <v>#REF!</v>
      </c>
    </row>
    <row r="39" spans="1:16" x14ac:dyDescent="0.25">
      <c r="A39" s="1" t="s">
        <v>83</v>
      </c>
      <c r="B39">
        <f>'Growth Rate with Modern Service'!B69</f>
        <v>9.5700580399744481E-2</v>
      </c>
      <c r="C39">
        <f>'Manu and Services'!B5/'Manu and Services'!B$14</f>
        <v>0.83395468443679754</v>
      </c>
      <c r="D39">
        <f>('Manu and Services'!I5/'Manu and Services'!B5)-1</f>
        <v>0.49210528043879931</v>
      </c>
      <c r="E39" s="4">
        <f t="shared" si="6"/>
        <v>3.9274896511497355E-2</v>
      </c>
      <c r="F39" t="e">
        <f t="shared" si="7"/>
        <v>#REF!</v>
      </c>
      <c r="G39" s="1" t="s">
        <v>83</v>
      </c>
      <c r="H39">
        <f t="shared" si="8"/>
        <v>1.4921052804387993</v>
      </c>
      <c r="I39">
        <f>'Growth Rate with Modern Service'!I69-'Growth Rate with Modern Service'!B69</f>
        <v>1.6993721501061765E-2</v>
      </c>
      <c r="J39">
        <f t="shared" si="9"/>
        <v>2.1146106562232904E-2</v>
      </c>
      <c r="K39" t="e">
        <f t="shared" si="10"/>
        <v>#REF!</v>
      </c>
      <c r="L39">
        <f t="shared" si="11"/>
        <v>6.0421003073730259E-2</v>
      </c>
      <c r="N39" t="s">
        <v>99</v>
      </c>
      <c r="O39" t="e">
        <f>K48</f>
        <v>#REF!</v>
      </c>
    </row>
    <row r="40" spans="1:16" x14ac:dyDescent="0.25">
      <c r="A40" s="1" t="s">
        <v>81</v>
      </c>
      <c r="B40">
        <f>'Growth Rate with Modern Service'!B70</f>
        <v>8.1669691470054439E-3</v>
      </c>
      <c r="C40">
        <f>'Manu and Services'!B6/'Manu and Services'!B$14</f>
        <v>2.581301240536245</v>
      </c>
      <c r="D40">
        <f>('Manu and Services'!I6/'Manu and Services'!B6)-1</f>
        <v>1.3510451276732516</v>
      </c>
      <c r="E40" s="4">
        <f t="shared" si="6"/>
        <v>2.8481933009755649E-2</v>
      </c>
      <c r="F40" t="e">
        <f t="shared" si="7"/>
        <v>#REF!</v>
      </c>
      <c r="G40" s="1" t="s">
        <v>81</v>
      </c>
      <c r="H40">
        <f t="shared" si="8"/>
        <v>2.3510451276732516</v>
      </c>
      <c r="I40">
        <f>'Growth Rate with Modern Service'!I70-'Growth Rate with Modern Service'!B70</f>
        <v>-2.8482792924333132E-3</v>
      </c>
      <c r="J40">
        <f t="shared" si="9"/>
        <v>-1.7285511204304715E-2</v>
      </c>
      <c r="K40" t="e">
        <f t="shared" si="10"/>
        <v>#REF!</v>
      </c>
      <c r="L40">
        <f t="shared" si="11"/>
        <v>1.1196421805450933E-2</v>
      </c>
    </row>
    <row r="41" spans="1:16" ht="45" x14ac:dyDescent="0.25">
      <c r="A41" s="1" t="s">
        <v>128</v>
      </c>
      <c r="B41">
        <f>'Growth Rate with Modern Service'!B72</f>
        <v>9.1299401359807145E-2</v>
      </c>
      <c r="C41" t="e">
        <f>'Manu and Services'!#REF!/'Manu and Services'!B$14</f>
        <v>#REF!</v>
      </c>
      <c r="D41" t="e">
        <f>('Manu and Services'!#REF!/'Manu and Services'!#REF!)-1</f>
        <v>#REF!</v>
      </c>
      <c r="E41" s="4" t="e">
        <f t="shared" si="6"/>
        <v>#REF!</v>
      </c>
      <c r="F41" t="e">
        <f t="shared" si="7"/>
        <v>#REF!</v>
      </c>
      <c r="G41" s="1" t="s">
        <v>128</v>
      </c>
      <c r="H41" t="e">
        <f t="shared" si="8"/>
        <v>#REF!</v>
      </c>
      <c r="I41">
        <f>'Growth Rate with Modern Service'!I71-'Growth Rate with Modern Service'!B71</f>
        <v>2.7998797223970862E-2</v>
      </c>
      <c r="J41" t="e">
        <f t="shared" si="9"/>
        <v>#REF!</v>
      </c>
      <c r="K41" t="e">
        <f t="shared" si="10"/>
        <v>#REF!</v>
      </c>
      <c r="L41" t="e">
        <f t="shared" si="11"/>
        <v>#REF!</v>
      </c>
    </row>
    <row r="42" spans="1:16" x14ac:dyDescent="0.25">
      <c r="A42" s="1" t="s">
        <v>126</v>
      </c>
      <c r="B42">
        <f>'Growth Rate with Modern Service'!B73</f>
        <v>0.17149280819134818</v>
      </c>
      <c r="C42" t="e">
        <f>'Manu and Services'!#REF!/'Manu and Services'!B$14</f>
        <v>#REF!</v>
      </c>
      <c r="G42" s="1" t="s">
        <v>126</v>
      </c>
      <c r="H42">
        <f t="shared" si="8"/>
        <v>1</v>
      </c>
      <c r="I42">
        <f>'Growth Rate with Modern Service'!I72-'Growth Rate with Modern Service'!B72</f>
        <v>6.6810068739131256E-3</v>
      </c>
      <c r="J42" t="e">
        <f t="shared" si="9"/>
        <v>#REF!</v>
      </c>
      <c r="K42" t="e">
        <f t="shared" si="10"/>
        <v>#REF!</v>
      </c>
      <c r="L42" t="e">
        <f t="shared" si="11"/>
        <v>#REF!</v>
      </c>
    </row>
    <row r="43" spans="1:16" ht="45" x14ac:dyDescent="0.25">
      <c r="A43" s="1" t="s">
        <v>94</v>
      </c>
      <c r="B43">
        <f>'Growth Rate with Modern Service'!B74</f>
        <v>0.20598911070780401</v>
      </c>
      <c r="C43" t="e">
        <f>'Manu and Services'!#REF!/'Manu and Services'!B$14</f>
        <v>#REF!</v>
      </c>
      <c r="D43" t="e">
        <f>('Manu and Services'!#REF!/'Manu and Services'!#REF!)-1</f>
        <v>#REF!</v>
      </c>
      <c r="E43" s="4" t="e">
        <f>D43*C43*B43</f>
        <v>#REF!</v>
      </c>
      <c r="F43" t="e">
        <f t="shared" si="7"/>
        <v>#REF!</v>
      </c>
      <c r="G43" s="1" t="s">
        <v>94</v>
      </c>
      <c r="H43" t="e">
        <f t="shared" si="8"/>
        <v>#REF!</v>
      </c>
      <c r="I43">
        <f>'Growth Rate with Modern Service'!I73-'Growth Rate with Modern Service'!B73</f>
        <v>2.1317790350057764E-2</v>
      </c>
      <c r="J43" t="e">
        <f t="shared" si="9"/>
        <v>#REF!</v>
      </c>
      <c r="K43" t="e">
        <f t="shared" si="10"/>
        <v>#REF!</v>
      </c>
      <c r="L43" t="e">
        <f t="shared" si="11"/>
        <v>#REF!</v>
      </c>
    </row>
    <row r="44" spans="1:16" x14ac:dyDescent="0.25">
      <c r="A44" s="1" t="s">
        <v>86</v>
      </c>
      <c r="B44">
        <f>'Growth Rate with Modern Service'!B75</f>
        <v>0.20598911070780401</v>
      </c>
      <c r="C44">
        <f>'Manu and Services'!B10/'Manu and Services'!B$14</f>
        <v>0.4881350403633391</v>
      </c>
      <c r="D44">
        <f>('Manu and Services'!I10/'Manu and Services'!B10)-1</f>
        <v>3.5580008286428821E-2</v>
      </c>
      <c r="E44" s="4">
        <f t="shared" si="6"/>
        <v>3.5775877253107252E-3</v>
      </c>
      <c r="F44" t="e">
        <f t="shared" si="7"/>
        <v>#REF!</v>
      </c>
      <c r="G44" s="1" t="s">
        <v>86</v>
      </c>
      <c r="H44">
        <f t="shared" si="8"/>
        <v>1.0355800082864288</v>
      </c>
      <c r="I44">
        <f>'Growth Rate with Modern Service'!I74-'Growth Rate with Modern Service'!B74</f>
        <v>1.0890447398612918E-2</v>
      </c>
      <c r="J44">
        <f t="shared" si="9"/>
        <v>5.5051526240735412E-3</v>
      </c>
      <c r="K44" t="e">
        <f t="shared" si="10"/>
        <v>#REF!</v>
      </c>
      <c r="L44">
        <f t="shared" si="11"/>
        <v>9.0827403493842669E-3</v>
      </c>
    </row>
    <row r="45" spans="1:16" x14ac:dyDescent="0.25">
      <c r="A45" s="1" t="s">
        <v>87</v>
      </c>
      <c r="B45">
        <f>'Growth Rate with Modern Service'!B76</f>
        <v>0.21109515941165316</v>
      </c>
      <c r="C45">
        <f>'Manu and Services'!B11/'Manu and Services'!B$14</f>
        <v>0.8383802412458492</v>
      </c>
      <c r="D45">
        <f>('Manu and Services'!I11/'Manu and Services'!B11)-1</f>
        <v>4.6850631058894088E-2</v>
      </c>
      <c r="E45" s="4">
        <f t="shared" si="6"/>
        <v>8.2915314835952086E-3</v>
      </c>
      <c r="F45" t="e">
        <f t="shared" si="7"/>
        <v>#REF!</v>
      </c>
      <c r="G45" s="1" t="s">
        <v>87</v>
      </c>
      <c r="H45">
        <f t="shared" si="8"/>
        <v>1.0468506310588941</v>
      </c>
      <c r="I45">
        <f>'Growth Rate with Modern Service'!I75-'Growth Rate with Modern Service'!B75</f>
        <v>1.0890447398612918E-2</v>
      </c>
      <c r="J45">
        <f t="shared" si="9"/>
        <v>9.5580979168306598E-3</v>
      </c>
      <c r="K45" t="e">
        <f t="shared" si="10"/>
        <v>#REF!</v>
      </c>
      <c r="L45">
        <f t="shared" si="11"/>
        <v>1.7849629400425868E-2</v>
      </c>
    </row>
    <row r="46" spans="1:16" x14ac:dyDescent="0.25">
      <c r="A46" t="s">
        <v>88</v>
      </c>
      <c r="B46">
        <f>'Growth Rate with Modern Service'!B77</f>
        <v>7.2974510388168046E-2</v>
      </c>
      <c r="C46">
        <f>'Manu and Services'!B12/'Manu and Services'!B$14</f>
        <v>0.62635939278920472</v>
      </c>
      <c r="D46">
        <f>('Manu and Services'!I12/'Manu and Services'!B12)-1</f>
        <v>-7.1326090118615459E-2</v>
      </c>
      <c r="E46" s="4">
        <f t="shared" si="6"/>
        <v>-3.2601921863145613E-3</v>
      </c>
      <c r="F46" t="e">
        <f t="shared" si="7"/>
        <v>#REF!</v>
      </c>
      <c r="G46" t="s">
        <v>88</v>
      </c>
      <c r="H46">
        <f>D46+1</f>
        <v>0.92867390988138454</v>
      </c>
      <c r="I46">
        <f>'Growth Rate with Modern Service'!I76-'Growth Rate with Modern Service'!B76</f>
        <v>-4.3615765289183039E-2</v>
      </c>
      <c r="J46">
        <f>C46*H46*I46</f>
        <v>-2.5370576516933693E-2</v>
      </c>
      <c r="K46" t="e">
        <f t="shared" si="10"/>
        <v>#REF!</v>
      </c>
      <c r="L46">
        <f t="shared" si="11"/>
        <v>-2.8630768703248252E-2</v>
      </c>
    </row>
    <row r="47" spans="1:16" x14ac:dyDescent="0.25">
      <c r="K47" t="s">
        <v>105</v>
      </c>
    </row>
    <row r="48" spans="1:16" x14ac:dyDescent="0.25">
      <c r="E48" s="4" t="e">
        <f>SUM(E37:E45)</f>
        <v>#REF!</v>
      </c>
      <c r="J48" s="4" t="e">
        <f>SUM(J37:J45)</f>
        <v>#REF!</v>
      </c>
      <c r="K48" t="e">
        <f>E48+J48</f>
        <v>#REF!</v>
      </c>
    </row>
    <row r="49" spans="1:16" x14ac:dyDescent="0.25">
      <c r="A49" t="s">
        <v>113</v>
      </c>
      <c r="B49">
        <f>('Manu and Services'!I14/'Manu and Services'!B14)-1</f>
        <v>0.20493647337141807</v>
      </c>
    </row>
    <row r="52" spans="1:16" x14ac:dyDescent="0.25">
      <c r="A52" t="s">
        <v>120</v>
      </c>
    </row>
    <row r="53" spans="1:16" x14ac:dyDescent="0.25">
      <c r="A53" t="s">
        <v>101</v>
      </c>
      <c r="G53" t="s">
        <v>110</v>
      </c>
    </row>
    <row r="54" spans="1:16" x14ac:dyDescent="0.25">
      <c r="B54" t="s">
        <v>119</v>
      </c>
      <c r="C54" t="s">
        <v>121</v>
      </c>
      <c r="D54" t="s">
        <v>109</v>
      </c>
      <c r="E54" s="4" t="s">
        <v>101</v>
      </c>
      <c r="H54" t="s">
        <v>111</v>
      </c>
      <c r="I54" t="s">
        <v>112</v>
      </c>
      <c r="J54" t="s">
        <v>110</v>
      </c>
      <c r="O54" t="s">
        <v>118</v>
      </c>
    </row>
    <row r="55" spans="1:16" x14ac:dyDescent="0.25">
      <c r="A55" t="s">
        <v>85</v>
      </c>
      <c r="B55">
        <f>'Growth Rate'!J71</f>
        <v>6.5004553990764546E-2</v>
      </c>
      <c r="C55">
        <f>'Manu and Services'!J3/'Manu and Services'!J$14</f>
        <v>0.6907908941735883</v>
      </c>
      <c r="D55">
        <f>('Manu and Services'!Y3/'Manu and Services'!J3)-1</f>
        <v>1.0820379130454327</v>
      </c>
      <c r="E55" s="4">
        <f>D55*C55*B55</f>
        <v>4.8588429871114704E-2</v>
      </c>
      <c r="F55" t="e">
        <f>E55/$E$66</f>
        <v>#REF!</v>
      </c>
      <c r="G55" s="1" t="s">
        <v>85</v>
      </c>
      <c r="H55">
        <f>D55+1</f>
        <v>2.0820379130454327</v>
      </c>
      <c r="I55">
        <f>'Growth Rate'!Y71-'Growth Rate'!J71</f>
        <v>-2.9110961814220751E-2</v>
      </c>
      <c r="J55">
        <f>C55*H55*I55</f>
        <v>-4.1868923261531694E-2</v>
      </c>
      <c r="K55" t="e">
        <f>J55/$J$66</f>
        <v>#REF!</v>
      </c>
      <c r="L55">
        <f>E55+J55</f>
        <v>6.7195066095830092E-3</v>
      </c>
      <c r="N55" t="s">
        <v>101</v>
      </c>
      <c r="O55" s="5" t="e">
        <f>E66</f>
        <v>#REF!</v>
      </c>
      <c r="P55" t="e">
        <f>O55/$O$57</f>
        <v>#REF!</v>
      </c>
    </row>
    <row r="56" spans="1:16" x14ac:dyDescent="0.25">
      <c r="A56" t="s">
        <v>84</v>
      </c>
      <c r="B56">
        <f>'Growth Rate'!J72</f>
        <v>6.0020473222336314E-2</v>
      </c>
      <c r="C56">
        <f>'Manu and Services'!J4/'Manu and Services'!J$14</f>
        <v>1.5759706977254491</v>
      </c>
      <c r="D56">
        <f>('Manu and Services'!Y4/'Manu and Services'!J4)-1</f>
        <v>0.56777705690269875</v>
      </c>
      <c r="E56" s="4">
        <f t="shared" ref="E56:E63" si="12">D56*C56*B56</f>
        <v>5.3706319710605951E-2</v>
      </c>
      <c r="F56" t="e">
        <f t="shared" ref="F56:F63" si="13">E56/$E$66</f>
        <v>#REF!</v>
      </c>
      <c r="G56" s="1" t="s">
        <v>84</v>
      </c>
      <c r="H56">
        <f t="shared" ref="H56:H63" si="14">D56+1</f>
        <v>1.5677770569026988</v>
      </c>
      <c r="I56">
        <f>'Growth Rate'!Y72-'Growth Rate'!J72</f>
        <v>-5.6413738412924089E-3</v>
      </c>
      <c r="J56">
        <f t="shared" ref="J56:J63" si="15">C56*H56*I56</f>
        <v>-1.3938541207476039E-2</v>
      </c>
      <c r="K56" t="e">
        <f t="shared" ref="K56:K63" si="16">J56/$J$66</f>
        <v>#REF!</v>
      </c>
      <c r="L56">
        <f t="shared" ref="L56:L63" si="17">E56+J56</f>
        <v>3.9767778503129916E-2</v>
      </c>
      <c r="N56" t="s">
        <v>110</v>
      </c>
      <c r="O56" s="5" t="e">
        <f>J66</f>
        <v>#REF!</v>
      </c>
      <c r="P56" t="e">
        <f t="shared" ref="P56:P57" si="18">O56/$O$57</f>
        <v>#REF!</v>
      </c>
    </row>
    <row r="57" spans="1:16" x14ac:dyDescent="0.25">
      <c r="A57" t="s">
        <v>83</v>
      </c>
      <c r="B57">
        <f>'Growth Rate'!J73</f>
        <v>0.1084187521798021</v>
      </c>
      <c r="C57">
        <f>'Manu and Services'!J5/'Manu and Services'!J$14</f>
        <v>0.95336430090333668</v>
      </c>
      <c r="D57">
        <f>('Manu and Services'!Y5/'Manu and Services'!J5)-1</f>
        <v>0.73076245174023979</v>
      </c>
      <c r="E57" s="4">
        <f t="shared" si="12"/>
        <v>7.5533483519750921E-2</v>
      </c>
      <c r="F57" t="e">
        <f t="shared" si="13"/>
        <v>#REF!</v>
      </c>
      <c r="G57" s="1" t="s">
        <v>83</v>
      </c>
      <c r="H57">
        <f t="shared" si="14"/>
        <v>1.7307624517402398</v>
      </c>
      <c r="I57">
        <f>'Growth Rate'!Y73-'Growth Rate'!J73</f>
        <v>-3.5535057665673622E-2</v>
      </c>
      <c r="J57">
        <f t="shared" si="15"/>
        <v>-5.8634520087372993E-2</v>
      </c>
      <c r="K57" t="e">
        <f t="shared" si="16"/>
        <v>#REF!</v>
      </c>
      <c r="L57">
        <f t="shared" si="17"/>
        <v>1.6898963432377928E-2</v>
      </c>
      <c r="N57" t="s">
        <v>99</v>
      </c>
      <c r="O57" t="e">
        <f>K66</f>
        <v>#REF!</v>
      </c>
      <c r="P57" t="e">
        <f t="shared" si="18"/>
        <v>#REF!</v>
      </c>
    </row>
    <row r="58" spans="1:16" x14ac:dyDescent="0.25">
      <c r="A58" t="s">
        <v>81</v>
      </c>
      <c r="B58">
        <f>'Growth Rate'!J74</f>
        <v>6.1244121419409998E-3</v>
      </c>
      <c r="C58">
        <f>'Manu and Services'!J6/'Manu and Services'!J$14</f>
        <v>4.5250449879502765</v>
      </c>
      <c r="D58">
        <f>('Manu and Services'!Y6/'Manu and Services'!J6)-1</f>
        <v>-0.25143484205966593</v>
      </c>
      <c r="E58" s="4">
        <f t="shared" si="12"/>
        <v>-6.9680742397897179E-3</v>
      </c>
      <c r="F58" t="e">
        <f t="shared" si="13"/>
        <v>#REF!</v>
      </c>
      <c r="G58" s="1" t="s">
        <v>81</v>
      </c>
      <c r="H58">
        <f t="shared" si="14"/>
        <v>0.74856515794033407</v>
      </c>
      <c r="I58">
        <f>'Growth Rate'!Y74-'Growth Rate'!J74</f>
        <v>4.4064296429104227E-3</v>
      </c>
      <c r="J58">
        <f t="shared" si="15"/>
        <v>1.4925859542472466E-2</v>
      </c>
      <c r="K58" t="e">
        <f t="shared" si="16"/>
        <v>#REF!</v>
      </c>
      <c r="L58">
        <f t="shared" si="17"/>
        <v>7.9577853026827489E-3</v>
      </c>
    </row>
    <row r="59" spans="1:16" x14ac:dyDescent="0.25">
      <c r="A59" t="s">
        <v>82</v>
      </c>
      <c r="B59">
        <f>'Growth Rate'!J78</f>
        <v>0.32977768277041469</v>
      </c>
      <c r="C59" t="e">
        <f>'Manu and Services'!#REF!/'Manu and Services'!J$14</f>
        <v>#REF!</v>
      </c>
      <c r="D59" t="e">
        <f>('Manu and Services'!#REF!/'Manu and Services'!#REF!)-1</f>
        <v>#REF!</v>
      </c>
      <c r="E59" s="4" t="e">
        <f t="shared" si="12"/>
        <v>#REF!</v>
      </c>
      <c r="F59" t="e">
        <f t="shared" si="13"/>
        <v>#REF!</v>
      </c>
      <c r="G59" s="1" t="s">
        <v>82</v>
      </c>
      <c r="H59" t="e">
        <f t="shared" si="14"/>
        <v>#REF!</v>
      </c>
      <c r="I59">
        <f>'Growth Rate'!Y78-'Growth Rate'!J78</f>
        <v>7.810645749521089E-2</v>
      </c>
      <c r="J59" t="e">
        <f t="shared" si="15"/>
        <v>#REF!</v>
      </c>
      <c r="K59" t="e">
        <f t="shared" si="16"/>
        <v>#REF!</v>
      </c>
      <c r="L59" t="e">
        <f t="shared" si="17"/>
        <v>#REF!</v>
      </c>
    </row>
    <row r="60" spans="1:16" ht="45" x14ac:dyDescent="0.25">
      <c r="A60" t="s">
        <v>94</v>
      </c>
      <c r="B60">
        <f>'Growth Rate'!J79</f>
        <v>0.16426891834117144</v>
      </c>
      <c r="C60" t="e">
        <f>'Manu and Services'!#REF!/'Manu and Services'!J$14</f>
        <v>#REF!</v>
      </c>
      <c r="D60" t="e">
        <f>('Manu and Services'!#REF!/'Manu and Services'!#REF!)-1</f>
        <v>#REF!</v>
      </c>
      <c r="E60" s="4" t="e">
        <f t="shared" si="12"/>
        <v>#REF!</v>
      </c>
      <c r="F60" t="e">
        <f t="shared" si="13"/>
        <v>#REF!</v>
      </c>
      <c r="G60" s="1" t="s">
        <v>94</v>
      </c>
      <c r="H60" t="e">
        <f t="shared" si="14"/>
        <v>#REF!</v>
      </c>
      <c r="I60">
        <f>'Growth Rate'!Y79-'Growth Rate'!J79</f>
        <v>4.3774924904211504E-2</v>
      </c>
      <c r="J60" t="e">
        <f t="shared" si="15"/>
        <v>#REF!</v>
      </c>
      <c r="K60" t="e">
        <f t="shared" si="16"/>
        <v>#REF!</v>
      </c>
      <c r="L60" t="e">
        <f t="shared" si="17"/>
        <v>#REF!</v>
      </c>
    </row>
    <row r="61" spans="1:16" x14ac:dyDescent="0.25">
      <c r="A61" t="s">
        <v>86</v>
      </c>
      <c r="B61">
        <f>'Growth Rate'!J80</f>
        <v>0.1877725523728089</v>
      </c>
      <c r="C61">
        <f>'Manu and Services'!J10/'Manu and Services'!J$14</f>
        <v>0.50504438519512562</v>
      </c>
      <c r="D61">
        <f>('Manu and Services'!Y10/'Manu and Services'!J10)-1</f>
        <v>0.45117496420692005</v>
      </c>
      <c r="E61" s="4">
        <f t="shared" si="12"/>
        <v>4.2786488908049904E-2</v>
      </c>
      <c r="F61" t="e">
        <f t="shared" si="13"/>
        <v>#REF!</v>
      </c>
      <c r="G61" s="1" t="s">
        <v>86</v>
      </c>
      <c r="H61">
        <f t="shared" si="14"/>
        <v>1.45117496420692</v>
      </c>
      <c r="I61">
        <f>'Growth Rate'!Y80-'Growth Rate'!J80</f>
        <v>2.8781958212632186E-2</v>
      </c>
      <c r="J61">
        <f t="shared" si="15"/>
        <v>2.109452074101973E-2</v>
      </c>
      <c r="K61" t="e">
        <f t="shared" si="16"/>
        <v>#REF!</v>
      </c>
      <c r="L61">
        <f t="shared" si="17"/>
        <v>6.3881009649069634E-2</v>
      </c>
    </row>
    <row r="62" spans="1:16" x14ac:dyDescent="0.25">
      <c r="A62" t="s">
        <v>87</v>
      </c>
      <c r="B62">
        <f>'Growth Rate'!J81</f>
        <v>0.15133604104318085</v>
      </c>
      <c r="C62">
        <f>'Manu and Services'!J11/'Manu and Services'!J$14</f>
        <v>0.80031675752626841</v>
      </c>
      <c r="D62">
        <f>('Manu and Services'!Y11/'Manu and Services'!J11)-1</f>
        <v>0.26723085131530011</v>
      </c>
      <c r="E62" s="4">
        <f t="shared" si="12"/>
        <v>3.2366137466014348E-2</v>
      </c>
      <c r="F62" t="e">
        <f t="shared" si="13"/>
        <v>#REF!</v>
      </c>
      <c r="G62" s="1" t="s">
        <v>87</v>
      </c>
      <c r="H62">
        <f t="shared" si="14"/>
        <v>1.2672308513153001</v>
      </c>
      <c r="I62">
        <f>'Growth Rate'!Y81-'Growth Rate'!J81</f>
        <v>-4.1461755952887244E-2</v>
      </c>
      <c r="J62">
        <f t="shared" si="15"/>
        <v>-4.2049935986966797E-2</v>
      </c>
      <c r="K62" t="e">
        <f t="shared" si="16"/>
        <v>#REF!</v>
      </c>
      <c r="L62">
        <f t="shared" si="17"/>
        <v>-9.6837985209524483E-3</v>
      </c>
    </row>
    <row r="63" spans="1:16" x14ac:dyDescent="0.25">
      <c r="A63" t="s">
        <v>88</v>
      </c>
      <c r="B63">
        <f>'Growth Rate'!J82</f>
        <v>8.8691748610517304E-2</v>
      </c>
      <c r="C63">
        <f>'Manu and Services'!J12/'Manu and Services'!J$14</f>
        <v>0.45828453585583534</v>
      </c>
      <c r="D63">
        <f>('Manu and Services'!Y12/'Manu and Services'!J12)-1</f>
        <v>0.59612819860234323</v>
      </c>
      <c r="E63" s="4">
        <f t="shared" si="12"/>
        <v>2.4230260648021605E-2</v>
      </c>
      <c r="F63" t="e">
        <f t="shared" si="13"/>
        <v>#REF!</v>
      </c>
      <c r="G63" s="1" t="s">
        <v>88</v>
      </c>
      <c r="H63">
        <f t="shared" si="14"/>
        <v>1.5961281986023432</v>
      </c>
      <c r="I63">
        <f>'Growth Rate'!Y82-'Growth Rate'!J82</f>
        <v>-3.2643042676882422E-3</v>
      </c>
      <c r="J63">
        <f t="shared" si="15"/>
        <v>-2.3877761278371682E-3</v>
      </c>
      <c r="K63" t="e">
        <f t="shared" si="16"/>
        <v>#REF!</v>
      </c>
      <c r="L63">
        <f t="shared" si="17"/>
        <v>2.1842484520184436E-2</v>
      </c>
    </row>
    <row r="65" spans="1:11" x14ac:dyDescent="0.25">
      <c r="K65" t="s">
        <v>105</v>
      </c>
    </row>
    <row r="66" spans="1:11" x14ac:dyDescent="0.25">
      <c r="E66" s="4" t="e">
        <f>SUM(E55:E63)</f>
        <v>#REF!</v>
      </c>
      <c r="J66" s="4" t="e">
        <f>SUM(J55:J63)</f>
        <v>#REF!</v>
      </c>
      <c r="K66" t="e">
        <f>E66+J66</f>
        <v>#REF!</v>
      </c>
    </row>
    <row r="67" spans="1:11" x14ac:dyDescent="0.25">
      <c r="A67" t="s">
        <v>113</v>
      </c>
      <c r="B67">
        <f>('Manu and Services'!Y14/'Manu and Services'!J14)-1</f>
        <v>0.32795417093289236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75"/>
  <sheetViews>
    <sheetView topLeftCell="A2" zoomScale="55" zoomScaleNormal="55" workbookViewId="0">
      <selection activeCell="Z27" sqref="Z27"/>
    </sheetView>
  </sheetViews>
  <sheetFormatPr defaultRowHeight="15" x14ac:dyDescent="0.25"/>
  <cols>
    <col min="2" max="2" width="18.7109375" customWidth="1"/>
    <col min="17" max="17" width="9.140625" customWidth="1"/>
  </cols>
  <sheetData>
    <row r="1" spans="2:38" x14ac:dyDescent="0.25">
      <c r="B1" t="s">
        <v>1</v>
      </c>
    </row>
    <row r="2" spans="2:38" x14ac:dyDescent="0.25">
      <c r="C2">
        <v>1987</v>
      </c>
      <c r="D2">
        <v>1988</v>
      </c>
      <c r="E2">
        <v>1989</v>
      </c>
      <c r="F2">
        <v>1990</v>
      </c>
      <c r="G2">
        <v>1991</v>
      </c>
      <c r="H2">
        <v>1992</v>
      </c>
      <c r="I2">
        <v>1993</v>
      </c>
      <c r="J2">
        <v>1994</v>
      </c>
      <c r="K2">
        <v>1995</v>
      </c>
      <c r="L2">
        <v>1996</v>
      </c>
      <c r="M2">
        <v>1997</v>
      </c>
      <c r="N2">
        <v>1998</v>
      </c>
      <c r="O2">
        <v>1999</v>
      </c>
      <c r="P2">
        <v>2000</v>
      </c>
      <c r="Q2">
        <v>2001</v>
      </c>
      <c r="R2">
        <v>2002</v>
      </c>
      <c r="S2">
        <v>2003</v>
      </c>
      <c r="T2">
        <v>2004</v>
      </c>
      <c r="U2">
        <v>2005</v>
      </c>
      <c r="V2">
        <v>2006</v>
      </c>
      <c r="W2">
        <v>2007</v>
      </c>
      <c r="X2">
        <v>2008</v>
      </c>
      <c r="Y2">
        <v>2009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  <c r="AJ2" t="s">
        <v>95</v>
      </c>
    </row>
    <row r="3" spans="2:38" x14ac:dyDescent="0.25">
      <c r="B3" s="2" t="s">
        <v>56</v>
      </c>
      <c r="C3">
        <v>2835.6919601527379</v>
      </c>
      <c r="D3">
        <v>3176.2160743899958</v>
      </c>
      <c r="E3">
        <v>3598.1043575158014</v>
      </c>
      <c r="F3">
        <v>3777.4068778442688</v>
      </c>
      <c r="G3">
        <v>3784.9405971858009</v>
      </c>
      <c r="H3">
        <v>4497.630446894751</v>
      </c>
      <c r="I3">
        <v>5859.7269038437817</v>
      </c>
      <c r="J3">
        <v>6665.8348733877319</v>
      </c>
      <c r="K3">
        <v>8038.4785374149078</v>
      </c>
      <c r="L3">
        <v>8710.4863026795847</v>
      </c>
      <c r="M3">
        <v>8038.4785374149078</v>
      </c>
      <c r="N3">
        <v>9005.808100867649</v>
      </c>
      <c r="O3">
        <v>9477.4189316475677</v>
      </c>
      <c r="P3">
        <v>11076.07417592071</v>
      </c>
      <c r="Q3">
        <v>11535.579839505303</v>
      </c>
      <c r="R3">
        <v>12223.084496471562</v>
      </c>
      <c r="S3">
        <v>12731.697635553743</v>
      </c>
      <c r="T3">
        <v>13552.494011727746</v>
      </c>
      <c r="U3">
        <v>14383.813418365518</v>
      </c>
      <c r="V3">
        <v>15105.652474900777</v>
      </c>
      <c r="W3">
        <v>15797.928157106944</v>
      </c>
      <c r="X3">
        <v>16185.947445176238</v>
      </c>
      <c r="Y3">
        <v>16413.175671960587</v>
      </c>
      <c r="Z3">
        <v>17701</v>
      </c>
      <c r="AA3">
        <v>18404</v>
      </c>
      <c r="AB3">
        <v>19331</v>
      </c>
      <c r="AC3">
        <v>20184</v>
      </c>
      <c r="AD3">
        <v>20905</v>
      </c>
      <c r="AE3">
        <v>21538</v>
      </c>
      <c r="AF3">
        <v>22622</v>
      </c>
      <c r="AJ3" t="s">
        <v>96</v>
      </c>
      <c r="AK3" t="s">
        <v>97</v>
      </c>
      <c r="AL3" t="s">
        <v>98</v>
      </c>
    </row>
    <row r="4" spans="2:38" ht="45" x14ac:dyDescent="0.25">
      <c r="B4" s="2" t="s">
        <v>55</v>
      </c>
      <c r="C4">
        <v>682.36957954422667</v>
      </c>
      <c r="D4">
        <v>687.89483929762127</v>
      </c>
      <c r="E4">
        <v>781.82425510532858</v>
      </c>
      <c r="F4">
        <v>897.85470992661408</v>
      </c>
      <c r="G4">
        <v>900.61733980331121</v>
      </c>
      <c r="H4">
        <v>1063.6125025284505</v>
      </c>
      <c r="I4">
        <v>1234.8955548836816</v>
      </c>
      <c r="J4">
        <v>1422.7543864990964</v>
      </c>
      <c r="K4">
        <v>1494.5827632932258</v>
      </c>
      <c r="L4">
        <v>1823.3357186202013</v>
      </c>
      <c r="M4">
        <v>2030.5329593724966</v>
      </c>
      <c r="N4">
        <v>2121.6997453035069</v>
      </c>
      <c r="O4">
        <v>2179.7149727141496</v>
      </c>
      <c r="P4">
        <v>2560.9578956983732</v>
      </c>
      <c r="Q4">
        <v>2649.5723557571405</v>
      </c>
      <c r="R4">
        <v>2891.046759417281</v>
      </c>
      <c r="S4">
        <v>3085.9985715465691</v>
      </c>
      <c r="T4">
        <v>3345.1958672184633</v>
      </c>
      <c r="U4">
        <v>3431.594965775761</v>
      </c>
      <c r="V4">
        <v>3526.0031640838893</v>
      </c>
      <c r="W4">
        <v>3704.8065699704962</v>
      </c>
      <c r="X4">
        <v>3990.8920193890676</v>
      </c>
      <c r="Y4">
        <v>4178.6830029042621</v>
      </c>
      <c r="Z4">
        <v>4472</v>
      </c>
      <c r="AA4">
        <v>4644</v>
      </c>
      <c r="AB4">
        <v>4838</v>
      </c>
      <c r="AC4">
        <v>5052</v>
      </c>
      <c r="AD4">
        <v>5293</v>
      </c>
      <c r="AE4">
        <v>5595</v>
      </c>
      <c r="AF4">
        <v>5972</v>
      </c>
    </row>
    <row r="5" spans="2:38" ht="45" x14ac:dyDescent="0.25">
      <c r="B5" s="2" t="s">
        <v>54</v>
      </c>
      <c r="C5">
        <v>16370.160048114487</v>
      </c>
      <c r="D5">
        <v>19443.116660617688</v>
      </c>
      <c r="E5">
        <v>23090.886636626114</v>
      </c>
      <c r="F5">
        <v>27086.167353308792</v>
      </c>
      <c r="G5">
        <v>31671.560648494935</v>
      </c>
      <c r="H5">
        <v>35592.530892329036</v>
      </c>
      <c r="I5">
        <v>39349.580975467732</v>
      </c>
      <c r="J5">
        <v>43840.993378521845</v>
      </c>
      <c r="K5">
        <v>48631.833275112898</v>
      </c>
      <c r="L5">
        <v>52323.315293973435</v>
      </c>
      <c r="M5">
        <v>55933.930033557561</v>
      </c>
      <c r="N5">
        <v>54222.603555897527</v>
      </c>
      <c r="O5">
        <v>56056.32375354346</v>
      </c>
      <c r="P5">
        <v>58668.118313956918</v>
      </c>
      <c r="Q5">
        <v>59656.569340067086</v>
      </c>
      <c r="R5">
        <v>62246.026622511454</v>
      </c>
      <c r="S5">
        <v>63583.521774935463</v>
      </c>
      <c r="T5">
        <v>68838.287042597978</v>
      </c>
      <c r="U5">
        <v>75144.832941072498</v>
      </c>
      <c r="V5">
        <v>79905.322749725819</v>
      </c>
      <c r="W5">
        <v>92097.594090335566</v>
      </c>
      <c r="X5">
        <v>102683.97274461987</v>
      </c>
      <c r="Y5">
        <v>104212.36637068634</v>
      </c>
      <c r="Z5">
        <v>112771</v>
      </c>
      <c r="AA5">
        <v>120411</v>
      </c>
      <c r="AB5">
        <v>125905</v>
      </c>
      <c r="AC5">
        <v>133797</v>
      </c>
      <c r="AD5">
        <v>145714</v>
      </c>
      <c r="AE5">
        <v>155745</v>
      </c>
      <c r="AF5">
        <v>165455</v>
      </c>
    </row>
    <row r="6" spans="2:38" x14ac:dyDescent="0.25">
      <c r="B6" s="3" t="s">
        <v>53</v>
      </c>
      <c r="C6">
        <v>3494.5786532492948</v>
      </c>
      <c r="D6">
        <v>3959.5970639100747</v>
      </c>
      <c r="E6">
        <v>4081.057096545353</v>
      </c>
      <c r="F6">
        <v>4254.5714288814652</v>
      </c>
      <c r="G6">
        <v>4218.7118001986692</v>
      </c>
      <c r="H6">
        <v>4568.0539893020414</v>
      </c>
      <c r="I6">
        <v>4864.1851164890058</v>
      </c>
      <c r="J6">
        <v>5375.4740157727492</v>
      </c>
      <c r="K6">
        <v>5444.8797487071943</v>
      </c>
      <c r="L6">
        <v>6153.9749868541048</v>
      </c>
      <c r="M6">
        <v>7110.6173391338689</v>
      </c>
      <c r="N6">
        <v>6637.5015929640704</v>
      </c>
      <c r="O6">
        <v>7341.9697822486842</v>
      </c>
      <c r="P6">
        <v>7560.5978409921863</v>
      </c>
      <c r="Q6">
        <v>8035.1085753152847</v>
      </c>
      <c r="R6">
        <v>8699.0627587027375</v>
      </c>
      <c r="S6">
        <v>9474.8787882043816</v>
      </c>
      <c r="T6">
        <v>9817.6812198446423</v>
      </c>
      <c r="U6">
        <v>10699.044313824998</v>
      </c>
      <c r="V6">
        <v>11338.713203154952</v>
      </c>
      <c r="W6">
        <v>12749.546085403032</v>
      </c>
      <c r="X6">
        <v>14005.598272802536</v>
      </c>
      <c r="Y6">
        <v>14975.959456337063</v>
      </c>
      <c r="Z6">
        <v>16309</v>
      </c>
      <c r="AA6">
        <v>17449</v>
      </c>
      <c r="AB6">
        <v>18575</v>
      </c>
      <c r="AC6">
        <v>19837</v>
      </c>
      <c r="AD6">
        <v>21306</v>
      </c>
      <c r="AE6">
        <v>22838</v>
      </c>
      <c r="AF6">
        <v>24630</v>
      </c>
    </row>
    <row r="7" spans="2:38" x14ac:dyDescent="0.25">
      <c r="B7" s="3" t="s">
        <v>52</v>
      </c>
      <c r="C7">
        <v>1010.4678762601521</v>
      </c>
      <c r="D7">
        <v>1117.3521918938541</v>
      </c>
      <c r="E7">
        <v>1224.2365075275561</v>
      </c>
      <c r="F7">
        <v>1336.8761324646114</v>
      </c>
      <c r="G7">
        <v>1468.4260593983984</v>
      </c>
      <c r="H7">
        <v>1642.7297125856662</v>
      </c>
      <c r="I7">
        <v>1860.609279069751</v>
      </c>
      <c r="J7">
        <v>2173.0403555374955</v>
      </c>
      <c r="K7">
        <v>2509.314856261989</v>
      </c>
      <c r="L7">
        <v>2760.0819044795207</v>
      </c>
      <c r="M7">
        <v>3199.9519726643716</v>
      </c>
      <c r="N7">
        <v>3025.6483194771035</v>
      </c>
      <c r="O7">
        <v>3070.868606860593</v>
      </c>
      <c r="P7">
        <v>3513.2052361754527</v>
      </c>
      <c r="Q7">
        <v>3666.2425854785497</v>
      </c>
      <c r="R7">
        <v>3688.8654979842249</v>
      </c>
      <c r="S7">
        <v>3619.666000908042</v>
      </c>
      <c r="T7">
        <v>4215.846283410543</v>
      </c>
      <c r="U7">
        <v>4732.1809923636019</v>
      </c>
      <c r="V7">
        <v>4996.1513533742054</v>
      </c>
      <c r="W7">
        <v>5360.1652758637138</v>
      </c>
      <c r="X7">
        <v>5479.4943431698775</v>
      </c>
      <c r="Y7">
        <v>5422.3239318576434</v>
      </c>
      <c r="Z7">
        <v>5555</v>
      </c>
      <c r="AA7">
        <v>5760</v>
      </c>
      <c r="AB7">
        <v>5927</v>
      </c>
      <c r="AC7">
        <v>6102</v>
      </c>
      <c r="AD7">
        <v>6313</v>
      </c>
      <c r="AE7">
        <v>6536</v>
      </c>
      <c r="AF7">
        <v>6833</v>
      </c>
    </row>
    <row r="8" spans="2:38" ht="33" customHeight="1" x14ac:dyDescent="0.25">
      <c r="B8" s="2" t="s">
        <v>127</v>
      </c>
      <c r="C8">
        <v>9973.7649908173898</v>
      </c>
      <c r="D8">
        <v>10808.857142127521</v>
      </c>
      <c r="E8">
        <v>12020.782259675105</v>
      </c>
      <c r="F8">
        <v>13490.24146470155</v>
      </c>
      <c r="G8">
        <v>14726.783811199321</v>
      </c>
      <c r="H8">
        <v>15601.642255428984</v>
      </c>
      <c r="I8">
        <v>17497.168884593251</v>
      </c>
      <c r="J8">
        <v>20767.473068975563</v>
      </c>
      <c r="K8">
        <v>23287.898586875304</v>
      </c>
      <c r="L8">
        <v>25011.104613388274</v>
      </c>
      <c r="M8">
        <v>27957.59755542584</v>
      </c>
      <c r="N8">
        <v>27874.277703594442</v>
      </c>
      <c r="O8">
        <v>29074.841023165016</v>
      </c>
      <c r="P8">
        <v>31922.865049401844</v>
      </c>
      <c r="Q8">
        <v>35132.863354898793</v>
      </c>
      <c r="R8">
        <v>36948.584850839499</v>
      </c>
      <c r="S8">
        <v>38374.773964034961</v>
      </c>
      <c r="T8">
        <v>41767.954042358375</v>
      </c>
      <c r="U8">
        <v>46914.435124957832</v>
      </c>
      <c r="V8">
        <v>50644.410730794116</v>
      </c>
      <c r="W8">
        <v>55827.847745042076</v>
      </c>
      <c r="X8">
        <v>60388.229868769326</v>
      </c>
      <c r="Y8">
        <v>62962.40024577346</v>
      </c>
      <c r="Z8">
        <v>68511</v>
      </c>
      <c r="AA8">
        <v>73052</v>
      </c>
      <c r="AB8">
        <v>78275</v>
      </c>
      <c r="AC8">
        <v>83956</v>
      </c>
      <c r="AD8">
        <v>90774</v>
      </c>
      <c r="AE8">
        <v>97967</v>
      </c>
      <c r="AF8">
        <v>104961</v>
      </c>
    </row>
    <row r="9" spans="2:38" x14ac:dyDescent="0.25">
      <c r="B9" s="2"/>
    </row>
    <row r="10" spans="2:38" x14ac:dyDescent="0.25">
      <c r="B10" s="2" t="s">
        <v>78</v>
      </c>
      <c r="C10">
        <v>11350.334400407712</v>
      </c>
      <c r="D10">
        <v>11865.183676784596</v>
      </c>
      <c r="E10">
        <v>13960.965890163292</v>
      </c>
      <c r="F10">
        <v>15816.606391592346</v>
      </c>
      <c r="G10">
        <v>18252.589363566367</v>
      </c>
      <c r="H10">
        <v>21952.954834063126</v>
      </c>
      <c r="I10">
        <v>27503.503039808267</v>
      </c>
      <c r="J10">
        <v>28664.187980898205</v>
      </c>
      <c r="K10">
        <v>31449.467988435339</v>
      </c>
      <c r="L10">
        <v>36785.344057740644</v>
      </c>
      <c r="M10">
        <v>43742.176682706035</v>
      </c>
      <c r="N10">
        <v>42903.499946275842</v>
      </c>
      <c r="O10">
        <v>45437.722709501984</v>
      </c>
      <c r="P10">
        <v>48674.178054641474</v>
      </c>
      <c r="Q10">
        <v>50345.472687767673</v>
      </c>
      <c r="R10">
        <v>54857.257399402646</v>
      </c>
      <c r="S10">
        <v>57645.532380218312</v>
      </c>
      <c r="T10">
        <v>60334.001272355425</v>
      </c>
      <c r="U10">
        <v>64716.824201181589</v>
      </c>
      <c r="V10">
        <v>69542.644719511445</v>
      </c>
      <c r="W10">
        <v>77182.57469471675</v>
      </c>
      <c r="X10">
        <v>84218.3373412746</v>
      </c>
      <c r="Y10">
        <v>87140.348029651213</v>
      </c>
      <c r="Z10">
        <v>93939</v>
      </c>
      <c r="AA10">
        <v>100031</v>
      </c>
      <c r="AB10">
        <v>107716</v>
      </c>
      <c r="AC10">
        <v>112104</v>
      </c>
      <c r="AD10">
        <v>116967</v>
      </c>
      <c r="AE10">
        <v>119257</v>
      </c>
      <c r="AF10">
        <v>124222</v>
      </c>
    </row>
    <row r="11" spans="2:38" x14ac:dyDescent="0.25">
      <c r="B11" s="3"/>
    </row>
    <row r="12" spans="2:38" x14ac:dyDescent="0.25">
      <c r="B12" s="2"/>
    </row>
    <row r="13" spans="2:38" x14ac:dyDescent="0.25">
      <c r="B13" s="2"/>
    </row>
    <row r="14" spans="2:38" x14ac:dyDescent="0.25">
      <c r="B14" s="2" t="s">
        <v>90</v>
      </c>
      <c r="C14">
        <v>3980.1051783107537</v>
      </c>
      <c r="D14">
        <v>4313.1606740454954</v>
      </c>
      <c r="E14">
        <v>4631.4954848858833</v>
      </c>
      <c r="F14">
        <v>5111.7578295641579</v>
      </c>
      <c r="G14">
        <v>5744.7472800213463</v>
      </c>
      <c r="H14">
        <v>6353.8156175252116</v>
      </c>
      <c r="I14">
        <v>6940.8029276875459</v>
      </c>
      <c r="J14">
        <v>7632.6751177221477</v>
      </c>
      <c r="K14">
        <v>8403.6709890638977</v>
      </c>
      <c r="L14">
        <v>9283.2319115015034</v>
      </c>
      <c r="M14">
        <v>10287.918655541111</v>
      </c>
      <c r="N14">
        <v>10457.206531826172</v>
      </c>
      <c r="O14">
        <v>10823.383568573208</v>
      </c>
      <c r="P14">
        <v>11412.210964347338</v>
      </c>
      <c r="Q14">
        <v>12077.308778055658</v>
      </c>
      <c r="R14">
        <v>12657.100567831823</v>
      </c>
      <c r="S14">
        <v>13354.007407413152</v>
      </c>
      <c r="T14">
        <v>14191.163133798189</v>
      </c>
      <c r="U14">
        <v>14976.26772693649</v>
      </c>
      <c r="V14">
        <v>15662.036404945578</v>
      </c>
      <c r="W14">
        <v>17188.036035084013</v>
      </c>
      <c r="X14">
        <v>18660.357286272854</v>
      </c>
      <c r="Y14">
        <v>19571.794251294516</v>
      </c>
      <c r="Z14">
        <v>20733</v>
      </c>
      <c r="AA14">
        <v>22165</v>
      </c>
      <c r="AB14">
        <v>23619</v>
      </c>
      <c r="AC14">
        <v>25276</v>
      </c>
      <c r="AD14">
        <v>26650</v>
      </c>
      <c r="AE14">
        <v>27988</v>
      </c>
      <c r="AF14">
        <v>29408</v>
      </c>
    </row>
    <row r="15" spans="2:38" x14ac:dyDescent="0.25">
      <c r="B15" s="2"/>
    </row>
    <row r="16" spans="2:38" x14ac:dyDescent="0.25">
      <c r="B16" s="2"/>
    </row>
    <row r="17" spans="2:51" ht="30" x14ac:dyDescent="0.25">
      <c r="B17" s="2" t="s">
        <v>42</v>
      </c>
      <c r="C17">
        <v>21563.638764682892</v>
      </c>
      <c r="D17">
        <v>22145.781503275372</v>
      </c>
      <c r="E17">
        <v>22243.211250320139</v>
      </c>
      <c r="F17">
        <v>22696.259574078304</v>
      </c>
      <c r="G17">
        <v>23719.271918048347</v>
      </c>
      <c r="H17">
        <v>25097.902838731789</v>
      </c>
      <c r="I17">
        <v>26897.917415383847</v>
      </c>
      <c r="J17">
        <v>28349.620646350864</v>
      </c>
      <c r="K17">
        <v>28749.082609234407</v>
      </c>
      <c r="L17">
        <v>29238.66708813436</v>
      </c>
      <c r="M17">
        <v>31764.533280269923</v>
      </c>
      <c r="N17">
        <v>32103.10165125049</v>
      </c>
      <c r="O17">
        <v>34234.377367854751</v>
      </c>
      <c r="P17">
        <v>34906.642622463638</v>
      </c>
      <c r="Q17">
        <v>36463.649582103113</v>
      </c>
      <c r="R17">
        <v>38370.094052048968</v>
      </c>
      <c r="S17">
        <v>41272.280808000614</v>
      </c>
      <c r="T17">
        <v>43668.865502579756</v>
      </c>
      <c r="U17">
        <v>46959.144360685823</v>
      </c>
      <c r="V17">
        <v>52424.716749536121</v>
      </c>
      <c r="W17">
        <v>54647.821856133545</v>
      </c>
      <c r="X17">
        <v>58781.901790736214</v>
      </c>
      <c r="Y17">
        <v>60772.687145672629</v>
      </c>
      <c r="Z17">
        <v>64359</v>
      </c>
      <c r="AA17">
        <v>71503</v>
      </c>
      <c r="AB17">
        <v>78397</v>
      </c>
      <c r="AC17">
        <v>84164</v>
      </c>
      <c r="AD17">
        <v>89490</v>
      </c>
      <c r="AE17">
        <v>93208</v>
      </c>
      <c r="AF17">
        <v>97818</v>
      </c>
    </row>
    <row r="18" spans="2:51" x14ac:dyDescent="0.25">
      <c r="B18" t="s">
        <v>91</v>
      </c>
      <c r="C18">
        <v>25543.743942993646</v>
      </c>
      <c r="D18">
        <v>26458.942177320867</v>
      </c>
      <c r="E18">
        <v>26874.706735206022</v>
      </c>
      <c r="F18">
        <v>27808.017403642461</v>
      </c>
      <c r="G18">
        <v>29464.019198069695</v>
      </c>
      <c r="H18">
        <v>31451.718456257</v>
      </c>
      <c r="I18">
        <v>33838.720343071393</v>
      </c>
      <c r="J18">
        <v>35982.295764073009</v>
      </c>
      <c r="K18">
        <v>37152.753598298303</v>
      </c>
      <c r="L18">
        <v>38521.898999635865</v>
      </c>
      <c r="M18">
        <v>42052.451935811034</v>
      </c>
      <c r="N18">
        <v>42560.30818307666</v>
      </c>
      <c r="O18">
        <v>45057.760936427963</v>
      </c>
      <c r="P18">
        <v>46318.853586810976</v>
      </c>
      <c r="Q18">
        <v>48540.958360158773</v>
      </c>
      <c r="R18">
        <v>51027.194619880793</v>
      </c>
      <c r="S18">
        <v>54626.288215413762</v>
      </c>
      <c r="T18">
        <v>57860.028636377945</v>
      </c>
      <c r="U18">
        <v>61935.412087622317</v>
      </c>
      <c r="V18">
        <v>68086.753154481703</v>
      </c>
      <c r="W18">
        <v>71835.857891217558</v>
      </c>
      <c r="X18">
        <v>77442.259077009076</v>
      </c>
      <c r="Y18">
        <v>80344.481396967138</v>
      </c>
      <c r="Z18">
        <v>85092</v>
      </c>
      <c r="AA18">
        <v>93668</v>
      </c>
      <c r="AB18">
        <v>102016</v>
      </c>
      <c r="AC18">
        <v>109440</v>
      </c>
      <c r="AD18">
        <v>116140</v>
      </c>
      <c r="AE18">
        <v>121196</v>
      </c>
      <c r="AF18">
        <v>127226</v>
      </c>
    </row>
    <row r="19" spans="2:51" x14ac:dyDescent="0.25">
      <c r="C19">
        <f>SUM(C3:C10)+C18</f>
        <v>71261.111451539648</v>
      </c>
      <c r="D19">
        <f t="shared" ref="D19:AE19" si="0">SUM(D3:D10)+D18</f>
        <v>77517.15982634222</v>
      </c>
      <c r="E19">
        <f t="shared" si="0"/>
        <v>85632.563738364581</v>
      </c>
      <c r="F19">
        <f t="shared" si="0"/>
        <v>94467.7417623621</v>
      </c>
      <c r="G19">
        <f t="shared" si="0"/>
        <v>104487.64881791649</v>
      </c>
      <c r="H19">
        <f t="shared" si="0"/>
        <v>116370.87308938905</v>
      </c>
      <c r="I19">
        <f t="shared" si="0"/>
        <v>132008.39009722686</v>
      </c>
      <c r="J19">
        <f t="shared" si="0"/>
        <v>144892.05382366569</v>
      </c>
      <c r="K19">
        <f t="shared" si="0"/>
        <v>158009.20935439915</v>
      </c>
      <c r="L19">
        <f t="shared" si="0"/>
        <v>172089.54187737164</v>
      </c>
      <c r="M19">
        <f t="shared" si="0"/>
        <v>190065.73701608612</v>
      </c>
      <c r="N19">
        <f t="shared" si="0"/>
        <v>188351.34714745678</v>
      </c>
      <c r="O19">
        <f t="shared" si="0"/>
        <v>197696.62071610941</v>
      </c>
      <c r="P19">
        <f t="shared" si="0"/>
        <v>210294.85015359794</v>
      </c>
      <c r="Q19">
        <f t="shared" si="0"/>
        <v>219562.36709894863</v>
      </c>
      <c r="R19">
        <f t="shared" si="0"/>
        <v>232581.12300521019</v>
      </c>
      <c r="S19">
        <f t="shared" si="0"/>
        <v>243142.35733081523</v>
      </c>
      <c r="T19">
        <f t="shared" si="0"/>
        <v>259731.48837589112</v>
      </c>
      <c r="U19">
        <f t="shared" si="0"/>
        <v>281958.13804516412</v>
      </c>
      <c r="V19">
        <f t="shared" si="0"/>
        <v>303145.6515500269</v>
      </c>
      <c r="W19">
        <f t="shared" si="0"/>
        <v>334556.32050965622</v>
      </c>
      <c r="X19">
        <f t="shared" si="0"/>
        <v>364394.73111221055</v>
      </c>
      <c r="Y19">
        <f t="shared" si="0"/>
        <v>375649.73810613772</v>
      </c>
      <c r="Z19">
        <f t="shared" si="0"/>
        <v>404350</v>
      </c>
      <c r="AA19">
        <f t="shared" si="0"/>
        <v>433419</v>
      </c>
      <c r="AB19">
        <f t="shared" si="0"/>
        <v>462583</v>
      </c>
      <c r="AC19">
        <f t="shared" si="0"/>
        <v>490472</v>
      </c>
      <c r="AD19">
        <f t="shared" si="0"/>
        <v>523412</v>
      </c>
      <c r="AE19">
        <f t="shared" si="0"/>
        <v>550672</v>
      </c>
      <c r="AF19">
        <f>SUM(AF3:AF10)+AF18</f>
        <v>581921</v>
      </c>
    </row>
    <row r="21" spans="2:51" x14ac:dyDescent="0.25">
      <c r="B21" s="2" t="s">
        <v>77</v>
      </c>
    </row>
    <row r="22" spans="2:51" x14ac:dyDescent="0.25">
      <c r="B22" s="2"/>
      <c r="C22">
        <v>1987</v>
      </c>
      <c r="D22">
        <v>1988</v>
      </c>
      <c r="E22">
        <v>1989</v>
      </c>
      <c r="F22">
        <v>1990</v>
      </c>
      <c r="G22">
        <v>1991</v>
      </c>
      <c r="H22">
        <v>1992</v>
      </c>
      <c r="I22">
        <v>1993</v>
      </c>
      <c r="J22">
        <v>1994</v>
      </c>
      <c r="K22">
        <v>1995</v>
      </c>
      <c r="L22">
        <v>1996</v>
      </c>
      <c r="M22">
        <v>1997</v>
      </c>
      <c r="N22">
        <v>1998</v>
      </c>
      <c r="O22">
        <v>1999</v>
      </c>
      <c r="P22">
        <v>2000</v>
      </c>
      <c r="Q22">
        <v>2001</v>
      </c>
      <c r="R22">
        <v>2002</v>
      </c>
      <c r="S22">
        <v>2003</v>
      </c>
      <c r="T22">
        <v>2004</v>
      </c>
      <c r="U22">
        <v>2005</v>
      </c>
      <c r="V22">
        <v>2006</v>
      </c>
      <c r="W22">
        <v>2007</v>
      </c>
      <c r="X22">
        <v>2008</v>
      </c>
      <c r="Y22">
        <v>2009</v>
      </c>
      <c r="Z22">
        <v>2010</v>
      </c>
      <c r="AA22">
        <v>2011</v>
      </c>
      <c r="AB22">
        <v>2012</v>
      </c>
      <c r="AC22">
        <v>2013</v>
      </c>
      <c r="AD22">
        <v>2014</v>
      </c>
      <c r="AE22">
        <v>2015</v>
      </c>
      <c r="AF22">
        <v>2016</v>
      </c>
      <c r="AI22">
        <v>2000</v>
      </c>
      <c r="AJ22">
        <v>2001</v>
      </c>
      <c r="AK22">
        <v>2002</v>
      </c>
      <c r="AL22">
        <v>2003</v>
      </c>
      <c r="AM22">
        <v>2004</v>
      </c>
      <c r="AN22">
        <v>2005</v>
      </c>
      <c r="AO22">
        <v>2006</v>
      </c>
      <c r="AP22">
        <v>2007</v>
      </c>
      <c r="AQ22">
        <v>2008</v>
      </c>
      <c r="AR22">
        <v>2009</v>
      </c>
      <c r="AS22">
        <v>2010</v>
      </c>
      <c r="AT22">
        <v>2011</v>
      </c>
      <c r="AU22">
        <v>2012</v>
      </c>
      <c r="AV22">
        <v>2013</v>
      </c>
      <c r="AW22">
        <v>2014</v>
      </c>
      <c r="AX22">
        <v>2015</v>
      </c>
      <c r="AY22">
        <v>2016</v>
      </c>
    </row>
    <row r="23" spans="2:51" x14ac:dyDescent="0.25">
      <c r="B23" t="s">
        <v>73</v>
      </c>
      <c r="C23">
        <v>35.9</v>
      </c>
      <c r="D23">
        <v>41.3</v>
      </c>
      <c r="E23">
        <v>40.6</v>
      </c>
      <c r="F23">
        <v>46.7</v>
      </c>
      <c r="G23">
        <f t="shared" ref="G23:G29" si="1">AVERAGE(F23,H23)</f>
        <v>46.3</v>
      </c>
      <c r="H23">
        <v>45.9</v>
      </c>
      <c r="I23">
        <v>60.3</v>
      </c>
      <c r="J23">
        <f t="shared" ref="J23:J29" si="2">AVERAGE(I23,K23)</f>
        <v>54.15</v>
      </c>
      <c r="K23">
        <v>48</v>
      </c>
      <c r="L23">
        <v>44.1</v>
      </c>
      <c r="M23">
        <v>50.9</v>
      </c>
      <c r="N23">
        <v>50</v>
      </c>
      <c r="O23">
        <v>50.2</v>
      </c>
      <c r="P23">
        <v>49.3</v>
      </c>
      <c r="Q23" s="1">
        <v>57.3</v>
      </c>
      <c r="R23" s="1">
        <v>50.6</v>
      </c>
      <c r="S23" s="1">
        <v>57.6</v>
      </c>
      <c r="T23" s="1">
        <v>57.9</v>
      </c>
      <c r="U23" s="1">
        <v>56.6</v>
      </c>
      <c r="V23" s="1">
        <v>75.400000000000006</v>
      </c>
      <c r="W23" s="1">
        <v>60.8</v>
      </c>
      <c r="X23" s="1">
        <v>60.5</v>
      </c>
      <c r="Y23" s="1">
        <v>58.1</v>
      </c>
      <c r="Z23" s="1">
        <v>122.2</v>
      </c>
      <c r="AA23" s="1">
        <v>122.9</v>
      </c>
      <c r="AB23" s="1">
        <v>142.9</v>
      </c>
      <c r="AC23" s="1">
        <v>145.19999999999999</v>
      </c>
      <c r="AD23" s="1">
        <v>146.80000000000001</v>
      </c>
      <c r="AE23" s="1">
        <v>133.80000000000001</v>
      </c>
      <c r="AF23" s="1">
        <v>154.30000000000001</v>
      </c>
      <c r="AH23" t="s">
        <v>58</v>
      </c>
      <c r="AI23">
        <v>49.3</v>
      </c>
      <c r="AJ23">
        <v>57.3</v>
      </c>
      <c r="AK23">
        <v>50.6</v>
      </c>
      <c r="AL23">
        <v>57.6</v>
      </c>
      <c r="AM23">
        <v>57.9</v>
      </c>
      <c r="AN23">
        <v>56.6</v>
      </c>
      <c r="AO23">
        <v>75.400000000000006</v>
      </c>
      <c r="AP23">
        <v>60.8</v>
      </c>
      <c r="AQ23">
        <v>60.5</v>
      </c>
      <c r="AR23">
        <v>58.1</v>
      </c>
      <c r="AS23">
        <v>55.5</v>
      </c>
      <c r="AT23">
        <v>51</v>
      </c>
      <c r="AU23">
        <v>61.9</v>
      </c>
      <c r="AV23">
        <v>61.5</v>
      </c>
      <c r="AW23">
        <v>65.599999999999994</v>
      </c>
      <c r="AX23">
        <v>61.7</v>
      </c>
      <c r="AY23">
        <v>77.900000000000006</v>
      </c>
    </row>
    <row r="24" spans="2:51" x14ac:dyDescent="0.25">
      <c r="B24" t="s">
        <v>80</v>
      </c>
      <c r="C24">
        <v>1091.7</v>
      </c>
      <c r="D24">
        <v>1112.5999999999999</v>
      </c>
      <c r="E24">
        <v>1143.9000000000001</v>
      </c>
      <c r="F24">
        <v>1217.8</v>
      </c>
      <c r="G24">
        <f t="shared" si="1"/>
        <v>1236.1500000000001</v>
      </c>
      <c r="H24">
        <v>1254.5</v>
      </c>
      <c r="I24">
        <v>1266.2</v>
      </c>
      <c r="J24">
        <f t="shared" si="2"/>
        <v>1318.45</v>
      </c>
      <c r="K24">
        <v>1370.7</v>
      </c>
      <c r="L24">
        <v>1566.7</v>
      </c>
      <c r="M24">
        <v>1577.9</v>
      </c>
      <c r="N24">
        <v>1616</v>
      </c>
      <c r="O24">
        <v>1660.6</v>
      </c>
      <c r="P24">
        <v>1787.2</v>
      </c>
      <c r="Q24">
        <v>2043.1999999999998</v>
      </c>
      <c r="R24">
        <v>2113.1</v>
      </c>
      <c r="S24">
        <v>2236.4</v>
      </c>
      <c r="T24">
        <v>2305.4</v>
      </c>
      <c r="U24">
        <v>2292.1</v>
      </c>
      <c r="V24">
        <v>2371.8000000000002</v>
      </c>
      <c r="W24">
        <v>2472.8000000000002</v>
      </c>
      <c r="X24">
        <v>2513</v>
      </c>
      <c r="Y24">
        <v>2632.3</v>
      </c>
      <c r="Z24">
        <v>2744.5</v>
      </c>
      <c r="AA24">
        <v>2956.5</v>
      </c>
      <c r="AB24">
        <v>3090.7</v>
      </c>
      <c r="AC24">
        <v>3302.9</v>
      </c>
      <c r="AD24">
        <v>3473.7</v>
      </c>
      <c r="AE24">
        <v>3512.2</v>
      </c>
      <c r="AF24">
        <v>3689.2</v>
      </c>
      <c r="AH24" t="s">
        <v>59</v>
      </c>
      <c r="AS24">
        <v>66.7</v>
      </c>
      <c r="AT24">
        <v>71.900000000000006</v>
      </c>
      <c r="AU24">
        <v>81</v>
      </c>
      <c r="AV24">
        <v>83.7</v>
      </c>
      <c r="AW24">
        <v>81.2</v>
      </c>
      <c r="AX24">
        <v>72.099999999999994</v>
      </c>
      <c r="AY24">
        <v>76.400000000000006</v>
      </c>
    </row>
    <row r="25" spans="2:51" x14ac:dyDescent="0.25">
      <c r="AH25" t="s">
        <v>60</v>
      </c>
      <c r="AI25">
        <v>1787.2</v>
      </c>
      <c r="AJ25">
        <v>1458.1</v>
      </c>
      <c r="AK25">
        <v>1497</v>
      </c>
      <c r="AL25">
        <v>1592.2</v>
      </c>
      <c r="AM25">
        <v>1607.2</v>
      </c>
      <c r="AN25">
        <v>1620.3</v>
      </c>
      <c r="AO25">
        <v>1650.5</v>
      </c>
      <c r="AP25">
        <v>1712.1</v>
      </c>
      <c r="AQ25">
        <v>1729.4</v>
      </c>
      <c r="AR25">
        <v>1831.8</v>
      </c>
      <c r="AS25">
        <v>1887.8</v>
      </c>
      <c r="AT25">
        <v>2005.4</v>
      </c>
      <c r="AU25">
        <v>2125.6</v>
      </c>
      <c r="AV25">
        <v>2261.4</v>
      </c>
      <c r="AW25">
        <v>2324.4</v>
      </c>
      <c r="AX25">
        <v>2361.4</v>
      </c>
      <c r="AY25">
        <v>2428.5</v>
      </c>
    </row>
    <row r="26" spans="2:51" x14ac:dyDescent="0.25">
      <c r="B26" t="s">
        <v>75</v>
      </c>
      <c r="C26">
        <v>252</v>
      </c>
      <c r="D26">
        <v>265.10000000000002</v>
      </c>
      <c r="E26">
        <v>277.60000000000002</v>
      </c>
      <c r="F26">
        <v>301.89999999999998</v>
      </c>
      <c r="G26">
        <f t="shared" si="1"/>
        <v>314.04999999999995</v>
      </c>
      <c r="H26">
        <v>326.2</v>
      </c>
      <c r="I26">
        <v>344</v>
      </c>
      <c r="J26">
        <f t="shared" si="2"/>
        <v>351.6</v>
      </c>
      <c r="K26">
        <v>359.2</v>
      </c>
      <c r="L26">
        <v>400.7</v>
      </c>
      <c r="M26">
        <v>423.3</v>
      </c>
      <c r="N26">
        <v>421.7</v>
      </c>
      <c r="O26">
        <v>420.3</v>
      </c>
      <c r="P26">
        <v>433.9</v>
      </c>
      <c r="Q26">
        <v>468.3</v>
      </c>
      <c r="R26">
        <v>496.8</v>
      </c>
      <c r="S26">
        <v>481.6</v>
      </c>
      <c r="T26">
        <v>532.9</v>
      </c>
      <c r="U26">
        <v>544.70000000000005</v>
      </c>
      <c r="V26">
        <v>539.70000000000005</v>
      </c>
      <c r="W26">
        <v>538.20000000000005</v>
      </c>
      <c r="X26">
        <v>583.4</v>
      </c>
      <c r="Y26">
        <v>592</v>
      </c>
      <c r="Z26">
        <v>733.6</v>
      </c>
      <c r="AA26">
        <v>810.5</v>
      </c>
      <c r="AB26">
        <v>833.09999999999991</v>
      </c>
      <c r="AC26">
        <v>820.6</v>
      </c>
      <c r="AD26">
        <v>811.40000000000009</v>
      </c>
      <c r="AE26">
        <v>829.2</v>
      </c>
      <c r="AF26">
        <v>839.09999999999991</v>
      </c>
      <c r="AH26" t="s">
        <v>61</v>
      </c>
      <c r="AI26">
        <v>433.9</v>
      </c>
      <c r="AJ26">
        <v>468.3</v>
      </c>
      <c r="AK26">
        <v>496.8</v>
      </c>
      <c r="AL26">
        <v>481.6</v>
      </c>
      <c r="AM26">
        <v>532.9</v>
      </c>
      <c r="AN26">
        <v>544.70000000000005</v>
      </c>
      <c r="AO26">
        <v>539.70000000000005</v>
      </c>
      <c r="AP26">
        <v>538.20000000000005</v>
      </c>
      <c r="AQ26">
        <v>583.4</v>
      </c>
      <c r="AR26">
        <v>592</v>
      </c>
      <c r="AS26">
        <v>554.70000000000005</v>
      </c>
      <c r="AT26">
        <v>604</v>
      </c>
      <c r="AU26">
        <v>624.29999999999995</v>
      </c>
      <c r="AV26">
        <v>626.5</v>
      </c>
      <c r="AW26">
        <v>598.20000000000005</v>
      </c>
      <c r="AX26">
        <v>615</v>
      </c>
      <c r="AY26">
        <v>630.4</v>
      </c>
    </row>
    <row r="27" spans="2:51" x14ac:dyDescent="0.25">
      <c r="B27" t="s">
        <v>79</v>
      </c>
      <c r="C27">
        <v>241.6</v>
      </c>
      <c r="D27">
        <v>229.4</v>
      </c>
      <c r="E27">
        <v>253.2</v>
      </c>
      <c r="F27">
        <v>258.39999999999998</v>
      </c>
      <c r="G27">
        <f t="shared" si="1"/>
        <v>279.10000000000002</v>
      </c>
      <c r="H27">
        <v>299.8</v>
      </c>
      <c r="I27">
        <v>330.1</v>
      </c>
      <c r="J27">
        <f t="shared" si="2"/>
        <v>346.9</v>
      </c>
      <c r="K27">
        <v>363.7</v>
      </c>
      <c r="L27">
        <v>412</v>
      </c>
      <c r="M27">
        <v>447.2</v>
      </c>
      <c r="N27">
        <v>425.8</v>
      </c>
      <c r="O27">
        <v>466.2</v>
      </c>
      <c r="P27">
        <v>474.3</v>
      </c>
      <c r="Q27">
        <v>573.90000000000009</v>
      </c>
      <c r="R27">
        <v>637.6</v>
      </c>
      <c r="S27">
        <v>627.6</v>
      </c>
      <c r="T27">
        <v>694.6</v>
      </c>
      <c r="U27">
        <v>706.4</v>
      </c>
      <c r="V27">
        <v>750.7</v>
      </c>
      <c r="W27">
        <v>840.3</v>
      </c>
      <c r="X27">
        <v>829.2</v>
      </c>
      <c r="Y27">
        <v>873.4</v>
      </c>
      <c r="Z27">
        <v>1026.7</v>
      </c>
      <c r="AA27">
        <v>1156.9000000000001</v>
      </c>
      <c r="AB27">
        <v>1230.5</v>
      </c>
      <c r="AC27">
        <v>1265.3</v>
      </c>
      <c r="AD27">
        <v>1391.9</v>
      </c>
      <c r="AE27">
        <v>1419.6999999999998</v>
      </c>
      <c r="AF27">
        <v>1448.1</v>
      </c>
      <c r="AH27" t="s">
        <v>62</v>
      </c>
      <c r="AJ27">
        <v>585.1</v>
      </c>
      <c r="AK27">
        <v>616.1</v>
      </c>
      <c r="AL27">
        <v>644.20000000000005</v>
      </c>
      <c r="AM27">
        <v>698.2</v>
      </c>
      <c r="AN27">
        <v>671.8</v>
      </c>
      <c r="AO27">
        <v>721.3</v>
      </c>
      <c r="AP27">
        <v>760.7</v>
      </c>
      <c r="AQ27">
        <v>783.6</v>
      </c>
      <c r="AR27">
        <v>800.5</v>
      </c>
      <c r="AS27">
        <v>856.7</v>
      </c>
      <c r="AT27">
        <v>951.1</v>
      </c>
      <c r="AU27">
        <v>965.1</v>
      </c>
      <c r="AV27">
        <v>1041.5</v>
      </c>
      <c r="AW27">
        <v>1149.3</v>
      </c>
      <c r="AX27">
        <v>1150.8</v>
      </c>
      <c r="AY27">
        <v>1260.7</v>
      </c>
    </row>
    <row r="28" spans="2:51" x14ac:dyDescent="0.25">
      <c r="AH28" t="s">
        <v>63</v>
      </c>
      <c r="AS28">
        <v>178.9</v>
      </c>
      <c r="AT28">
        <v>206.5</v>
      </c>
      <c r="AU28">
        <v>208.8</v>
      </c>
      <c r="AV28">
        <v>194.1</v>
      </c>
      <c r="AW28">
        <v>213.2</v>
      </c>
      <c r="AX28">
        <v>214.2</v>
      </c>
      <c r="AY28">
        <v>208.7</v>
      </c>
    </row>
    <row r="29" spans="2:51" x14ac:dyDescent="0.25">
      <c r="B29" t="s">
        <v>89</v>
      </c>
      <c r="C29">
        <v>1218</v>
      </c>
      <c r="D29">
        <v>1276.0999999999999</v>
      </c>
      <c r="E29">
        <v>1262</v>
      </c>
      <c r="F29">
        <v>1329</v>
      </c>
      <c r="G29">
        <f t="shared" si="1"/>
        <v>1366.05</v>
      </c>
      <c r="H29">
        <v>1403.1</v>
      </c>
      <c r="I29">
        <v>1520.9</v>
      </c>
      <c r="J29">
        <f t="shared" si="2"/>
        <v>1536.5500000000002</v>
      </c>
      <c r="K29">
        <v>1552.2</v>
      </c>
      <c r="L29">
        <v>1686</v>
      </c>
      <c r="M29">
        <v>1754.5</v>
      </c>
      <c r="N29">
        <v>1787.5</v>
      </c>
      <c r="O29">
        <v>1865.4</v>
      </c>
      <c r="P29">
        <v>2010.3</v>
      </c>
      <c r="Q29">
        <v>1536.9</v>
      </c>
      <c r="R29">
        <v>1554</v>
      </c>
      <c r="S29">
        <v>1694.1999999999998</v>
      </c>
      <c r="T29">
        <v>1724.5</v>
      </c>
      <c r="U29">
        <v>1783.1</v>
      </c>
      <c r="V29">
        <v>1744.5</v>
      </c>
      <c r="W29">
        <v>1854.2000000000003</v>
      </c>
      <c r="X29">
        <v>1934.3999999999999</v>
      </c>
      <c r="Y29">
        <v>2120.3000000000002</v>
      </c>
      <c r="Z29">
        <v>2121.5</v>
      </c>
      <c r="AA29">
        <v>2185.9</v>
      </c>
      <c r="AB29">
        <v>2500.4</v>
      </c>
      <c r="AC29">
        <v>2750.4</v>
      </c>
      <c r="AD29">
        <v>2878</v>
      </c>
      <c r="AE29">
        <v>3029.2999999999997</v>
      </c>
      <c r="AF29">
        <v>3048.3</v>
      </c>
      <c r="AH29" t="s">
        <v>64</v>
      </c>
      <c r="AI29">
        <v>474.3</v>
      </c>
      <c r="AJ29">
        <v>225.3</v>
      </c>
      <c r="AK29">
        <v>240.5</v>
      </c>
      <c r="AL29">
        <v>223.4</v>
      </c>
      <c r="AM29">
        <v>236.1</v>
      </c>
      <c r="AN29">
        <v>247.4</v>
      </c>
      <c r="AO29">
        <v>242.3</v>
      </c>
      <c r="AP29">
        <v>282.2</v>
      </c>
      <c r="AQ29">
        <v>276</v>
      </c>
      <c r="AR29">
        <v>271.5</v>
      </c>
      <c r="AS29">
        <v>323.39999999999998</v>
      </c>
      <c r="AT29">
        <v>319.3</v>
      </c>
      <c r="AU29">
        <v>322.10000000000002</v>
      </c>
      <c r="AV29">
        <v>318.89999999999998</v>
      </c>
      <c r="AW29">
        <v>329.1</v>
      </c>
      <c r="AX29">
        <v>354.4</v>
      </c>
      <c r="AY29">
        <v>346.9</v>
      </c>
    </row>
    <row r="30" spans="2:51" x14ac:dyDescent="0.25">
      <c r="B30" t="s">
        <v>92</v>
      </c>
      <c r="Q30">
        <v>219.9</v>
      </c>
      <c r="R30">
        <v>262.7</v>
      </c>
      <c r="S30">
        <v>258</v>
      </c>
      <c r="T30">
        <v>260.89999999999998</v>
      </c>
      <c r="U30">
        <v>260.60000000000002</v>
      </c>
      <c r="V30">
        <v>254.7</v>
      </c>
      <c r="W30">
        <v>272.7</v>
      </c>
      <c r="X30">
        <v>253</v>
      </c>
      <c r="Y30">
        <v>262.5</v>
      </c>
      <c r="Z30">
        <v>285.39999999999998</v>
      </c>
      <c r="AA30">
        <v>225.8</v>
      </c>
      <c r="AB30">
        <v>202.7</v>
      </c>
      <c r="AC30">
        <v>214.8</v>
      </c>
      <c r="AD30">
        <v>159.1</v>
      </c>
      <c r="AE30">
        <v>142.30000000000001</v>
      </c>
      <c r="AF30">
        <v>124.7</v>
      </c>
      <c r="AH30" t="s">
        <v>65</v>
      </c>
      <c r="AJ30">
        <v>348.6</v>
      </c>
      <c r="AK30">
        <v>397.1</v>
      </c>
      <c r="AL30">
        <v>404.2</v>
      </c>
      <c r="AM30">
        <v>458.5</v>
      </c>
      <c r="AN30">
        <v>459</v>
      </c>
      <c r="AO30">
        <v>508.4</v>
      </c>
      <c r="AP30">
        <v>558.1</v>
      </c>
      <c r="AQ30">
        <v>553.20000000000005</v>
      </c>
      <c r="AR30">
        <v>601.9</v>
      </c>
      <c r="AS30">
        <v>58.5</v>
      </c>
      <c r="AT30">
        <v>61.2</v>
      </c>
      <c r="AU30">
        <v>68.900000000000006</v>
      </c>
      <c r="AV30">
        <v>72.7</v>
      </c>
      <c r="AW30">
        <v>79.7</v>
      </c>
      <c r="AX30">
        <v>71.2</v>
      </c>
      <c r="AY30">
        <v>82.4</v>
      </c>
    </row>
    <row r="31" spans="2:51" x14ac:dyDescent="0.25">
      <c r="B31" s="2"/>
      <c r="AH31" t="s">
        <v>66</v>
      </c>
      <c r="AS31">
        <v>285.60000000000002</v>
      </c>
      <c r="AT31">
        <v>328.4</v>
      </c>
      <c r="AU31">
        <v>307.3</v>
      </c>
      <c r="AV31">
        <v>306.8</v>
      </c>
      <c r="AW31">
        <v>328.8</v>
      </c>
      <c r="AX31">
        <v>359.3</v>
      </c>
      <c r="AY31">
        <v>361.8</v>
      </c>
    </row>
    <row r="32" spans="2:51" x14ac:dyDescent="0.25">
      <c r="B32" s="2"/>
      <c r="AH32" t="s">
        <v>67</v>
      </c>
      <c r="AS32">
        <v>359.2</v>
      </c>
      <c r="AT32">
        <v>448</v>
      </c>
      <c r="AU32">
        <v>532.20000000000005</v>
      </c>
      <c r="AV32">
        <v>566.9</v>
      </c>
      <c r="AW32">
        <v>654.29999999999995</v>
      </c>
      <c r="AX32">
        <v>634.79999999999995</v>
      </c>
      <c r="AY32">
        <v>657</v>
      </c>
    </row>
    <row r="33" spans="2:64" x14ac:dyDescent="0.25">
      <c r="B33" s="2"/>
      <c r="AH33" t="s">
        <v>68</v>
      </c>
      <c r="AI33">
        <v>2010.3</v>
      </c>
      <c r="AJ33">
        <v>664.6</v>
      </c>
      <c r="AK33">
        <v>663.6</v>
      </c>
      <c r="AL33">
        <v>666.5</v>
      </c>
      <c r="AM33">
        <v>684.3</v>
      </c>
      <c r="AN33">
        <v>728.5</v>
      </c>
      <c r="AO33">
        <v>674.1</v>
      </c>
      <c r="AP33">
        <v>716.1</v>
      </c>
      <c r="AQ33">
        <v>751.1</v>
      </c>
      <c r="AR33">
        <v>813.9</v>
      </c>
      <c r="AS33">
        <v>787.7</v>
      </c>
      <c r="AT33">
        <v>750.2</v>
      </c>
      <c r="AU33">
        <v>696.4</v>
      </c>
      <c r="AV33">
        <v>761.4</v>
      </c>
      <c r="AW33">
        <v>741.7</v>
      </c>
      <c r="AX33">
        <v>751</v>
      </c>
      <c r="AY33">
        <v>748.2</v>
      </c>
    </row>
    <row r="34" spans="2:64" x14ac:dyDescent="0.25">
      <c r="B34" s="2"/>
      <c r="AH34" t="s">
        <v>69</v>
      </c>
      <c r="AJ34">
        <v>508.6</v>
      </c>
      <c r="AK34">
        <v>508.6</v>
      </c>
      <c r="AL34">
        <v>594.29999999999995</v>
      </c>
      <c r="AM34">
        <v>610.70000000000005</v>
      </c>
      <c r="AN34">
        <v>607.1</v>
      </c>
      <c r="AO34">
        <v>600.1</v>
      </c>
      <c r="AP34">
        <v>632.70000000000005</v>
      </c>
      <c r="AQ34">
        <v>656.5</v>
      </c>
      <c r="AR34">
        <v>731.4</v>
      </c>
      <c r="AS34">
        <v>779.3</v>
      </c>
      <c r="AT34">
        <v>782.3</v>
      </c>
      <c r="AU34">
        <v>784.9</v>
      </c>
      <c r="AV34">
        <v>816.6</v>
      </c>
      <c r="AW34">
        <v>871.4</v>
      </c>
      <c r="AX34">
        <v>899</v>
      </c>
      <c r="AY34">
        <v>928.7</v>
      </c>
    </row>
    <row r="35" spans="2:64" x14ac:dyDescent="0.25">
      <c r="B35" s="3"/>
      <c r="AH35" t="s">
        <v>70</v>
      </c>
      <c r="AJ35">
        <v>173.3</v>
      </c>
      <c r="AK35">
        <v>189.3</v>
      </c>
      <c r="AL35">
        <v>217.3</v>
      </c>
      <c r="AM35">
        <v>198.2</v>
      </c>
      <c r="AN35">
        <v>212.6</v>
      </c>
      <c r="AO35">
        <v>223.2</v>
      </c>
      <c r="AP35">
        <v>238.9</v>
      </c>
      <c r="AQ35">
        <v>252.6</v>
      </c>
      <c r="AR35">
        <v>271.7</v>
      </c>
      <c r="AS35">
        <v>280</v>
      </c>
      <c r="AT35">
        <v>384.1</v>
      </c>
      <c r="AU35">
        <v>414.3</v>
      </c>
      <c r="AV35">
        <v>490</v>
      </c>
      <c r="AW35">
        <v>532.9</v>
      </c>
      <c r="AX35">
        <v>573.1</v>
      </c>
      <c r="AY35">
        <v>570.29999999999995</v>
      </c>
    </row>
    <row r="36" spans="2:64" x14ac:dyDescent="0.25">
      <c r="B36" s="2"/>
      <c r="AH36" t="s">
        <v>71</v>
      </c>
      <c r="AS36">
        <v>91.6</v>
      </c>
      <c r="AT36">
        <v>87.5</v>
      </c>
      <c r="AU36">
        <v>84.8</v>
      </c>
      <c r="AV36">
        <v>79.400000000000006</v>
      </c>
      <c r="AW36">
        <v>94.1</v>
      </c>
      <c r="AX36">
        <v>81.7</v>
      </c>
      <c r="AY36">
        <v>80.900000000000006</v>
      </c>
    </row>
    <row r="37" spans="2:64" x14ac:dyDescent="0.25">
      <c r="B37" s="2"/>
      <c r="AH37" t="s">
        <v>72</v>
      </c>
      <c r="AJ37">
        <v>190.4</v>
      </c>
      <c r="AK37">
        <v>192.5</v>
      </c>
      <c r="AL37">
        <v>216.1</v>
      </c>
      <c r="AM37">
        <v>231.3</v>
      </c>
      <c r="AN37">
        <v>234.9</v>
      </c>
      <c r="AO37">
        <v>247.1</v>
      </c>
      <c r="AP37">
        <v>266.5</v>
      </c>
      <c r="AQ37">
        <v>274.2</v>
      </c>
      <c r="AR37">
        <v>303.3</v>
      </c>
      <c r="AS37">
        <v>182.9</v>
      </c>
      <c r="AT37">
        <v>181.8</v>
      </c>
      <c r="AU37">
        <v>190.5</v>
      </c>
      <c r="AV37">
        <v>192.4</v>
      </c>
      <c r="AW37">
        <v>199.1</v>
      </c>
      <c r="AX37">
        <v>233.1</v>
      </c>
      <c r="AY37">
        <v>230.8</v>
      </c>
    </row>
    <row r="38" spans="2:64" x14ac:dyDescent="0.25">
      <c r="B38" s="3"/>
    </row>
    <row r="39" spans="2:64" x14ac:dyDescent="0.25">
      <c r="B39" s="2"/>
    </row>
    <row r="43" spans="2:64" x14ac:dyDescent="0.25">
      <c r="B43" t="s">
        <v>41</v>
      </c>
      <c r="AI43" t="s">
        <v>138</v>
      </c>
    </row>
    <row r="44" spans="2:64" x14ac:dyDescent="0.25">
      <c r="C44">
        <v>1987</v>
      </c>
      <c r="D44">
        <v>1988</v>
      </c>
      <c r="E44">
        <v>1989</v>
      </c>
      <c r="F44">
        <v>1990</v>
      </c>
      <c r="G44">
        <v>1991</v>
      </c>
      <c r="H44">
        <v>1992</v>
      </c>
      <c r="I44">
        <v>1993</v>
      </c>
      <c r="J44">
        <v>1994</v>
      </c>
      <c r="K44">
        <v>1995</v>
      </c>
      <c r="L44">
        <v>1996</v>
      </c>
      <c r="M44">
        <v>1997</v>
      </c>
      <c r="N44">
        <v>1998</v>
      </c>
      <c r="O44">
        <v>1999</v>
      </c>
      <c r="P44">
        <v>2000</v>
      </c>
      <c r="Q44">
        <v>2001</v>
      </c>
      <c r="R44">
        <v>2002</v>
      </c>
      <c r="S44">
        <v>2003</v>
      </c>
      <c r="T44">
        <v>2004</v>
      </c>
      <c r="U44">
        <v>2005</v>
      </c>
      <c r="V44">
        <v>2006</v>
      </c>
      <c r="W44">
        <v>2007</v>
      </c>
      <c r="X44">
        <v>2008</v>
      </c>
      <c r="Y44">
        <v>2009</v>
      </c>
      <c r="Z44">
        <v>2010</v>
      </c>
      <c r="AA44">
        <v>2011</v>
      </c>
      <c r="AB44">
        <v>2012</v>
      </c>
      <c r="AC44">
        <v>2013</v>
      </c>
      <c r="AD44">
        <v>2014</v>
      </c>
      <c r="AE44">
        <v>2015</v>
      </c>
      <c r="AF44">
        <v>2016</v>
      </c>
      <c r="AJ44">
        <v>1988</v>
      </c>
      <c r="AK44">
        <v>1989</v>
      </c>
      <c r="AL44">
        <v>1990</v>
      </c>
      <c r="AM44">
        <v>1991</v>
      </c>
      <c r="AN44">
        <v>1992</v>
      </c>
      <c r="AO44">
        <v>1993</v>
      </c>
      <c r="AP44">
        <v>1994</v>
      </c>
      <c r="AQ44">
        <v>1995</v>
      </c>
      <c r="AR44">
        <v>1996</v>
      </c>
      <c r="AS44">
        <v>1997</v>
      </c>
      <c r="AT44">
        <v>1998</v>
      </c>
      <c r="AU44">
        <v>1999</v>
      </c>
      <c r="AV44">
        <v>2000</v>
      </c>
      <c r="AW44">
        <v>2001</v>
      </c>
      <c r="AX44">
        <v>2002</v>
      </c>
      <c r="AY44">
        <v>2003</v>
      </c>
      <c r="AZ44">
        <v>2004</v>
      </c>
      <c r="BA44">
        <v>2005</v>
      </c>
      <c r="BB44">
        <v>2006</v>
      </c>
      <c r="BC44">
        <v>2007</v>
      </c>
      <c r="BD44">
        <v>2008</v>
      </c>
      <c r="BE44">
        <v>2009</v>
      </c>
      <c r="BF44">
        <v>2010</v>
      </c>
      <c r="BG44">
        <v>2011</v>
      </c>
      <c r="BH44">
        <v>2012</v>
      </c>
      <c r="BI44">
        <v>2013</v>
      </c>
      <c r="BJ44">
        <v>2014</v>
      </c>
      <c r="BK44">
        <v>2015</v>
      </c>
      <c r="BL44">
        <v>2016</v>
      </c>
    </row>
    <row r="45" spans="2:64" ht="60" x14ac:dyDescent="0.25">
      <c r="B45" s="2" t="s">
        <v>73</v>
      </c>
      <c r="C45">
        <f>((C3+C4)*1000)/C23</f>
        <v>97996.143167046379</v>
      </c>
      <c r="D45">
        <f t="shared" ref="D45:AF45" si="3">((D3+D4)*1000)/D23</f>
        <v>93562.007595341827</v>
      </c>
      <c r="E45">
        <f t="shared" si="3"/>
        <v>107880.0150891904</v>
      </c>
      <c r="F45">
        <f t="shared" si="3"/>
        <v>100112.66783235295</v>
      </c>
      <c r="G45">
        <f t="shared" si="3"/>
        <v>101199.95544252942</v>
      </c>
      <c r="H45">
        <f t="shared" si="3"/>
        <v>121159.97711161661</v>
      </c>
      <c r="I45">
        <f t="shared" si="3"/>
        <v>117655.43049299276</v>
      </c>
      <c r="J45">
        <f t="shared" si="3"/>
        <v>149373.76287879646</v>
      </c>
      <c r="K45">
        <f t="shared" si="3"/>
        <v>198605.4437647528</v>
      </c>
      <c r="L45">
        <f t="shared" si="3"/>
        <v>238862.17735373662</v>
      </c>
      <c r="M45">
        <f t="shared" si="3"/>
        <v>197819.47930820048</v>
      </c>
      <c r="N45">
        <f t="shared" si="3"/>
        <v>222550.15692342311</v>
      </c>
      <c r="O45">
        <f t="shared" si="3"/>
        <v>232213.82279605014</v>
      </c>
      <c r="P45">
        <f t="shared" si="3"/>
        <v>276613.22660484957</v>
      </c>
      <c r="Q45">
        <f t="shared" si="3"/>
        <v>247559.37513547024</v>
      </c>
      <c r="R45">
        <f t="shared" si="3"/>
        <v>298698.24616381113</v>
      </c>
      <c r="S45">
        <f t="shared" si="3"/>
        <v>274612.78137326927</v>
      </c>
      <c r="T45">
        <f t="shared" si="3"/>
        <v>291842.65766746481</v>
      </c>
      <c r="U45">
        <f t="shared" si="3"/>
        <v>314759.86544419226</v>
      </c>
      <c r="V45">
        <f t="shared" si="3"/>
        <v>247104.18619343056</v>
      </c>
      <c r="W45">
        <f t="shared" si="3"/>
        <v>320768.66327429999</v>
      </c>
      <c r="X45">
        <f t="shared" si="3"/>
        <v>333501.47875314555</v>
      </c>
      <c r="Y45">
        <f t="shared" si="3"/>
        <v>354420.97547099565</v>
      </c>
      <c r="Z45">
        <f t="shared" si="3"/>
        <v>181448.44517184942</v>
      </c>
      <c r="AA45">
        <f t="shared" si="3"/>
        <v>187534.58096013017</v>
      </c>
      <c r="AB45">
        <f t="shared" si="3"/>
        <v>169132.26032190342</v>
      </c>
      <c r="AC45">
        <f t="shared" si="3"/>
        <v>173801.65289256201</v>
      </c>
      <c r="AD45">
        <f t="shared" si="3"/>
        <v>178460.49046321525</v>
      </c>
      <c r="AE45">
        <f t="shared" si="3"/>
        <v>202787.74289985051</v>
      </c>
      <c r="AF45">
        <f t="shared" si="3"/>
        <v>185314.32274789369</v>
      </c>
      <c r="AI45" s="2" t="s">
        <v>73</v>
      </c>
      <c r="AJ45">
        <f>(D45-C45)/C45</f>
        <v>-4.524806210124032E-2</v>
      </c>
      <c r="AK45">
        <f t="shared" ref="AK45:BL49" si="4">(E45-D45)/D45</f>
        <v>0.15303228160488327</v>
      </c>
      <c r="AL45">
        <f t="shared" si="4"/>
        <v>-7.1999871805873944E-2</v>
      </c>
      <c r="AM45">
        <f t="shared" si="4"/>
        <v>1.086063965448633E-2</v>
      </c>
      <c r="AN45">
        <f t="shared" si="4"/>
        <v>0.19723350254262031</v>
      </c>
      <c r="AO45">
        <f t="shared" si="4"/>
        <v>-2.8924952795223318E-2</v>
      </c>
      <c r="AP45">
        <f t="shared" si="4"/>
        <v>0.26958664171215424</v>
      </c>
      <c r="AQ45">
        <f t="shared" si="4"/>
        <v>0.32958720418594173</v>
      </c>
      <c r="AR45">
        <f t="shared" si="4"/>
        <v>0.20269702998004294</v>
      </c>
      <c r="AS45">
        <f t="shared" si="4"/>
        <v>-0.17182585581456478</v>
      </c>
      <c r="AT45">
        <f t="shared" si="4"/>
        <v>0.12501639222643249</v>
      </c>
      <c r="AU45">
        <f t="shared" si="4"/>
        <v>4.3422417697742528E-2</v>
      </c>
      <c r="AV45">
        <f t="shared" si="4"/>
        <v>0.19120052059861548</v>
      </c>
      <c r="AW45">
        <f t="shared" si="4"/>
        <v>-0.10503420905061651</v>
      </c>
      <c r="AX45">
        <f t="shared" si="4"/>
        <v>0.20657214456271958</v>
      </c>
      <c r="AY45">
        <f t="shared" si="4"/>
        <v>-8.0634771378379572E-2</v>
      </c>
      <c r="AZ45">
        <f t="shared" si="4"/>
        <v>6.2742441222266743E-2</v>
      </c>
      <c r="BA45">
        <f t="shared" si="4"/>
        <v>7.8525901456256861E-2</v>
      </c>
      <c r="BB45">
        <f t="shared" si="4"/>
        <v>-0.21494379264422839</v>
      </c>
      <c r="BC45">
        <f t="shared" si="4"/>
        <v>0.29811100417054714</v>
      </c>
      <c r="BD45">
        <f t="shared" si="4"/>
        <v>3.9694698817749854E-2</v>
      </c>
      <c r="BE45">
        <f t="shared" si="4"/>
        <v>6.2726848456748516E-2</v>
      </c>
      <c r="BF45">
        <f t="shared" si="4"/>
        <v>-0.48804258853269133</v>
      </c>
      <c r="BG45">
        <f t="shared" si="4"/>
        <v>3.3541956132589527E-2</v>
      </c>
      <c r="BH45">
        <f t="shared" si="4"/>
        <v>-9.8127612219631552E-2</v>
      </c>
      <c r="BI45">
        <f t="shared" si="4"/>
        <v>2.7607935717121605E-2</v>
      </c>
      <c r="BJ45">
        <f t="shared" si="4"/>
        <v>2.6805484833525527E-2</v>
      </c>
      <c r="BK45">
        <f t="shared" si="4"/>
        <v>0.13631730123284436</v>
      </c>
      <c r="BL45">
        <f t="shared" si="4"/>
        <v>-8.6166056695972507E-2</v>
      </c>
    </row>
    <row r="46" spans="2:64" ht="135" x14ac:dyDescent="0.25">
      <c r="B46" s="2" t="s">
        <v>80</v>
      </c>
      <c r="C46">
        <f>(SUM(C5:C7)*1000)/C24</f>
        <v>19121.742765983268</v>
      </c>
      <c r="D46">
        <f t="shared" ref="D46:AF46" si="5">(SUM(D5:D7)*1000)/D24</f>
        <v>22038.527697664584</v>
      </c>
      <c r="E46">
        <f t="shared" si="5"/>
        <v>24824.005805314289</v>
      </c>
      <c r="F46">
        <f t="shared" si="5"/>
        <v>26833.318208782122</v>
      </c>
      <c r="G46">
        <f t="shared" si="5"/>
        <v>30221.816533666632</v>
      </c>
      <c r="H46">
        <f t="shared" si="5"/>
        <v>33322.689991404339</v>
      </c>
      <c r="I46">
        <f t="shared" si="5"/>
        <v>36387.9129450533</v>
      </c>
      <c r="J46">
        <f t="shared" si="5"/>
        <v>38977.213963238719</v>
      </c>
      <c r="K46">
        <f t="shared" si="5"/>
        <v>41282.576698097379</v>
      </c>
      <c r="L46">
        <f t="shared" si="5"/>
        <v>39086.852738435606</v>
      </c>
      <c r="M46">
        <f t="shared" si="5"/>
        <v>41982.69810847062</v>
      </c>
      <c r="N46">
        <f t="shared" si="5"/>
        <v>39533.26328486306</v>
      </c>
      <c r="O46">
        <f t="shared" si="5"/>
        <v>40027.19628005103</v>
      </c>
      <c r="P46">
        <f t="shared" si="5"/>
        <v>39023.008835678462</v>
      </c>
      <c r="Q46">
        <f t="shared" si="5"/>
        <v>34924.58912532348</v>
      </c>
      <c r="R46">
        <f t="shared" si="5"/>
        <v>35319.651166153242</v>
      </c>
      <c r="S46">
        <f t="shared" si="5"/>
        <v>34286.382831357485</v>
      </c>
      <c r="T46">
        <f t="shared" si="5"/>
        <v>35946.826817842091</v>
      </c>
      <c r="U46">
        <f t="shared" si="5"/>
        <v>39516.625909541945</v>
      </c>
      <c r="V46">
        <f t="shared" si="5"/>
        <v>40576.856103488899</v>
      </c>
      <c r="W46">
        <f t="shared" si="5"/>
        <v>44567.820062925559</v>
      </c>
      <c r="X46">
        <f t="shared" si="5"/>
        <v>48614.829033263944</v>
      </c>
      <c r="Y46">
        <f t="shared" si="5"/>
        <v>47339.076001550369</v>
      </c>
      <c r="Z46">
        <f t="shared" si="5"/>
        <v>49056.29440699581</v>
      </c>
      <c r="AA46">
        <f t="shared" si="5"/>
        <v>48577.710130221545</v>
      </c>
      <c r="AB46">
        <f t="shared" si="5"/>
        <v>48664.380237486657</v>
      </c>
      <c r="AC46">
        <f t="shared" si="5"/>
        <v>48362.348239425955</v>
      </c>
      <c r="AD46">
        <f t="shared" si="5"/>
        <v>49898.667127270637</v>
      </c>
      <c r="AE46">
        <f>(SUM(AE5:AE7)*1000)/AE24</f>
        <v>52707.419850805767</v>
      </c>
      <c r="AF46">
        <f t="shared" si="5"/>
        <v>53376.883877263368</v>
      </c>
      <c r="AI46" s="2" t="s">
        <v>80</v>
      </c>
      <c r="AJ46">
        <f t="shared" ref="AJ46:AJ49" si="6">(D46-C46)/C46</f>
        <v>0.15253760953578699</v>
      </c>
      <c r="AK46">
        <f t="shared" si="4"/>
        <v>0.12639129736170543</v>
      </c>
      <c r="AL46">
        <f t="shared" si="4"/>
        <v>8.0942311213836493E-2</v>
      </c>
      <c r="AM46">
        <f t="shared" si="4"/>
        <v>0.12627951185610384</v>
      </c>
      <c r="AN46">
        <f t="shared" si="4"/>
        <v>0.10260380789101087</v>
      </c>
      <c r="AO46">
        <f t="shared" si="4"/>
        <v>9.1986059782077689E-2</v>
      </c>
      <c r="AP46">
        <f t="shared" si="4"/>
        <v>7.1158272311339504E-2</v>
      </c>
      <c r="AQ46">
        <f t="shared" si="4"/>
        <v>5.9146421728165532E-2</v>
      </c>
      <c r="AR46">
        <f t="shared" si="4"/>
        <v>-5.3187667420066073E-2</v>
      </c>
      <c r="AS46">
        <f t="shared" si="4"/>
        <v>7.4087453124293601E-2</v>
      </c>
      <c r="AT46">
        <f t="shared" si="4"/>
        <v>-5.8343911515142739E-2</v>
      </c>
      <c r="AU46">
        <f t="shared" si="4"/>
        <v>1.2494111392445878E-2</v>
      </c>
      <c r="AV46">
        <f t="shared" si="4"/>
        <v>-2.5087628854810414E-2</v>
      </c>
      <c r="AW46">
        <f t="shared" si="4"/>
        <v>-0.10502572283990119</v>
      </c>
      <c r="AX46">
        <f t="shared" si="4"/>
        <v>1.131185937255039E-2</v>
      </c>
      <c r="AY46">
        <f t="shared" si="4"/>
        <v>-2.9254771796442217E-2</v>
      </c>
      <c r="AZ46">
        <f t="shared" si="4"/>
        <v>4.8428671949786575E-2</v>
      </c>
      <c r="BA46">
        <f t="shared" si="4"/>
        <v>9.9307766713027226E-2</v>
      </c>
      <c r="BB46">
        <f t="shared" si="4"/>
        <v>2.6829977750983648E-2</v>
      </c>
      <c r="BC46">
        <f t="shared" si="4"/>
        <v>9.8355672239809303E-2</v>
      </c>
      <c r="BD46">
        <f t="shared" si="4"/>
        <v>9.0805629815961172E-2</v>
      </c>
      <c r="BE46">
        <f t="shared" si="4"/>
        <v>-2.6242055296351263E-2</v>
      </c>
      <c r="BF46">
        <f t="shared" si="4"/>
        <v>3.6274861076485768E-2</v>
      </c>
      <c r="BG46">
        <f t="shared" si="4"/>
        <v>-9.7558179344670454E-3</v>
      </c>
      <c r="BH46">
        <f t="shared" si="4"/>
        <v>1.7841538234877046E-3</v>
      </c>
      <c r="BI46">
        <f t="shared" si="4"/>
        <v>-6.2064285332877542E-3</v>
      </c>
      <c r="BJ46">
        <f t="shared" si="4"/>
        <v>3.1766838124544249E-2</v>
      </c>
      <c r="BK46">
        <f t="shared" si="4"/>
        <v>5.6289133262240776E-2</v>
      </c>
      <c r="BL46">
        <f t="shared" si="4"/>
        <v>1.2701513911183541E-2</v>
      </c>
    </row>
    <row r="47" spans="2:64" ht="75" x14ac:dyDescent="0.25">
      <c r="B47" s="2" t="s">
        <v>75</v>
      </c>
      <c r="C47">
        <f>C8*1000/C26</f>
        <v>39578.43250324361</v>
      </c>
      <c r="D47">
        <f t="shared" ref="D47:AF47" si="7">D8*1000/D26</f>
        <v>40772.754213985369</v>
      </c>
      <c r="E47">
        <f t="shared" si="7"/>
        <v>43302.529753872848</v>
      </c>
      <c r="F47">
        <f t="shared" si="7"/>
        <v>44684.469906265491</v>
      </c>
      <c r="G47">
        <f t="shared" si="7"/>
        <v>46893.118328926357</v>
      </c>
      <c r="H47">
        <f t="shared" si="7"/>
        <v>47828.455718666417</v>
      </c>
      <c r="I47">
        <f t="shared" si="7"/>
        <v>50863.863036608294</v>
      </c>
      <c r="J47">
        <f t="shared" si="7"/>
        <v>59065.62306307043</v>
      </c>
      <c r="K47">
        <f t="shared" si="7"/>
        <v>64832.679807559311</v>
      </c>
      <c r="L47">
        <f t="shared" si="7"/>
        <v>62418.529107532508</v>
      </c>
      <c r="M47">
        <f t="shared" si="7"/>
        <v>66046.769561601322</v>
      </c>
      <c r="N47">
        <f t="shared" si="7"/>
        <v>66099.781132545511</v>
      </c>
      <c r="O47">
        <f t="shared" si="7"/>
        <v>69176.400245455661</v>
      </c>
      <c r="P47">
        <f t="shared" si="7"/>
        <v>73571.94065315013</v>
      </c>
      <c r="Q47">
        <f t="shared" si="7"/>
        <v>75022.129734996357</v>
      </c>
      <c r="R47">
        <f t="shared" si="7"/>
        <v>74373.157912317824</v>
      </c>
      <c r="S47">
        <f t="shared" si="7"/>
        <v>79681.83962631844</v>
      </c>
      <c r="T47">
        <f t="shared" si="7"/>
        <v>78378.596439028668</v>
      </c>
      <c r="U47">
        <f t="shared" si="7"/>
        <v>86128.942766583117</v>
      </c>
      <c r="V47">
        <f t="shared" si="7"/>
        <v>93838.078063357636</v>
      </c>
      <c r="W47">
        <f t="shared" si="7"/>
        <v>103730.67213868836</v>
      </c>
      <c r="X47">
        <f t="shared" si="7"/>
        <v>103510.84996360872</v>
      </c>
      <c r="Y47">
        <f t="shared" si="7"/>
        <v>106355.40582056328</v>
      </c>
      <c r="Z47">
        <f t="shared" si="7"/>
        <v>93390.130861504906</v>
      </c>
      <c r="AA47">
        <f t="shared" si="7"/>
        <v>90132.017273288089</v>
      </c>
      <c r="AB47">
        <f t="shared" si="7"/>
        <v>93956.307766174534</v>
      </c>
      <c r="AC47">
        <f t="shared" si="7"/>
        <v>102310.50450889593</v>
      </c>
      <c r="AD47">
        <f t="shared" si="7"/>
        <v>111873.30539807738</v>
      </c>
      <c r="AE47">
        <f t="shared" si="7"/>
        <v>118146.40617462614</v>
      </c>
      <c r="AF47">
        <f t="shared" si="7"/>
        <v>125087.59385055419</v>
      </c>
      <c r="AI47" s="2" t="s">
        <v>75</v>
      </c>
      <c r="AJ47">
        <f t="shared" si="6"/>
        <v>3.017607406872112E-2</v>
      </c>
      <c r="AK47">
        <f t="shared" si="4"/>
        <v>6.2045735900268108E-2</v>
      </c>
      <c r="AL47">
        <f t="shared" si="4"/>
        <v>3.1913612443602003E-2</v>
      </c>
      <c r="AM47">
        <f t="shared" si="4"/>
        <v>4.9427651873099158E-2</v>
      </c>
      <c r="AN47">
        <f t="shared" si="4"/>
        <v>1.994615463998883E-2</v>
      </c>
      <c r="AO47">
        <f t="shared" si="4"/>
        <v>6.3464464246902774E-2</v>
      </c>
      <c r="AP47">
        <f t="shared" si="4"/>
        <v>0.16124925510591037</v>
      </c>
      <c r="AQ47">
        <f t="shared" si="4"/>
        <v>9.7638125959169209E-2</v>
      </c>
      <c r="AR47">
        <f t="shared" si="4"/>
        <v>-3.7236632932537206E-2</v>
      </c>
      <c r="AS47">
        <f t="shared" si="4"/>
        <v>5.8127618608541806E-2</v>
      </c>
      <c r="AT47">
        <f t="shared" si="4"/>
        <v>8.0263684804062017E-4</v>
      </c>
      <c r="AU47">
        <f t="shared" si="4"/>
        <v>4.6545072618936659E-2</v>
      </c>
      <c r="AV47">
        <f t="shared" si="4"/>
        <v>6.3541039893633675E-2</v>
      </c>
      <c r="AW47">
        <f t="shared" si="4"/>
        <v>1.971117071225624E-2</v>
      </c>
      <c r="AX47">
        <f t="shared" si="4"/>
        <v>-8.6504052200453707E-3</v>
      </c>
      <c r="AY47">
        <f t="shared" si="4"/>
        <v>7.137900101350117E-2</v>
      </c>
      <c r="AZ47">
        <f t="shared" si="4"/>
        <v>-1.6355586083372991E-2</v>
      </c>
      <c r="BA47">
        <f t="shared" si="4"/>
        <v>9.8883453897818968E-2</v>
      </c>
      <c r="BB47">
        <f t="shared" si="4"/>
        <v>8.9506907308347469E-2</v>
      </c>
      <c r="BC47">
        <f t="shared" si="4"/>
        <v>0.10542195960845911</v>
      </c>
      <c r="BD47">
        <f t="shared" si="4"/>
        <v>-2.1191627369938691E-3</v>
      </c>
      <c r="BE47">
        <f t="shared" si="4"/>
        <v>2.7480750645508305E-2</v>
      </c>
      <c r="BF47">
        <f t="shared" si="4"/>
        <v>-0.12190518064434483</v>
      </c>
      <c r="BG47">
        <f t="shared" si="4"/>
        <v>-3.488712948746707E-2</v>
      </c>
      <c r="BH47">
        <f t="shared" si="4"/>
        <v>4.2429877956585219E-2</v>
      </c>
      <c r="BI47">
        <f t="shared" si="4"/>
        <v>8.891576245750489E-2</v>
      </c>
      <c r="BJ47">
        <f t="shared" si="4"/>
        <v>9.3468416904834678E-2</v>
      </c>
      <c r="BK47">
        <f t="shared" si="4"/>
        <v>5.6073258533188619E-2</v>
      </c>
      <c r="BL47">
        <f t="shared" si="4"/>
        <v>5.875073056110254E-2</v>
      </c>
    </row>
    <row r="48" spans="2:64" ht="30" x14ac:dyDescent="0.25">
      <c r="B48" s="2" t="s">
        <v>79</v>
      </c>
      <c r="C48">
        <f>C10*1000/C27</f>
        <v>46979.860928839866</v>
      </c>
      <c r="D48">
        <f t="shared" ref="D48:AF48" si="8">D10*1000/D27</f>
        <v>51722.683856951153</v>
      </c>
      <c r="E48">
        <f t="shared" si="8"/>
        <v>55138.095932714423</v>
      </c>
      <c r="F48">
        <f t="shared" si="8"/>
        <v>61209.777057245927</v>
      </c>
      <c r="G48">
        <f t="shared" si="8"/>
        <v>65398.027099843668</v>
      </c>
      <c r="H48">
        <f t="shared" si="8"/>
        <v>73225.333002211904</v>
      </c>
      <c r="I48">
        <f>I10*1000/I27</f>
        <v>83318.70051441461</v>
      </c>
      <c r="J48">
        <f t="shared" si="8"/>
        <v>82629.541599591263</v>
      </c>
      <c r="K48">
        <f t="shared" si="8"/>
        <v>86470.904559899209</v>
      </c>
      <c r="L48">
        <f t="shared" si="8"/>
        <v>89284.815674127778</v>
      </c>
      <c r="M48">
        <f t="shared" si="8"/>
        <v>97813.454120541224</v>
      </c>
      <c r="N48">
        <f t="shared" si="8"/>
        <v>100759.74623362106</v>
      </c>
      <c r="O48">
        <f t="shared" si="8"/>
        <v>97464.012675894424</v>
      </c>
      <c r="P48">
        <f t="shared" si="8"/>
        <v>102623.18797099193</v>
      </c>
      <c r="Q48">
        <f t="shared" si="8"/>
        <v>87725.165861243528</v>
      </c>
      <c r="R48">
        <f t="shared" si="8"/>
        <v>86037.103825913815</v>
      </c>
      <c r="S48">
        <f t="shared" si="8"/>
        <v>91850.752677212091</v>
      </c>
      <c r="T48">
        <f t="shared" si="8"/>
        <v>86861.504855104256</v>
      </c>
      <c r="U48">
        <f t="shared" si="8"/>
        <v>91614.983297255938</v>
      </c>
      <c r="V48">
        <f t="shared" si="8"/>
        <v>92637.065031985403</v>
      </c>
      <c r="W48">
        <f t="shared" si="8"/>
        <v>91851.213488892958</v>
      </c>
      <c r="X48">
        <f t="shared" si="8"/>
        <v>101565.77103385745</v>
      </c>
      <c r="Y48">
        <f t="shared" si="8"/>
        <v>99771.408323392738</v>
      </c>
      <c r="Z48">
        <f t="shared" si="8"/>
        <v>91496.055322879125</v>
      </c>
      <c r="AA48">
        <f t="shared" si="8"/>
        <v>86464.690120148662</v>
      </c>
      <c r="AB48">
        <f t="shared" si="8"/>
        <v>87538.399024786675</v>
      </c>
      <c r="AC48">
        <f t="shared" si="8"/>
        <v>88598.751284280414</v>
      </c>
      <c r="AD48">
        <f t="shared" si="8"/>
        <v>84034.054170558229</v>
      </c>
      <c r="AE48">
        <f t="shared" si="8"/>
        <v>84001.549623159837</v>
      </c>
      <c r="AF48">
        <f t="shared" si="8"/>
        <v>85782.749810095993</v>
      </c>
      <c r="AI48" s="2" t="s">
        <v>79</v>
      </c>
      <c r="AJ48">
        <f t="shared" si="6"/>
        <v>0.10095438416250774</v>
      </c>
      <c r="AK48">
        <f t="shared" si="4"/>
        <v>6.6033156462051296E-2</v>
      </c>
      <c r="AL48">
        <f t="shared" si="4"/>
        <v>0.11011771483623298</v>
      </c>
      <c r="AM48">
        <f t="shared" si="4"/>
        <v>6.8424526994775942E-2</v>
      </c>
      <c r="AN48">
        <f t="shared" si="4"/>
        <v>0.11968718705257314</v>
      </c>
      <c r="AO48">
        <f t="shared" si="4"/>
        <v>0.13783983081234763</v>
      </c>
      <c r="AP48">
        <f t="shared" si="4"/>
        <v>-8.271359377527961E-3</v>
      </c>
      <c r="AQ48">
        <f t="shared" si="4"/>
        <v>4.6488978226728393E-2</v>
      </c>
      <c r="AR48">
        <f t="shared" si="4"/>
        <v>3.2541710168873583E-2</v>
      </c>
      <c r="AS48">
        <f t="shared" si="4"/>
        <v>9.5521711973302587E-2</v>
      </c>
      <c r="AT48">
        <f t="shared" si="4"/>
        <v>3.0121542476650987E-2</v>
      </c>
      <c r="AU48">
        <f t="shared" si="4"/>
        <v>-3.2708831462171045E-2</v>
      </c>
      <c r="AV48">
        <f t="shared" si="4"/>
        <v>5.2934156448634646E-2</v>
      </c>
      <c r="AW48">
        <f t="shared" si="4"/>
        <v>-0.14517208444118462</v>
      </c>
      <c r="AX48">
        <f t="shared" si="4"/>
        <v>-1.924262004815985E-2</v>
      </c>
      <c r="AY48">
        <f t="shared" si="4"/>
        <v>6.7571415038115715E-2</v>
      </c>
      <c r="AZ48">
        <f t="shared" si="4"/>
        <v>-5.4319073896338929E-2</v>
      </c>
      <c r="BA48">
        <f t="shared" si="4"/>
        <v>5.4724799553968952E-2</v>
      </c>
      <c r="BB48">
        <f t="shared" si="4"/>
        <v>1.1156272674451042E-2</v>
      </c>
      <c r="BC48">
        <f t="shared" si="4"/>
        <v>-8.4831222019081595E-3</v>
      </c>
      <c r="BD48">
        <f t="shared" si="4"/>
        <v>0.1057640631622055</v>
      </c>
      <c r="BE48">
        <f t="shared" si="4"/>
        <v>-1.7667002300081558E-2</v>
      </c>
      <c r="BF48">
        <f t="shared" si="4"/>
        <v>-8.2943131099146222E-2</v>
      </c>
      <c r="BG48">
        <f t="shared" si="4"/>
        <v>-5.4989968528974836E-2</v>
      </c>
      <c r="BH48">
        <f t="shared" si="4"/>
        <v>1.2417888772237784E-2</v>
      </c>
      <c r="BI48">
        <f t="shared" si="4"/>
        <v>1.2112995797347146E-2</v>
      </c>
      <c r="BJ48">
        <f t="shared" si="4"/>
        <v>-5.1521009580324337E-2</v>
      </c>
      <c r="BK48">
        <f t="shared" si="4"/>
        <v>-3.868020854071803E-4</v>
      </c>
      <c r="BL48">
        <f t="shared" si="4"/>
        <v>2.1204372954151621E-2</v>
      </c>
    </row>
    <row r="49" spans="2:64" ht="105" x14ac:dyDescent="0.25">
      <c r="B49" s="2" t="s">
        <v>133</v>
      </c>
      <c r="C49">
        <f>C18*1000/(SUM(C29:C30))</f>
        <v>20971.875158451268</v>
      </c>
      <c r="D49">
        <f t="shared" ref="D49:AF49" si="9">D18*1000/(SUM(D29:D30))</f>
        <v>20734.223162229348</v>
      </c>
      <c r="E49">
        <f t="shared" si="9"/>
        <v>21295.330218071333</v>
      </c>
      <c r="F49">
        <f t="shared" si="9"/>
        <v>20924.016105073333</v>
      </c>
      <c r="G49">
        <f t="shared" si="9"/>
        <v>21568.77068780037</v>
      </c>
      <c r="H49">
        <f t="shared" si="9"/>
        <v>22415.878024557765</v>
      </c>
      <c r="I49">
        <f t="shared" si="9"/>
        <v>22249.142180992432</v>
      </c>
      <c r="J49">
        <f t="shared" si="9"/>
        <v>23417.588600483552</v>
      </c>
      <c r="K49">
        <f t="shared" si="9"/>
        <v>23935.545418308404</v>
      </c>
      <c r="L49">
        <f t="shared" si="9"/>
        <v>22848.101423271572</v>
      </c>
      <c r="M49">
        <f t="shared" si="9"/>
        <v>23968.339661334303</v>
      </c>
      <c r="N49">
        <f t="shared" si="9"/>
        <v>23809.962619903024</v>
      </c>
      <c r="O49">
        <f t="shared" si="9"/>
        <v>24154.476753740732</v>
      </c>
      <c r="P49">
        <f t="shared" si="9"/>
        <v>23040.766844158075</v>
      </c>
      <c r="Q49">
        <f t="shared" si="9"/>
        <v>27630.326935427347</v>
      </c>
      <c r="R49">
        <f t="shared" si="9"/>
        <v>28087.848637574061</v>
      </c>
      <c r="S49">
        <f t="shared" si="9"/>
        <v>27981.911799720197</v>
      </c>
      <c r="T49">
        <f t="shared" si="9"/>
        <v>29142.756440202451</v>
      </c>
      <c r="U49">
        <f t="shared" si="9"/>
        <v>30305.530208749973</v>
      </c>
      <c r="V49">
        <f t="shared" si="9"/>
        <v>34056.999376991647</v>
      </c>
      <c r="W49">
        <f t="shared" si="9"/>
        <v>33774.910852046429</v>
      </c>
      <c r="X49">
        <f t="shared" si="9"/>
        <v>35403.794037217289</v>
      </c>
      <c r="Y49">
        <f t="shared" si="9"/>
        <v>33718.516617830763</v>
      </c>
      <c r="Z49">
        <f t="shared" si="9"/>
        <v>35353.359092608749</v>
      </c>
      <c r="AA49">
        <f t="shared" si="9"/>
        <v>38838.993241282078</v>
      </c>
      <c r="AB49">
        <f t="shared" si="9"/>
        <v>37740.372165291701</v>
      </c>
      <c r="AC49">
        <f t="shared" si="9"/>
        <v>36908.134358559284</v>
      </c>
      <c r="AD49">
        <f t="shared" si="9"/>
        <v>38240.426722860626</v>
      </c>
      <c r="AE49">
        <f t="shared" si="9"/>
        <v>38212.889393366124</v>
      </c>
      <c r="AF49">
        <f t="shared" si="9"/>
        <v>40096.438701544277</v>
      </c>
      <c r="AI49" s="2" t="s">
        <v>133</v>
      </c>
      <c r="AJ49">
        <f t="shared" si="6"/>
        <v>-1.1331938342487777E-2</v>
      </c>
      <c r="AK49">
        <f t="shared" si="4"/>
        <v>2.7061879842410975E-2</v>
      </c>
      <c r="AL49">
        <f t="shared" si="4"/>
        <v>-1.7436410198650044E-2</v>
      </c>
      <c r="AM49">
        <f t="shared" si="4"/>
        <v>3.0814093216584112E-2</v>
      </c>
      <c r="AN49">
        <f t="shared" si="4"/>
        <v>3.9274715699793329E-2</v>
      </c>
      <c r="AO49">
        <f t="shared" si="4"/>
        <v>-7.4382918832206959E-3</v>
      </c>
      <c r="AP49">
        <f t="shared" si="4"/>
        <v>5.2516470522145801E-2</v>
      </c>
      <c r="AQ49">
        <f t="shared" si="4"/>
        <v>2.2118281547321938E-2</v>
      </c>
      <c r="AR49">
        <f t="shared" si="4"/>
        <v>-4.5432179464982722E-2</v>
      </c>
      <c r="AS49">
        <f t="shared" si="4"/>
        <v>4.9029817283712272E-2</v>
      </c>
      <c r="AT49">
        <f t="shared" si="4"/>
        <v>-6.6077602232403332E-3</v>
      </c>
      <c r="AU49">
        <f t="shared" si="4"/>
        <v>1.4469326950968149E-2</v>
      </c>
      <c r="AV49">
        <f t="shared" si="4"/>
        <v>-4.6107805229528689E-2</v>
      </c>
      <c r="AW49">
        <f t="shared" si="4"/>
        <v>0.19919302696441904</v>
      </c>
      <c r="AX49">
        <f t="shared" si="4"/>
        <v>1.6558678556933187E-2</v>
      </c>
      <c r="AY49">
        <f t="shared" si="4"/>
        <v>-3.771625204222603E-3</v>
      </c>
      <c r="AZ49">
        <f t="shared" si="4"/>
        <v>4.1485537113795823E-2</v>
      </c>
      <c r="BA49">
        <f t="shared" si="4"/>
        <v>3.9899237772288244E-2</v>
      </c>
      <c r="BB49">
        <f t="shared" si="4"/>
        <v>0.12378827040480322</v>
      </c>
      <c r="BC49">
        <f t="shared" si="4"/>
        <v>-8.2828355435151137E-3</v>
      </c>
      <c r="BD49">
        <f t="shared" si="4"/>
        <v>4.8227608721346654E-2</v>
      </c>
      <c r="BE49">
        <f t="shared" si="4"/>
        <v>-4.7601605003546328E-2</v>
      </c>
      <c r="BF49">
        <f t="shared" si="4"/>
        <v>4.8485005829510951E-2</v>
      </c>
      <c r="BG49">
        <f t="shared" si="4"/>
        <v>9.8594143191390912E-2</v>
      </c>
      <c r="BH49">
        <f t="shared" si="4"/>
        <v>-2.8286548756950001E-2</v>
      </c>
      <c r="BI49">
        <f t="shared" si="4"/>
        <v>-2.205165871410756E-2</v>
      </c>
      <c r="BJ49">
        <f t="shared" si="4"/>
        <v>3.6097526668734829E-2</v>
      </c>
      <c r="BK49">
        <f t="shared" si="4"/>
        <v>-7.2011041336104834E-4</v>
      </c>
      <c r="BL49">
        <f t="shared" si="4"/>
        <v>4.9290941828260264E-2</v>
      </c>
    </row>
    <row r="51" spans="2:64" x14ac:dyDescent="0.25">
      <c r="B51" s="2" t="s">
        <v>41</v>
      </c>
    </row>
    <row r="52" spans="2:64" x14ac:dyDescent="0.25">
      <c r="C52">
        <f>C44</f>
        <v>1987</v>
      </c>
      <c r="D52">
        <f t="shared" ref="D52:AF53" si="10">D44</f>
        <v>1988</v>
      </c>
      <c r="E52">
        <f t="shared" si="10"/>
        <v>1989</v>
      </c>
      <c r="F52">
        <f t="shared" si="10"/>
        <v>1990</v>
      </c>
      <c r="G52">
        <f t="shared" si="10"/>
        <v>1991</v>
      </c>
      <c r="H52">
        <f t="shared" si="10"/>
        <v>1992</v>
      </c>
      <c r="I52">
        <f t="shared" si="10"/>
        <v>1993</v>
      </c>
      <c r="J52">
        <f t="shared" si="10"/>
        <v>1994</v>
      </c>
      <c r="K52">
        <f t="shared" si="10"/>
        <v>1995</v>
      </c>
      <c r="L52">
        <f t="shared" si="10"/>
        <v>1996</v>
      </c>
      <c r="M52">
        <f t="shared" si="10"/>
        <v>1997</v>
      </c>
      <c r="N52">
        <f t="shared" si="10"/>
        <v>1998</v>
      </c>
      <c r="O52">
        <f t="shared" si="10"/>
        <v>1999</v>
      </c>
      <c r="P52">
        <f t="shared" si="10"/>
        <v>2000</v>
      </c>
      <c r="Q52">
        <f t="shared" si="10"/>
        <v>2001</v>
      </c>
      <c r="R52">
        <f t="shared" si="10"/>
        <v>2002</v>
      </c>
      <c r="S52">
        <f t="shared" si="10"/>
        <v>2003</v>
      </c>
      <c r="T52">
        <f t="shared" si="10"/>
        <v>2004</v>
      </c>
      <c r="U52">
        <f t="shared" si="10"/>
        <v>2005</v>
      </c>
      <c r="V52">
        <f t="shared" si="10"/>
        <v>2006</v>
      </c>
      <c r="W52">
        <f t="shared" si="10"/>
        <v>2007</v>
      </c>
      <c r="X52">
        <f t="shared" si="10"/>
        <v>2008</v>
      </c>
      <c r="Y52">
        <f t="shared" si="10"/>
        <v>2009</v>
      </c>
      <c r="Z52">
        <f t="shared" si="10"/>
        <v>2010</v>
      </c>
      <c r="AA52">
        <f t="shared" si="10"/>
        <v>2011</v>
      </c>
      <c r="AB52">
        <f t="shared" si="10"/>
        <v>2012</v>
      </c>
      <c r="AC52">
        <f t="shared" si="10"/>
        <v>2013</v>
      </c>
      <c r="AD52">
        <f t="shared" si="10"/>
        <v>2014</v>
      </c>
      <c r="AE52">
        <f t="shared" si="10"/>
        <v>2015</v>
      </c>
      <c r="AF52">
        <f t="shared" si="10"/>
        <v>2016</v>
      </c>
    </row>
    <row r="53" spans="2:64" x14ac:dyDescent="0.25">
      <c r="B53" s="2" t="s">
        <v>81</v>
      </c>
      <c r="C53">
        <f>C45</f>
        <v>97996.143167046379</v>
      </c>
      <c r="D53">
        <f t="shared" si="10"/>
        <v>93562.007595341827</v>
      </c>
      <c r="E53">
        <f t="shared" si="10"/>
        <v>107880.0150891904</v>
      </c>
      <c r="F53">
        <f t="shared" si="10"/>
        <v>100112.66783235295</v>
      </c>
      <c r="G53">
        <f t="shared" si="10"/>
        <v>101199.95544252942</v>
      </c>
      <c r="H53">
        <f t="shared" si="10"/>
        <v>121159.97711161661</v>
      </c>
      <c r="I53">
        <f t="shared" si="10"/>
        <v>117655.43049299276</v>
      </c>
      <c r="J53">
        <f t="shared" si="10"/>
        <v>149373.76287879646</v>
      </c>
      <c r="K53">
        <f t="shared" si="10"/>
        <v>198605.4437647528</v>
      </c>
      <c r="L53">
        <f t="shared" si="10"/>
        <v>238862.17735373662</v>
      </c>
      <c r="M53">
        <f t="shared" si="10"/>
        <v>197819.47930820048</v>
      </c>
      <c r="N53">
        <f t="shared" si="10"/>
        <v>222550.15692342311</v>
      </c>
      <c r="O53">
        <f t="shared" si="10"/>
        <v>232213.82279605014</v>
      </c>
      <c r="P53">
        <f t="shared" si="10"/>
        <v>276613.22660484957</v>
      </c>
      <c r="Q53">
        <f t="shared" si="10"/>
        <v>247559.37513547024</v>
      </c>
      <c r="R53">
        <f t="shared" si="10"/>
        <v>298698.24616381113</v>
      </c>
      <c r="S53">
        <f t="shared" si="10"/>
        <v>274612.78137326927</v>
      </c>
      <c r="T53">
        <f t="shared" si="10"/>
        <v>291842.65766746481</v>
      </c>
      <c r="U53">
        <f t="shared" si="10"/>
        <v>314759.86544419226</v>
      </c>
      <c r="V53">
        <f t="shared" si="10"/>
        <v>247104.18619343056</v>
      </c>
      <c r="W53">
        <f t="shared" si="10"/>
        <v>320768.66327429999</v>
      </c>
      <c r="X53">
        <f t="shared" si="10"/>
        <v>333501.47875314555</v>
      </c>
      <c r="Y53">
        <f t="shared" si="10"/>
        <v>354420.97547099565</v>
      </c>
      <c r="Z53">
        <f t="shared" si="10"/>
        <v>181448.44517184942</v>
      </c>
      <c r="AA53">
        <f t="shared" si="10"/>
        <v>187534.58096013017</v>
      </c>
      <c r="AB53">
        <f t="shared" si="10"/>
        <v>169132.26032190342</v>
      </c>
      <c r="AC53">
        <f t="shared" si="10"/>
        <v>173801.65289256201</v>
      </c>
      <c r="AD53">
        <f t="shared" si="10"/>
        <v>178460.49046321525</v>
      </c>
      <c r="AE53">
        <f t="shared" si="10"/>
        <v>202787.74289985051</v>
      </c>
      <c r="AF53">
        <f t="shared" si="10"/>
        <v>185314.32274789369</v>
      </c>
    </row>
    <row r="54" spans="2:64" ht="30" x14ac:dyDescent="0.25">
      <c r="B54" s="2" t="s">
        <v>141</v>
      </c>
      <c r="C54">
        <f>C46</f>
        <v>19121.742765983268</v>
      </c>
      <c r="D54">
        <f t="shared" ref="D54:AF56" si="11">D46</f>
        <v>22038.527697664584</v>
      </c>
      <c r="E54">
        <f t="shared" si="11"/>
        <v>24824.005805314289</v>
      </c>
      <c r="F54">
        <f t="shared" si="11"/>
        <v>26833.318208782122</v>
      </c>
      <c r="G54">
        <f t="shared" si="11"/>
        <v>30221.816533666632</v>
      </c>
      <c r="H54">
        <f t="shared" si="11"/>
        <v>33322.689991404339</v>
      </c>
      <c r="I54">
        <f t="shared" si="11"/>
        <v>36387.9129450533</v>
      </c>
      <c r="J54">
        <f t="shared" si="11"/>
        <v>38977.213963238719</v>
      </c>
      <c r="K54">
        <f t="shared" si="11"/>
        <v>41282.576698097379</v>
      </c>
      <c r="L54">
        <f t="shared" si="11"/>
        <v>39086.852738435606</v>
      </c>
      <c r="M54">
        <f t="shared" si="11"/>
        <v>41982.69810847062</v>
      </c>
      <c r="N54">
        <f t="shared" si="11"/>
        <v>39533.26328486306</v>
      </c>
      <c r="O54">
        <f t="shared" si="11"/>
        <v>40027.19628005103</v>
      </c>
      <c r="P54">
        <f t="shared" si="11"/>
        <v>39023.008835678462</v>
      </c>
      <c r="Q54">
        <f t="shared" si="11"/>
        <v>34924.58912532348</v>
      </c>
      <c r="R54">
        <f t="shared" si="11"/>
        <v>35319.651166153242</v>
      </c>
      <c r="S54">
        <f t="shared" si="11"/>
        <v>34286.382831357485</v>
      </c>
      <c r="T54">
        <f t="shared" si="11"/>
        <v>35946.826817842091</v>
      </c>
      <c r="U54">
        <f t="shared" si="11"/>
        <v>39516.625909541945</v>
      </c>
      <c r="V54">
        <f t="shared" si="11"/>
        <v>40576.856103488899</v>
      </c>
      <c r="W54">
        <f t="shared" si="11"/>
        <v>44567.820062925559</v>
      </c>
      <c r="X54">
        <f t="shared" si="11"/>
        <v>48614.829033263944</v>
      </c>
      <c r="Y54">
        <f t="shared" si="11"/>
        <v>47339.076001550369</v>
      </c>
      <c r="Z54">
        <f t="shared" si="11"/>
        <v>49056.29440699581</v>
      </c>
      <c r="AA54">
        <f t="shared" si="11"/>
        <v>48577.710130221545</v>
      </c>
      <c r="AB54">
        <f t="shared" si="11"/>
        <v>48664.380237486657</v>
      </c>
      <c r="AC54">
        <f t="shared" si="11"/>
        <v>48362.348239425955</v>
      </c>
      <c r="AD54">
        <f t="shared" si="11"/>
        <v>49898.667127270637</v>
      </c>
      <c r="AE54">
        <f t="shared" si="11"/>
        <v>52707.419850805767</v>
      </c>
      <c r="AF54">
        <f t="shared" si="11"/>
        <v>53376.883877263368</v>
      </c>
    </row>
    <row r="55" spans="2:64" ht="45" x14ac:dyDescent="0.25">
      <c r="B55" s="2" t="s">
        <v>142</v>
      </c>
      <c r="C55">
        <f t="shared" ref="C55:R56" si="12">C47</f>
        <v>39578.43250324361</v>
      </c>
      <c r="D55">
        <f t="shared" si="12"/>
        <v>40772.754213985369</v>
      </c>
      <c r="E55">
        <f t="shared" si="12"/>
        <v>43302.529753872848</v>
      </c>
      <c r="F55">
        <f t="shared" si="12"/>
        <v>44684.469906265491</v>
      </c>
      <c r="G55">
        <f t="shared" si="12"/>
        <v>46893.118328926357</v>
      </c>
      <c r="H55">
        <f t="shared" si="12"/>
        <v>47828.455718666417</v>
      </c>
      <c r="I55">
        <f t="shared" si="12"/>
        <v>50863.863036608294</v>
      </c>
      <c r="J55">
        <f t="shared" si="12"/>
        <v>59065.62306307043</v>
      </c>
      <c r="K55">
        <f t="shared" si="12"/>
        <v>64832.679807559311</v>
      </c>
      <c r="L55">
        <f t="shared" si="12"/>
        <v>62418.529107532508</v>
      </c>
      <c r="M55">
        <f t="shared" si="12"/>
        <v>66046.769561601322</v>
      </c>
      <c r="N55">
        <f t="shared" si="12"/>
        <v>66099.781132545511</v>
      </c>
      <c r="O55">
        <f t="shared" si="12"/>
        <v>69176.400245455661</v>
      </c>
      <c r="P55">
        <f t="shared" si="12"/>
        <v>73571.94065315013</v>
      </c>
      <c r="Q55">
        <f t="shared" si="12"/>
        <v>75022.129734996357</v>
      </c>
      <c r="R55">
        <f t="shared" si="12"/>
        <v>74373.157912317824</v>
      </c>
      <c r="S55">
        <f t="shared" si="11"/>
        <v>79681.83962631844</v>
      </c>
      <c r="T55">
        <f t="shared" si="11"/>
        <v>78378.596439028668</v>
      </c>
      <c r="U55">
        <f t="shared" si="11"/>
        <v>86128.942766583117</v>
      </c>
      <c r="V55">
        <f t="shared" si="11"/>
        <v>93838.078063357636</v>
      </c>
      <c r="W55">
        <f t="shared" si="11"/>
        <v>103730.67213868836</v>
      </c>
      <c r="X55">
        <f t="shared" si="11"/>
        <v>103510.84996360872</v>
      </c>
      <c r="Y55">
        <f t="shared" si="11"/>
        <v>106355.40582056328</v>
      </c>
      <c r="Z55">
        <f t="shared" si="11"/>
        <v>93390.130861504906</v>
      </c>
      <c r="AA55">
        <f t="shared" si="11"/>
        <v>90132.017273288089</v>
      </c>
      <c r="AB55">
        <f t="shared" si="11"/>
        <v>93956.307766174534</v>
      </c>
      <c r="AC55">
        <f t="shared" si="11"/>
        <v>102310.50450889593</v>
      </c>
      <c r="AD55">
        <f t="shared" si="11"/>
        <v>111873.30539807738</v>
      </c>
      <c r="AE55">
        <f t="shared" si="11"/>
        <v>118146.40617462614</v>
      </c>
      <c r="AF55">
        <f t="shared" si="11"/>
        <v>125087.59385055419</v>
      </c>
    </row>
    <row r="56" spans="2:64" x14ac:dyDescent="0.25">
      <c r="B56" s="2" t="s">
        <v>139</v>
      </c>
      <c r="C56">
        <f t="shared" si="12"/>
        <v>46979.860928839866</v>
      </c>
      <c r="D56">
        <f t="shared" si="11"/>
        <v>51722.683856951153</v>
      </c>
      <c r="E56">
        <f t="shared" si="11"/>
        <v>55138.095932714423</v>
      </c>
      <c r="F56">
        <f t="shared" si="11"/>
        <v>61209.777057245927</v>
      </c>
      <c r="G56">
        <f t="shared" si="11"/>
        <v>65398.027099843668</v>
      </c>
      <c r="H56">
        <f t="shared" si="11"/>
        <v>73225.333002211904</v>
      </c>
      <c r="I56">
        <f>I48</f>
        <v>83318.70051441461</v>
      </c>
      <c r="J56">
        <f t="shared" si="11"/>
        <v>82629.541599591263</v>
      </c>
      <c r="K56">
        <f t="shared" si="11"/>
        <v>86470.904559899209</v>
      </c>
      <c r="L56">
        <f t="shared" si="11"/>
        <v>89284.815674127778</v>
      </c>
      <c r="M56">
        <f t="shared" si="11"/>
        <v>97813.454120541224</v>
      </c>
      <c r="N56">
        <f t="shared" si="11"/>
        <v>100759.74623362106</v>
      </c>
      <c r="O56">
        <f t="shared" si="11"/>
        <v>97464.012675894424</v>
      </c>
      <c r="P56">
        <f t="shared" si="11"/>
        <v>102623.18797099193</v>
      </c>
      <c r="Q56">
        <f t="shared" si="11"/>
        <v>87725.165861243528</v>
      </c>
      <c r="R56">
        <f t="shared" si="11"/>
        <v>86037.103825913815</v>
      </c>
      <c r="S56">
        <f t="shared" si="11"/>
        <v>91850.752677212091</v>
      </c>
      <c r="T56">
        <f t="shared" si="11"/>
        <v>86861.504855104256</v>
      </c>
      <c r="U56">
        <f t="shared" si="11"/>
        <v>91614.983297255938</v>
      </c>
      <c r="V56">
        <f t="shared" si="11"/>
        <v>92637.065031985403</v>
      </c>
      <c r="W56">
        <f t="shared" si="11"/>
        <v>91851.213488892958</v>
      </c>
      <c r="X56">
        <f t="shared" si="11"/>
        <v>101565.77103385745</v>
      </c>
      <c r="Y56">
        <f t="shared" si="11"/>
        <v>99771.408323392738</v>
      </c>
      <c r="Z56">
        <f t="shared" si="11"/>
        <v>91496.055322879125</v>
      </c>
      <c r="AA56">
        <f t="shared" si="11"/>
        <v>86464.690120148662</v>
      </c>
      <c r="AB56">
        <f t="shared" si="11"/>
        <v>87538.399024786675</v>
      </c>
      <c r="AC56">
        <f t="shared" si="11"/>
        <v>88598.751284280414</v>
      </c>
      <c r="AD56">
        <f t="shared" si="11"/>
        <v>84034.054170558229</v>
      </c>
      <c r="AE56">
        <f t="shared" si="11"/>
        <v>84001.549623159837</v>
      </c>
      <c r="AF56">
        <f t="shared" si="11"/>
        <v>85782.749810095993</v>
      </c>
    </row>
    <row r="57" spans="2:64" x14ac:dyDescent="0.25">
      <c r="B57" s="2" t="s">
        <v>82</v>
      </c>
      <c r="C57">
        <f>(SUM(C5:C10))*1000/SUM(C24:C27)</f>
        <v>26619.129482652515</v>
      </c>
      <c r="D57">
        <f t="shared" ref="D57:AF57" si="13">(SUM(D5:D10))*1000/SUM(D24:D27)</f>
        <v>29366.005062120425</v>
      </c>
      <c r="E57">
        <f t="shared" si="13"/>
        <v>32470.250427263043</v>
      </c>
      <c r="F57">
        <f t="shared" si="13"/>
        <v>34859.941944181301</v>
      </c>
      <c r="G57">
        <f t="shared" si="13"/>
        <v>38450.812705875302</v>
      </c>
      <c r="H57">
        <f t="shared" si="13"/>
        <v>42200.431631857937</v>
      </c>
      <c r="I57">
        <f>(SUM(I5:I10))*1000/SUM(I24:I27)</f>
        <v>46938.642114842027</v>
      </c>
      <c r="J57">
        <f t="shared" si="13"/>
        <v>49986.945040633553</v>
      </c>
      <c r="K57">
        <f t="shared" si="13"/>
        <v>53173.191849155875</v>
      </c>
      <c r="L57">
        <f t="shared" si="13"/>
        <v>51707.918322449346</v>
      </c>
      <c r="M57">
        <f t="shared" si="13"/>
        <v>56340.578983616913</v>
      </c>
      <c r="N57">
        <f t="shared" si="13"/>
        <v>54663.499540576013</v>
      </c>
      <c r="O57">
        <f t="shared" si="13"/>
        <v>55349.898266781733</v>
      </c>
      <c r="P57">
        <f t="shared" si="13"/>
        <v>55776.123950125344</v>
      </c>
      <c r="Q57">
        <f t="shared" si="13"/>
        <v>50831.741927635769</v>
      </c>
      <c r="R57">
        <f t="shared" si="13"/>
        <v>51251.669631852361</v>
      </c>
      <c r="S57">
        <f t="shared" si="13"/>
        <v>51619.551921419523</v>
      </c>
      <c r="T57">
        <f t="shared" si="13"/>
        <v>52357.488143045921</v>
      </c>
      <c r="U57">
        <f t="shared" si="13"/>
        <v>57069.123270885211</v>
      </c>
      <c r="V57">
        <f t="shared" si="13"/>
        <v>59097.603286702142</v>
      </c>
      <c r="W57">
        <f t="shared" si="13"/>
        <v>63152.111726264156</v>
      </c>
      <c r="X57">
        <f t="shared" si="13"/>
        <v>67957.925558038565</v>
      </c>
      <c r="Y57">
        <f t="shared" si="13"/>
        <v>67040.876109599456</v>
      </c>
      <c r="Z57">
        <f t="shared" si="13"/>
        <v>65948.54377552832</v>
      </c>
      <c r="AA57">
        <f t="shared" si="13"/>
        <v>64319.543451329235</v>
      </c>
      <c r="AB57">
        <f t="shared" si="13"/>
        <v>65265.506470325759</v>
      </c>
      <c r="AC57">
        <f t="shared" si="13"/>
        <v>66025.089073634197</v>
      </c>
      <c r="AD57">
        <f t="shared" si="13"/>
        <v>67125.946802888851</v>
      </c>
      <c r="AE57">
        <f t="shared" si="13"/>
        <v>69837.878182985893</v>
      </c>
      <c r="AF57">
        <f t="shared" si="13"/>
        <v>71297.269259085748</v>
      </c>
    </row>
    <row r="58" spans="2:64" ht="30" x14ac:dyDescent="0.25">
      <c r="B58" s="2" t="s">
        <v>42</v>
      </c>
      <c r="C58">
        <f>C49</f>
        <v>20971.875158451268</v>
      </c>
      <c r="D58">
        <f t="shared" ref="D58:AF58" si="14">D49</f>
        <v>20734.223162229348</v>
      </c>
      <c r="E58">
        <f t="shared" si="14"/>
        <v>21295.330218071333</v>
      </c>
      <c r="F58">
        <f t="shared" si="14"/>
        <v>20924.016105073333</v>
      </c>
      <c r="G58">
        <f t="shared" si="14"/>
        <v>21568.77068780037</v>
      </c>
      <c r="H58">
        <f t="shared" si="14"/>
        <v>22415.878024557765</v>
      </c>
      <c r="I58">
        <f t="shared" si="14"/>
        <v>22249.142180992432</v>
      </c>
      <c r="J58">
        <f t="shared" si="14"/>
        <v>23417.588600483552</v>
      </c>
      <c r="K58">
        <f t="shared" si="14"/>
        <v>23935.545418308404</v>
      </c>
      <c r="L58">
        <f t="shared" si="14"/>
        <v>22848.101423271572</v>
      </c>
      <c r="M58">
        <f t="shared" si="14"/>
        <v>23968.339661334303</v>
      </c>
      <c r="N58">
        <f t="shared" si="14"/>
        <v>23809.962619903024</v>
      </c>
      <c r="O58">
        <f t="shared" si="14"/>
        <v>24154.476753740732</v>
      </c>
      <c r="P58">
        <f t="shared" si="14"/>
        <v>23040.766844158075</v>
      </c>
      <c r="Q58">
        <f t="shared" si="14"/>
        <v>27630.326935427347</v>
      </c>
      <c r="R58">
        <f t="shared" si="14"/>
        <v>28087.848637574061</v>
      </c>
      <c r="S58">
        <f t="shared" si="14"/>
        <v>27981.911799720197</v>
      </c>
      <c r="T58">
        <f t="shared" si="14"/>
        <v>29142.756440202451</v>
      </c>
      <c r="U58">
        <f t="shared" si="14"/>
        <v>30305.530208749973</v>
      </c>
      <c r="V58">
        <f t="shared" si="14"/>
        <v>34056.999376991647</v>
      </c>
      <c r="W58">
        <f t="shared" si="14"/>
        <v>33774.910852046429</v>
      </c>
      <c r="X58">
        <f t="shared" si="14"/>
        <v>35403.794037217289</v>
      </c>
      <c r="Y58">
        <f t="shared" si="14"/>
        <v>33718.516617830763</v>
      </c>
      <c r="Z58">
        <f t="shared" si="14"/>
        <v>35353.359092608749</v>
      </c>
      <c r="AA58">
        <f t="shared" si="14"/>
        <v>38838.993241282078</v>
      </c>
      <c r="AB58">
        <f t="shared" si="14"/>
        <v>37740.372165291701</v>
      </c>
      <c r="AC58">
        <f t="shared" si="14"/>
        <v>36908.134358559284</v>
      </c>
      <c r="AD58">
        <f t="shared" si="14"/>
        <v>38240.426722860626</v>
      </c>
      <c r="AE58">
        <f t="shared" si="14"/>
        <v>38212.889393366124</v>
      </c>
      <c r="AF58">
        <f t="shared" si="14"/>
        <v>40096.438701544277</v>
      </c>
    </row>
    <row r="59" spans="2:64" ht="30" x14ac:dyDescent="0.25">
      <c r="B59" s="2" t="s">
        <v>93</v>
      </c>
      <c r="C59">
        <f>C18*1000/SUM(C29:C30)</f>
        <v>20971.875158451268</v>
      </c>
      <c r="D59">
        <f t="shared" ref="D59:AF59" si="15">D18*1000/SUM(D29:D30)</f>
        <v>20734.223162229348</v>
      </c>
      <c r="E59">
        <f t="shared" si="15"/>
        <v>21295.330218071333</v>
      </c>
      <c r="F59">
        <f t="shared" si="15"/>
        <v>20924.016105073333</v>
      </c>
      <c r="G59">
        <f t="shared" si="15"/>
        <v>21568.77068780037</v>
      </c>
      <c r="H59">
        <f t="shared" si="15"/>
        <v>22415.878024557765</v>
      </c>
      <c r="I59">
        <f t="shared" si="15"/>
        <v>22249.142180992432</v>
      </c>
      <c r="J59">
        <f t="shared" si="15"/>
        <v>23417.588600483552</v>
      </c>
      <c r="K59">
        <f t="shared" si="15"/>
        <v>23935.545418308404</v>
      </c>
      <c r="L59">
        <f t="shared" si="15"/>
        <v>22848.101423271572</v>
      </c>
      <c r="M59">
        <f t="shared" si="15"/>
        <v>23968.339661334303</v>
      </c>
      <c r="N59">
        <f t="shared" si="15"/>
        <v>23809.962619903024</v>
      </c>
      <c r="O59">
        <f t="shared" si="15"/>
        <v>24154.476753740732</v>
      </c>
      <c r="P59">
        <f t="shared" si="15"/>
        <v>23040.766844158075</v>
      </c>
      <c r="Q59">
        <f t="shared" si="15"/>
        <v>27630.326935427347</v>
      </c>
      <c r="R59">
        <f t="shared" si="15"/>
        <v>28087.848637574061</v>
      </c>
      <c r="S59">
        <f t="shared" si="15"/>
        <v>27981.911799720197</v>
      </c>
      <c r="T59">
        <f t="shared" si="15"/>
        <v>29142.756440202451</v>
      </c>
      <c r="U59">
        <f t="shared" si="15"/>
        <v>30305.530208749973</v>
      </c>
      <c r="V59">
        <f t="shared" si="15"/>
        <v>34056.999376991647</v>
      </c>
      <c r="W59">
        <f t="shared" si="15"/>
        <v>33774.910852046429</v>
      </c>
      <c r="X59">
        <f t="shared" si="15"/>
        <v>35403.794037217289</v>
      </c>
      <c r="Y59">
        <f t="shared" si="15"/>
        <v>33718.516617830763</v>
      </c>
      <c r="Z59">
        <f t="shared" si="15"/>
        <v>35353.359092608749</v>
      </c>
      <c r="AA59">
        <f t="shared" si="15"/>
        <v>38838.993241282078</v>
      </c>
      <c r="AB59">
        <f t="shared" si="15"/>
        <v>37740.372165291701</v>
      </c>
      <c r="AC59">
        <f t="shared" si="15"/>
        <v>36908.134358559284</v>
      </c>
      <c r="AD59">
        <f t="shared" si="15"/>
        <v>38240.426722860626</v>
      </c>
      <c r="AE59">
        <f t="shared" si="15"/>
        <v>38212.889393366124</v>
      </c>
      <c r="AF59">
        <f t="shared" si="15"/>
        <v>40096.438701544277</v>
      </c>
    </row>
    <row r="60" spans="2:64" ht="45" x14ac:dyDescent="0.25">
      <c r="B60" s="2" t="s">
        <v>129</v>
      </c>
      <c r="C60">
        <f>SUM(C8:C10)*1000/SUM(C26:C27)</f>
        <v>43201.173807182131</v>
      </c>
      <c r="D60">
        <f t="shared" ref="D60:AF60" si="16">SUM(D8:D10)*1000/SUM(D26:D27)</f>
        <v>45852.458683340978</v>
      </c>
      <c r="E60">
        <f t="shared" si="16"/>
        <v>48948.282121021846</v>
      </c>
      <c r="F60">
        <f t="shared" si="16"/>
        <v>52305.636009805283</v>
      </c>
      <c r="G60">
        <f t="shared" si="16"/>
        <v>55600.393112645521</v>
      </c>
      <c r="H60">
        <f t="shared" si="16"/>
        <v>59991.36915254331</v>
      </c>
      <c r="I60">
        <f t="shared" si="16"/>
        <v>66756.671004897667</v>
      </c>
      <c r="J60">
        <f t="shared" si="16"/>
        <v>70768.305010556578</v>
      </c>
      <c r="K60">
        <f t="shared" si="16"/>
        <v>75719.140372542053</v>
      </c>
      <c r="L60">
        <f t="shared" si="16"/>
        <v>76038.450438204643</v>
      </c>
      <c r="M60">
        <f t="shared" si="16"/>
        <v>82366.196712385849</v>
      </c>
      <c r="N60">
        <f t="shared" si="16"/>
        <v>83513.601946749608</v>
      </c>
      <c r="O60">
        <f t="shared" si="16"/>
        <v>84052.525361158492</v>
      </c>
      <c r="P60">
        <f t="shared" si="16"/>
        <v>88743.716256378902</v>
      </c>
      <c r="Q60">
        <f t="shared" si="16"/>
        <v>82017.20978954756</v>
      </c>
      <c r="R60">
        <f t="shared" si="16"/>
        <v>80928.986468831223</v>
      </c>
      <c r="S60">
        <f t="shared" si="16"/>
        <v>86567.171244368248</v>
      </c>
      <c r="T60">
        <f t="shared" si="16"/>
        <v>83178.782333779061</v>
      </c>
      <c r="U60">
        <f t="shared" si="16"/>
        <v>89226.488151338359</v>
      </c>
      <c r="V60">
        <f t="shared" si="16"/>
        <v>93139.379611210141</v>
      </c>
      <c r="W60">
        <f t="shared" si="16"/>
        <v>96489.243699498606</v>
      </c>
      <c r="X60">
        <f t="shared" si="16"/>
        <v>102369.08339943647</v>
      </c>
      <c r="Y60">
        <f t="shared" si="16"/>
        <v>102431.24626410854</v>
      </c>
      <c r="Z60">
        <f t="shared" si="16"/>
        <v>92285.405896722135</v>
      </c>
      <c r="AA60">
        <f t="shared" si="16"/>
        <v>87975.500660770558</v>
      </c>
      <c r="AB60">
        <f t="shared" si="16"/>
        <v>90129.385539833311</v>
      </c>
      <c r="AC60">
        <f t="shared" si="16"/>
        <v>93993.000623232176</v>
      </c>
      <c r="AD60">
        <f t="shared" si="16"/>
        <v>94286.29782598828</v>
      </c>
      <c r="AE60">
        <f t="shared" si="16"/>
        <v>96591.222375383542</v>
      </c>
      <c r="AF60">
        <f t="shared" si="16"/>
        <v>100202.43091990206</v>
      </c>
    </row>
    <row r="61" spans="2:64" ht="28.5" customHeight="1" x14ac:dyDescent="0.25">
      <c r="B61" s="2"/>
    </row>
    <row r="62" spans="2:64" ht="30" x14ac:dyDescent="0.25">
      <c r="B62" s="2" t="s">
        <v>137</v>
      </c>
    </row>
    <row r="63" spans="2:64" x14ac:dyDescent="0.25">
      <c r="B63" s="2"/>
      <c r="C63">
        <f>C52</f>
        <v>1987</v>
      </c>
      <c r="D63">
        <f t="shared" ref="D63:AF63" si="17">D52</f>
        <v>1988</v>
      </c>
      <c r="E63">
        <f t="shared" si="17"/>
        <v>1989</v>
      </c>
      <c r="F63">
        <f t="shared" si="17"/>
        <v>1990</v>
      </c>
      <c r="G63">
        <f t="shared" si="17"/>
        <v>1991</v>
      </c>
      <c r="H63">
        <f t="shared" si="17"/>
        <v>1992</v>
      </c>
      <c r="I63">
        <f t="shared" si="17"/>
        <v>1993</v>
      </c>
      <c r="J63">
        <f t="shared" si="17"/>
        <v>1994</v>
      </c>
      <c r="K63">
        <f t="shared" si="17"/>
        <v>1995</v>
      </c>
      <c r="L63">
        <f t="shared" si="17"/>
        <v>1996</v>
      </c>
      <c r="M63">
        <f t="shared" si="17"/>
        <v>1997</v>
      </c>
      <c r="N63">
        <f t="shared" si="17"/>
        <v>1998</v>
      </c>
      <c r="O63">
        <f t="shared" si="17"/>
        <v>1999</v>
      </c>
      <c r="P63">
        <f t="shared" si="17"/>
        <v>2000</v>
      </c>
      <c r="Q63">
        <f t="shared" si="17"/>
        <v>2001</v>
      </c>
      <c r="R63">
        <f t="shared" si="17"/>
        <v>2002</v>
      </c>
      <c r="S63">
        <f t="shared" si="17"/>
        <v>2003</v>
      </c>
      <c r="T63">
        <f t="shared" si="17"/>
        <v>2004</v>
      </c>
      <c r="U63">
        <f t="shared" si="17"/>
        <v>2005</v>
      </c>
      <c r="V63">
        <f t="shared" si="17"/>
        <v>2006</v>
      </c>
      <c r="W63">
        <f t="shared" si="17"/>
        <v>2007</v>
      </c>
      <c r="X63">
        <f t="shared" si="17"/>
        <v>2008</v>
      </c>
      <c r="Y63">
        <f t="shared" si="17"/>
        <v>2009</v>
      </c>
      <c r="Z63">
        <f t="shared" si="17"/>
        <v>2010</v>
      </c>
      <c r="AA63">
        <f t="shared" si="17"/>
        <v>2011</v>
      </c>
      <c r="AB63">
        <f t="shared" si="17"/>
        <v>2012</v>
      </c>
      <c r="AC63">
        <f t="shared" si="17"/>
        <v>2013</v>
      </c>
      <c r="AD63">
        <f t="shared" si="17"/>
        <v>2014</v>
      </c>
      <c r="AE63">
        <f t="shared" si="17"/>
        <v>2015</v>
      </c>
      <c r="AF63">
        <f t="shared" si="17"/>
        <v>2016</v>
      </c>
    </row>
    <row r="64" spans="2:64" x14ac:dyDescent="0.25">
      <c r="B64" s="2" t="s">
        <v>81</v>
      </c>
      <c r="I64">
        <f>I23/('Manu and Services'!B$28*1000)</f>
        <v>7.8875081752779585E-3</v>
      </c>
      <c r="J64">
        <f>J23/('Manu and Services'!C$28*1000)</f>
        <v>6.4469658185801184E-3</v>
      </c>
      <c r="K64">
        <f>K23/('Manu and Services'!D$28*1000)</f>
        <v>5.6014563786584504E-3</v>
      </c>
      <c r="L64">
        <f>L23/('Manu and Services'!E$28*1000)</f>
        <v>5.1281454951393086E-3</v>
      </c>
      <c r="M64">
        <f>M23/('Manu and Services'!F$28*1000)</f>
        <v>5.7593518749009939E-3</v>
      </c>
      <c r="N64">
        <f>N23/('Manu and Services'!G$28*1000)</f>
        <v>5.3942087774565229E-3</v>
      </c>
      <c r="O64">
        <f>O23/('Manu and Services'!H$28*1000)</f>
        <v>5.6806608577571575E-3</v>
      </c>
      <c r="P64">
        <f>P23/('Manu and Services'!I$28*1000)</f>
        <v>5.2891320673747449E-3</v>
      </c>
      <c r="Q64">
        <f>Q23/('Manu and Services'!J$28*1000)</f>
        <v>6.1237576146200706E-3</v>
      </c>
      <c r="R64">
        <f>R23/('Manu and Services'!K$28*1000)</f>
        <v>5.3025380923438052E-3</v>
      </c>
      <c r="S64">
        <f>S23/('Manu and Services'!L$28*1000)</f>
        <v>5.8360436487431225E-3</v>
      </c>
      <c r="T64">
        <f>T23/('Manu and Services'!M$28*1000)</f>
        <v>5.8018938824590405E-3</v>
      </c>
      <c r="U64">
        <f>U23/('Manu and Services'!N$28*1000)</f>
        <v>5.6344197344057973E-3</v>
      </c>
      <c r="V64">
        <f>V23/('Manu and Services'!O$28*1000)</f>
        <v>7.337913852502093E-3</v>
      </c>
      <c r="W64">
        <f>W23/('Manu and Services'!P$28*1000)</f>
        <v>5.7695409988517852E-3</v>
      </c>
      <c r="X64">
        <f>X23/('Manu and Services'!Q$28*1000)</f>
        <v>5.6756351082592228E-3</v>
      </c>
      <c r="Y64">
        <f>Y23/('Manu and Services'!R$28*1000)</f>
        <v>5.3315958999018108E-3</v>
      </c>
      <c r="Z64">
        <f>Z23/('Manu and Services'!S$28*1000)</f>
        <v>1.0269339047859155E-2</v>
      </c>
      <c r="AA64">
        <f>AA23/('Manu and Services'!T$28*1000)</f>
        <v>9.9502084767032345E-3</v>
      </c>
      <c r="AB64">
        <f>AB23/('Manu and Services'!U$28*1000)</f>
        <v>1.1146211146211147E-2</v>
      </c>
      <c r="AC64">
        <f>AC23/('Manu and Services'!V$28*1000)</f>
        <v>1.0719506253045312E-2</v>
      </c>
      <c r="AD64">
        <f>AD23/('Manu and Services'!W$28*1000)</f>
        <v>1.0597288595642696E-2</v>
      </c>
      <c r="AE64">
        <f>AE23/('Manu and Services'!X$28*1000)</f>
        <v>9.511149654883172E-3</v>
      </c>
      <c r="AF64">
        <f>AF23/('Manu and Services'!Y$28*1000)</f>
        <v>1.0894046047289904E-2</v>
      </c>
    </row>
    <row r="65" spans="2:32" x14ac:dyDescent="0.25">
      <c r="B65" s="2" t="s">
        <v>82</v>
      </c>
      <c r="I65">
        <f>SUM(I24:I27)/('Manu and Services'!B$28*1000)</f>
        <v>0.2537998691955527</v>
      </c>
      <c r="J65">
        <f>SUM(J24:J27)/('Manu and Services'!C$28*1000)</f>
        <v>0.24013310633028942</v>
      </c>
      <c r="K65">
        <f>SUM(K24:K27)/('Manu and Services'!D$28*1000)</f>
        <v>0.2443168557158194</v>
      </c>
      <c r="L65">
        <f>SUM(L24:L27)/('Manu and Services'!E$28*1000)</f>
        <v>0.27668728778082702</v>
      </c>
      <c r="M65">
        <f>SUM(M24:M27)/('Manu and Services'!F$28*1000)</f>
        <v>0.27703727171920617</v>
      </c>
      <c r="N65">
        <f>SUM(N24:N27)/('Manu and Services'!G$28*1000)</f>
        <v>0.26577266646528291</v>
      </c>
      <c r="O65">
        <f>SUM(O24:O27)/('Manu and Services'!H$28*1000)</f>
        <v>0.28823130021500509</v>
      </c>
      <c r="P65">
        <f>SUM(P24:P27)/('Manu and Services'!I$28*1000)</f>
        <v>0.28917498122519042</v>
      </c>
      <c r="Q65">
        <f>SUM(Q24:Q27)/('Manu and Services'!J$28*1000)</f>
        <v>0.3297424388158598</v>
      </c>
      <c r="R65">
        <f>SUM(R24:R27)/('Manu and Services'!K$28*1000)</f>
        <v>0.34031605642068197</v>
      </c>
      <c r="S65">
        <f>SUM(S24:S27)/('Manu and Services'!L$28*1000)</f>
        <v>0.33897686859782966</v>
      </c>
      <c r="T65">
        <f>SUM(T24:T27)/('Manu and Services'!M$28*1000)</f>
        <v>0.35401573225111477</v>
      </c>
      <c r="U65">
        <f>SUM(U24:U27)/('Manu and Services'!N$28*1000)</f>
        <v>0.3527186572958767</v>
      </c>
      <c r="V65">
        <f>SUM(V24:V27)/('Manu and Services'!O$28*1000)</f>
        <v>0.35640461685189873</v>
      </c>
      <c r="W65">
        <f>SUM(W24:W27)/('Manu and Services'!P$28*1000)</f>
        <v>0.36546436264601778</v>
      </c>
      <c r="X65">
        <f>SUM(X24:X27)/('Manu and Services'!Q$28*1000)</f>
        <v>0.36826897819805632</v>
      </c>
      <c r="Y65">
        <f>SUM(Y24:Y27)/('Manu and Services'!R$28*1000)</f>
        <v>0.37602892459600085</v>
      </c>
      <c r="Z65">
        <f>SUM(Z24:Z27)/('Manu and Services'!S$28*1000)</f>
        <v>0.37857052817345266</v>
      </c>
      <c r="AA65">
        <f>SUM(AA24:AA27)/('Manu and Services'!T$28*1000)</f>
        <v>0.39864793749746991</v>
      </c>
      <c r="AB65">
        <f>SUM(AB24:AB27)/('Manu and Services'!U$28*1000)</f>
        <v>0.40203580203580197</v>
      </c>
      <c r="AC65">
        <f>SUM(AC24:AC27)/('Manu and Services'!V$28*1000)</f>
        <v>0.39783247449318587</v>
      </c>
      <c r="AD65">
        <f>SUM(AD24:AD27)/('Manu and Services'!W$28*1000)</f>
        <v>0.4098147640154195</v>
      </c>
      <c r="AE65">
        <f>SUM(AE24:AE27)/('Manu and Services'!X$28*1000)</f>
        <v>0.40952678831649802</v>
      </c>
      <c r="AF65">
        <f>SUM(AF24:AF27)/('Manu and Services'!Y$28*1000)</f>
        <v>0.42195189110190129</v>
      </c>
    </row>
    <row r="66" spans="2:32" ht="30" x14ac:dyDescent="0.25">
      <c r="B66" s="2" t="s">
        <v>93</v>
      </c>
      <c r="I66">
        <f>I29/('Manu and Services'!B$28*1000)</f>
        <v>0.19894048397645522</v>
      </c>
      <c r="J66">
        <f>J29/('Manu and Services'!C$28*1000)</f>
        <v>0.18293786386960817</v>
      </c>
      <c r="K66">
        <f>K29/('Manu and Services'!D$28*1000)</f>
        <v>0.18113709564486766</v>
      </c>
      <c r="L66">
        <f>L29/('Manu and Services'!E$28*1000)</f>
        <v>0.19605563049444161</v>
      </c>
      <c r="M66">
        <f>M29/('Manu and Services'!F$28*1000)</f>
        <v>0.19852225667021206</v>
      </c>
      <c r="N66">
        <f>N29/('Manu and Services'!G$28*1000)</f>
        <v>0.1928429637940707</v>
      </c>
      <c r="O66">
        <f>O29/('Manu and Services'!H$28*1000)</f>
        <v>0.21108973633586059</v>
      </c>
      <c r="P66">
        <f>P29/('Manu and Services'!I$28*1000)</f>
        <v>0.21567428387512069</v>
      </c>
      <c r="Q66">
        <f>Q29/('Manu and Services'!J$28*1000)</f>
        <v>0.16425136261622317</v>
      </c>
      <c r="R66">
        <f>R29/('Manu and Services'!K$28*1000)</f>
        <v>0.16284869951585521</v>
      </c>
      <c r="S66">
        <f>S29/('Manu and Services'!L$28*1000)</f>
        <v>0.17165668662674646</v>
      </c>
      <c r="T66">
        <f>T29/('Manu and Services'!M$28*1000)</f>
        <v>0.1728042487098552</v>
      </c>
      <c r="U66">
        <f>U29/('Manu and Services'!N$28*1000)</f>
        <v>0.17750413124415151</v>
      </c>
      <c r="V66">
        <f>V29/('Manu and Services'!O$28*1000)</f>
        <v>0.16977441267493237</v>
      </c>
      <c r="W66">
        <f>W29/('Manu and Services'!P$28*1000)</f>
        <v>0.17595202171169377</v>
      </c>
      <c r="X66">
        <f>X29/('Manu and Services'!Q$28*1000)</f>
        <v>0.18147022402341553</v>
      </c>
      <c r="Y66">
        <f>Y29/('Manu and Services'!R$28*1000)</f>
        <v>0.19457113229882633</v>
      </c>
      <c r="Z66">
        <f>Z29/('Manu and Services'!S$28*1000)</f>
        <v>0.17828480188243204</v>
      </c>
      <c r="AA66">
        <f>AA29/('Manu and Services'!T$28*1000)</f>
        <v>0.17697445654373964</v>
      </c>
      <c r="AB66">
        <f>AB29/('Manu and Services'!U$28*1000)</f>
        <v>0.19503139503139505</v>
      </c>
      <c r="AC66">
        <f>AC29/('Manu and Services'!V$28*1000)</f>
        <v>0.20305048208247817</v>
      </c>
      <c r="AD66">
        <f>AD29/('Manu and Services'!W$28*1000)</f>
        <v>0.20775883227697328</v>
      </c>
      <c r="AE66">
        <f>AE29/('Manu and Services'!X$28*1000)</f>
        <v>0.2153372619546905</v>
      </c>
      <c r="AF66">
        <f>AF29/('Manu and Services'!Y$28*1000)</f>
        <v>0.21521918707682314</v>
      </c>
    </row>
    <row r="69" spans="2:32" ht="30" x14ac:dyDescent="0.25">
      <c r="B69" s="2" t="s">
        <v>136</v>
      </c>
    </row>
    <row r="70" spans="2:32" x14ac:dyDescent="0.25">
      <c r="C70">
        <v>1987</v>
      </c>
      <c r="D70">
        <v>1988</v>
      </c>
      <c r="E70">
        <v>1989</v>
      </c>
      <c r="F70">
        <v>1990</v>
      </c>
      <c r="G70">
        <v>1991</v>
      </c>
      <c r="H70">
        <v>1992</v>
      </c>
      <c r="I70">
        <v>1993</v>
      </c>
      <c r="J70">
        <v>1994</v>
      </c>
      <c r="K70">
        <v>1995</v>
      </c>
      <c r="L70">
        <v>1996</v>
      </c>
      <c r="M70">
        <v>1997</v>
      </c>
      <c r="N70">
        <v>1998</v>
      </c>
      <c r="O70">
        <v>1999</v>
      </c>
      <c r="P70">
        <v>2000</v>
      </c>
      <c r="Q70">
        <v>2001</v>
      </c>
      <c r="R70">
        <v>2002</v>
      </c>
      <c r="S70">
        <v>2003</v>
      </c>
      <c r="T70">
        <v>2004</v>
      </c>
      <c r="U70">
        <v>2005</v>
      </c>
      <c r="V70">
        <v>2006</v>
      </c>
      <c r="W70">
        <v>2007</v>
      </c>
      <c r="X70">
        <v>2008</v>
      </c>
      <c r="Y70">
        <v>2009</v>
      </c>
      <c r="Z70">
        <v>2010</v>
      </c>
      <c r="AA70">
        <v>2011</v>
      </c>
      <c r="AB70">
        <v>2012</v>
      </c>
      <c r="AC70">
        <v>2013</v>
      </c>
      <c r="AD70">
        <v>2014</v>
      </c>
      <c r="AE70">
        <v>2015</v>
      </c>
      <c r="AF70">
        <v>2016</v>
      </c>
    </row>
    <row r="71" spans="2:32" x14ac:dyDescent="0.25">
      <c r="B71" s="2" t="s">
        <v>81</v>
      </c>
      <c r="I71">
        <f>I23/('Manu and Services'!B$28*1000)</f>
        <v>7.8875081752779585E-3</v>
      </c>
      <c r="J71">
        <f>J23/('Manu and Services'!C$28*1000)</f>
        <v>6.4469658185801184E-3</v>
      </c>
      <c r="K71">
        <f>K23/('Manu and Services'!D$28*1000)</f>
        <v>5.6014563786584504E-3</v>
      </c>
      <c r="L71">
        <f>L23/('Manu and Services'!E$28*1000)</f>
        <v>5.1281454951393086E-3</v>
      </c>
      <c r="M71">
        <f>M23/('Manu and Services'!F$28*1000)</f>
        <v>5.7593518749009939E-3</v>
      </c>
      <c r="N71">
        <f>N23/('Manu and Services'!G$28*1000)</f>
        <v>5.3942087774565229E-3</v>
      </c>
      <c r="O71">
        <f>O23/('Manu and Services'!H$28*1000)</f>
        <v>5.6806608577571575E-3</v>
      </c>
      <c r="P71">
        <f>P23/('Manu and Services'!I$28*1000)</f>
        <v>5.2891320673747449E-3</v>
      </c>
      <c r="Q71">
        <f>Q23/('Manu and Services'!J$28*1000)</f>
        <v>6.1237576146200706E-3</v>
      </c>
      <c r="R71">
        <f>R23/('Manu and Services'!K$28*1000)</f>
        <v>5.3025380923438052E-3</v>
      </c>
      <c r="S71">
        <f>S23/('Manu and Services'!L$28*1000)</f>
        <v>5.8360436487431225E-3</v>
      </c>
      <c r="T71">
        <f>T23/('Manu and Services'!M$28*1000)</f>
        <v>5.8018938824590405E-3</v>
      </c>
      <c r="U71">
        <f>U23/('Manu and Services'!N$28*1000)</f>
        <v>5.6344197344057973E-3</v>
      </c>
      <c r="V71">
        <f>V23/('Manu and Services'!O$28*1000)</f>
        <v>7.337913852502093E-3</v>
      </c>
      <c r="W71">
        <f>W23/('Manu and Services'!P$28*1000)</f>
        <v>5.7695409988517852E-3</v>
      </c>
      <c r="X71">
        <f>X23/('Manu and Services'!Q$28*1000)</f>
        <v>5.6756351082592228E-3</v>
      </c>
      <c r="Y71">
        <f>Y23/('Manu and Services'!R$28*1000)</f>
        <v>5.3315958999018108E-3</v>
      </c>
      <c r="Z71">
        <f>Z23/('Manu and Services'!S$28*1000)</f>
        <v>1.0269339047859155E-2</v>
      </c>
      <c r="AA71">
        <f>AA23/('Manu and Services'!T$28*1000)</f>
        <v>9.9502084767032345E-3</v>
      </c>
      <c r="AB71">
        <f>AB23/('Manu and Services'!U$28*1000)</f>
        <v>1.1146211146211147E-2</v>
      </c>
      <c r="AC71">
        <f>AC23/('Manu and Services'!V$28*1000)</f>
        <v>1.0719506253045312E-2</v>
      </c>
      <c r="AD71">
        <f>AD23/('Manu and Services'!W$28*1000)</f>
        <v>1.0597288595642696E-2</v>
      </c>
      <c r="AE71">
        <f>AE23/('Manu and Services'!X$28*1000)</f>
        <v>9.511149654883172E-3</v>
      </c>
      <c r="AF71">
        <f>AF23/('Manu and Services'!Y$28*1000)</f>
        <v>1.0894046047289904E-2</v>
      </c>
    </row>
    <row r="72" spans="2:32" ht="30" x14ac:dyDescent="0.25">
      <c r="B72" s="2" t="s">
        <v>141</v>
      </c>
      <c r="I72">
        <f>I24/('Manu and Services'!B$28*1000)</f>
        <v>0.16562459123610204</v>
      </c>
      <c r="J72">
        <f>J24/('Manu and Services'!C$28*1000)</f>
        <v>0.15697141428452369</v>
      </c>
      <c r="K72">
        <f>K24/('Manu and Services'!D$28*1000)</f>
        <v>0.1599565887130654</v>
      </c>
      <c r="L72">
        <f>L24/('Manu and Services'!E$28*1000)</f>
        <v>0.18218289222754547</v>
      </c>
      <c r="M72">
        <f>M24/('Manu and Services'!F$28*1000)</f>
        <v>0.17853990812193082</v>
      </c>
      <c r="N72">
        <f>N24/('Manu and Services'!G$28*1000)</f>
        <v>0.17434082768739484</v>
      </c>
      <c r="O72">
        <f>O24/('Manu and Services'!H$28*1000)</f>
        <v>0.18791445060540907</v>
      </c>
      <c r="P72">
        <f>P24/('Manu and Services'!I$28*1000)</f>
        <v>0.191739083789293</v>
      </c>
      <c r="Q72">
        <f>Q24/('Manu and Services'!J$28*1000)</f>
        <v>0.21836058565779629</v>
      </c>
      <c r="R72">
        <f>R24/('Manu and Services'!K$28*1000)</f>
        <v>0.22143860163896631</v>
      </c>
      <c r="S72">
        <f>S24/('Manu and Services'!L$28*1000)</f>
        <v>0.22659250027863054</v>
      </c>
      <c r="T72">
        <f>T24/('Manu and Services'!M$28*1000)</f>
        <v>0.23101357783456086</v>
      </c>
      <c r="U72">
        <f>U24/('Manu and Services'!N$28*1000)</f>
        <v>0.22817408963306585</v>
      </c>
      <c r="V72">
        <f>V24/('Manu and Services'!O$28*1000)</f>
        <v>0.2308231309730035</v>
      </c>
      <c r="W72">
        <f>W24/('Manu and Services'!P$28*1000)</f>
        <v>0.23465330562435355</v>
      </c>
      <c r="X72">
        <f>X24/('Manu and Services'!Q$28*1000)</f>
        <v>0.23574993433149466</v>
      </c>
      <c r="Y72">
        <f>Y24/('Manu and Services'!R$28*1000)</f>
        <v>0.24155524763014696</v>
      </c>
      <c r="Z72">
        <f>Z24/('Manu and Services'!S$28*1000)</f>
        <v>0.23063994285474179</v>
      </c>
      <c r="AA72">
        <f>AA24/('Manu and Services'!T$28*1000)</f>
        <v>0.23936364004371938</v>
      </c>
      <c r="AB72">
        <f>AB24/('Manu and Services'!U$28*1000)</f>
        <v>0.24107484107484106</v>
      </c>
      <c r="AC72">
        <f>AC24/('Manu and Services'!V$28*1000)</f>
        <v>0.24383923693652457</v>
      </c>
      <c r="AD72">
        <f>AD24/('Manu and Services'!W$28*1000)</f>
        <v>0.25076158988204378</v>
      </c>
      <c r="AE72">
        <f>AE24/('Manu and Services'!X$28*1000)</f>
        <v>0.24966412419940712</v>
      </c>
      <c r="AF72">
        <f>AF24/('Manu and Services'!Y$28*1000)</f>
        <v>0.26046866284939668</v>
      </c>
    </row>
    <row r="73" spans="2:32" ht="45" x14ac:dyDescent="0.25">
      <c r="B73" s="2" t="s">
        <v>142</v>
      </c>
      <c r="I73">
        <f>I26/('Manu and Services'!B$28*1000)</f>
        <v>4.4996729888816221E-2</v>
      </c>
      <c r="J73">
        <f>J26/('Manu and Services'!C$28*1000)</f>
        <v>4.1860631243079781E-2</v>
      </c>
      <c r="K73">
        <f>K26/('Manu and Services'!D$28*1000)</f>
        <v>4.1917565233627406E-2</v>
      </c>
      <c r="L73">
        <f>L26/('Manu and Services'!E$28*1000)</f>
        <v>4.6595190473975527E-2</v>
      </c>
      <c r="M73">
        <f>M26/('Manu and Services'!F$28*1000)</f>
        <v>4.7896535336848539E-2</v>
      </c>
      <c r="N73">
        <f>N26/('Manu and Services'!G$28*1000)</f>
        <v>4.5494756829068318E-2</v>
      </c>
      <c r="O73">
        <f>O26/('Manu and Services'!H$28*1000)</f>
        <v>4.7561389611859232E-2</v>
      </c>
      <c r="P73">
        <f>P26/('Manu and Services'!I$28*1000)</f>
        <v>4.6550799270464537E-2</v>
      </c>
      <c r="Q73">
        <f>Q26/('Manu and Services'!J$28*1000)</f>
        <v>5.0048092337287596E-2</v>
      </c>
      <c r="R73">
        <f>R26/('Manu and Services'!K$28*1000)</f>
        <v>5.2061283088466456E-2</v>
      </c>
      <c r="S73">
        <f>S26/('Manu and Services'!L$28*1000)</f>
        <v>4.8795809396435554E-2</v>
      </c>
      <c r="T73">
        <f>T26/('Manu and Services'!M$28*1000)</f>
        <v>5.3399468911268094E-2</v>
      </c>
      <c r="U73">
        <f>U26/('Manu and Services'!N$28*1000)</f>
        <v>5.4223823839767454E-2</v>
      </c>
      <c r="V73">
        <f>V26/('Manu and Services'!O$28*1000)</f>
        <v>5.2523502734686735E-2</v>
      </c>
      <c r="W73">
        <f>W26/('Manu and Services'!P$28*1000)</f>
        <v>5.1071825091809721E-2</v>
      </c>
      <c r="X73">
        <f>X26/('Manu and Services'!Q$28*1000)</f>
        <v>5.4730008630717857E-2</v>
      </c>
      <c r="Y73">
        <f>Y26/('Manu and Services'!R$28*1000)</f>
        <v>5.4325383351839451E-2</v>
      </c>
      <c r="Z73">
        <f>Z26/('Manu and Services'!S$28*1000)</f>
        <v>6.1649649144922054E-2</v>
      </c>
      <c r="AA73">
        <f>AA26/('Manu and Services'!T$28*1000)</f>
        <v>6.5619560377282116E-2</v>
      </c>
      <c r="AB73">
        <f>AB26/('Manu and Services'!U$28*1000)</f>
        <v>6.4981864981864979E-2</v>
      </c>
      <c r="AC73">
        <f>AC26/('Manu and Services'!V$28*1000)</f>
        <v>6.0581452005846997E-2</v>
      </c>
      <c r="AD73">
        <f>AD26/('Manu and Services'!W$28*1000)</f>
        <v>5.857384173368177E-2</v>
      </c>
      <c r="AE73">
        <f>AE26/('Manu and Services'!X$28*1000)</f>
        <v>5.8943537323087637E-2</v>
      </c>
      <c r="AF73">
        <f>AF26/('Manu and Services'!Y$28*1000)</f>
        <v>5.9242994415301078E-2</v>
      </c>
    </row>
    <row r="74" spans="2:32" ht="30" x14ac:dyDescent="0.25">
      <c r="B74" s="2" t="s">
        <v>140</v>
      </c>
      <c r="I74">
        <f>I27/('Manu and Services'!B$28*1000)</f>
        <v>4.3178548070634405E-2</v>
      </c>
      <c r="J74">
        <f>J27/('Manu and Services'!C$28*1000)</f>
        <v>4.1301060802685932E-2</v>
      </c>
      <c r="K74">
        <f>K27/('Manu and Services'!D$28*1000)</f>
        <v>4.2442701769126637E-2</v>
      </c>
      <c r="L74">
        <f>L27/('Manu and Services'!E$28*1000)</f>
        <v>4.790920507930601E-2</v>
      </c>
      <c r="M74">
        <f>M27/('Manu and Services'!F$28*1000)</f>
        <v>5.0600828260426806E-2</v>
      </c>
      <c r="N74">
        <f>N27/('Manu and Services'!G$28*1000)</f>
        <v>4.5937081948819757E-2</v>
      </c>
      <c r="O74">
        <f>O27/('Manu and Services'!H$28*1000)</f>
        <v>5.2755459997736787E-2</v>
      </c>
      <c r="P74">
        <f>P27/('Manu and Services'!I$28*1000)</f>
        <v>5.0885098165432893E-2</v>
      </c>
      <c r="Q74">
        <f>Q27/('Manu and Services'!J$28*1000)</f>
        <v>6.13337608207759E-2</v>
      </c>
      <c r="R74">
        <f>R27/('Manu and Services'!K$28*1000)</f>
        <v>6.6816171693249216E-2</v>
      </c>
      <c r="S74">
        <f>S27/('Manu and Services'!L$28*1000)</f>
        <v>6.3588558922763605E-2</v>
      </c>
      <c r="T74">
        <f>T27/('Manu and Services'!M$28*1000)</f>
        <v>6.9602685505285838E-2</v>
      </c>
      <c r="U74">
        <f>U27/('Manu and Services'!N$28*1000)</f>
        <v>7.0320743823043375E-2</v>
      </c>
      <c r="V74">
        <f>V27/('Manu and Services'!O$28*1000)</f>
        <v>7.3057983144208499E-2</v>
      </c>
      <c r="W74">
        <f>W27/('Manu and Services'!P$28*1000)</f>
        <v>7.973923192985452E-2</v>
      </c>
      <c r="X74">
        <f>X27/('Manu and Services'!Q$28*1000)</f>
        <v>7.7789035235843768E-2</v>
      </c>
      <c r="Y74">
        <f>Y27/('Manu and Services'!R$28*1000)</f>
        <v>8.0148293614014487E-2</v>
      </c>
      <c r="Z74">
        <f>Z27/('Manu and Services'!S$28*1000)</f>
        <v>8.6280936173788819E-2</v>
      </c>
      <c r="AA74">
        <f>AA27/('Manu and Services'!T$28*1000)</f>
        <v>9.3664737076468454E-2</v>
      </c>
      <c r="AB74">
        <f>AB27/('Manu and Services'!U$28*1000)</f>
        <v>9.5979095979095985E-2</v>
      </c>
      <c r="AC74">
        <f>AC27/('Manu and Services'!V$28*1000)</f>
        <v>9.341178555081428E-2</v>
      </c>
      <c r="AD74">
        <f>AD27/('Manu and Services'!W$28*1000)</f>
        <v>0.10047933239969392</v>
      </c>
      <c r="AE74">
        <f>AE27/('Manu and Services'!X$28*1000)</f>
        <v>0.10091912679400326</v>
      </c>
      <c r="AF74">
        <f>AF27/('Manu and Services'!Y$28*1000)</f>
        <v>0.10224023383720354</v>
      </c>
    </row>
    <row r="75" spans="2:32" ht="30" x14ac:dyDescent="0.25">
      <c r="B75" s="2" t="s">
        <v>93</v>
      </c>
      <c r="I75">
        <f>I29/('Manu and Services'!B$28*1000)</f>
        <v>0.19894048397645522</v>
      </c>
      <c r="J75">
        <f>J29/('Manu and Services'!C$28*1000)</f>
        <v>0.18293786386960817</v>
      </c>
      <c r="K75">
        <f>K29/('Manu and Services'!D$28*1000)</f>
        <v>0.18113709564486766</v>
      </c>
      <c r="L75">
        <f>L29/('Manu and Services'!E$28*1000)</f>
        <v>0.19605563049444161</v>
      </c>
      <c r="M75">
        <f>M29/('Manu and Services'!F$28*1000)</f>
        <v>0.19852225667021206</v>
      </c>
      <c r="N75">
        <f>N29/('Manu and Services'!G$28*1000)</f>
        <v>0.1928429637940707</v>
      </c>
      <c r="O75">
        <f>O29/('Manu and Services'!H$28*1000)</f>
        <v>0.21108973633586059</v>
      </c>
      <c r="P75">
        <f>P29/('Manu and Services'!I$28*1000)</f>
        <v>0.21567428387512069</v>
      </c>
      <c r="Q75">
        <f>Q29/('Manu and Services'!J$28*1000)</f>
        <v>0.16425136261622317</v>
      </c>
      <c r="R75">
        <f>R29/('Manu and Services'!K$28*1000)</f>
        <v>0.16284869951585521</v>
      </c>
      <c r="S75">
        <f>S29/('Manu and Services'!L$28*1000)</f>
        <v>0.17165668662674646</v>
      </c>
      <c r="T75">
        <f>T29/('Manu and Services'!M$28*1000)</f>
        <v>0.1728042487098552</v>
      </c>
      <c r="U75">
        <f>U29/('Manu and Services'!N$28*1000)</f>
        <v>0.17750413124415151</v>
      </c>
      <c r="V75">
        <f>V29/('Manu and Services'!O$28*1000)</f>
        <v>0.16977441267493237</v>
      </c>
      <c r="W75">
        <f>W29/('Manu and Services'!P$28*1000)</f>
        <v>0.17595202171169377</v>
      </c>
      <c r="X75">
        <f>X29/('Manu and Services'!Q$28*1000)</f>
        <v>0.18147022402341553</v>
      </c>
      <c r="Y75">
        <f>Y29/('Manu and Services'!R$28*1000)</f>
        <v>0.19457113229882633</v>
      </c>
      <c r="Z75">
        <f>Z29/('Manu and Services'!S$28*1000)</f>
        <v>0.17828480188243204</v>
      </c>
      <c r="AA75">
        <f>AA29/('Manu and Services'!T$28*1000)</f>
        <v>0.17697445654373964</v>
      </c>
      <c r="AB75">
        <f>AB29/('Manu and Services'!U$28*1000)</f>
        <v>0.19503139503139505</v>
      </c>
      <c r="AC75">
        <f>AC29/('Manu and Services'!V$28*1000)</f>
        <v>0.20305048208247817</v>
      </c>
      <c r="AD75">
        <f>AD29/('Manu and Services'!W$28*1000)</f>
        <v>0.20775883227697328</v>
      </c>
      <c r="AE75">
        <f>AE29/('Manu and Services'!X$28*1000)</f>
        <v>0.2153372619546905</v>
      </c>
      <c r="AF75">
        <f>AF29/('Manu and Services'!Y$28*1000)</f>
        <v>0.21521918707682314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3"/>
  <sheetViews>
    <sheetView topLeftCell="C1" zoomScale="40" zoomScaleNormal="40" workbookViewId="0">
      <selection activeCell="AC14" sqref="AC14"/>
    </sheetView>
  </sheetViews>
  <sheetFormatPr defaultRowHeight="15" x14ac:dyDescent="0.25"/>
  <cols>
    <col min="2" max="2" width="52.85546875" customWidth="1"/>
    <col min="3" max="3" width="31.28515625" customWidth="1"/>
    <col min="5" max="5" width="38.28515625" customWidth="1"/>
    <col min="6" max="29" width="10.42578125" customWidth="1"/>
  </cols>
  <sheetData>
    <row r="1" spans="2:34" x14ac:dyDescent="0.25">
      <c r="B1" t="s">
        <v>0</v>
      </c>
      <c r="C1" t="s">
        <v>1</v>
      </c>
      <c r="E1" t="s">
        <v>0</v>
      </c>
    </row>
    <row r="2" spans="2:34" x14ac:dyDescent="0.25">
      <c r="B2" s="1" t="s">
        <v>2</v>
      </c>
      <c r="C2" s="7" t="s">
        <v>26</v>
      </c>
      <c r="F2">
        <v>1993</v>
      </c>
      <c r="G2">
        <v>1994</v>
      </c>
      <c r="H2">
        <v>1995</v>
      </c>
      <c r="I2">
        <v>1996</v>
      </c>
      <c r="J2">
        <v>1997</v>
      </c>
      <c r="K2">
        <v>1998</v>
      </c>
      <c r="L2">
        <v>1999</v>
      </c>
      <c r="M2">
        <v>2000</v>
      </c>
      <c r="N2">
        <v>2001</v>
      </c>
      <c r="O2">
        <v>2002</v>
      </c>
      <c r="P2">
        <v>2003</v>
      </c>
      <c r="Q2">
        <v>2004</v>
      </c>
      <c r="R2">
        <v>2005</v>
      </c>
      <c r="S2">
        <v>2006</v>
      </c>
      <c r="T2">
        <v>2007</v>
      </c>
      <c r="U2">
        <v>2008</v>
      </c>
      <c r="V2">
        <v>2009</v>
      </c>
      <c r="W2">
        <v>2010</v>
      </c>
      <c r="X2">
        <v>2011</v>
      </c>
      <c r="Y2">
        <v>2012</v>
      </c>
      <c r="Z2">
        <v>2013</v>
      </c>
      <c r="AA2">
        <v>2014</v>
      </c>
      <c r="AB2">
        <v>2015</v>
      </c>
      <c r="AC2">
        <v>2016</v>
      </c>
      <c r="AE2">
        <v>2016</v>
      </c>
      <c r="AH2">
        <v>2010</v>
      </c>
    </row>
    <row r="3" spans="2:34" ht="30" x14ac:dyDescent="0.25">
      <c r="B3" s="1" t="s">
        <v>3</v>
      </c>
      <c r="C3" s="7"/>
      <c r="E3" s="1" t="s">
        <v>34</v>
      </c>
      <c r="F3">
        <f>SUM('[1]Assumption on Manufacturing Emp'!C$30:C$32)</f>
        <v>99.654598697894414</v>
      </c>
      <c r="G3">
        <f>SUM('[1]Assumption on Manufacturing Emp'!D$30:D$32)</f>
        <v>91.306346796502453</v>
      </c>
      <c r="H3">
        <f>SUM('[1]Assumption on Manufacturing Emp'!E$30:E$32)</f>
        <v>81.422115416706774</v>
      </c>
      <c r="I3">
        <f>SUM('[1]Assumption on Manufacturing Emp'!F$30:F$32)</f>
        <v>80.607817924653105</v>
      </c>
      <c r="J3">
        <f>SUM('[1]Assumption on Manufacturing Emp'!G$30:G$32)</f>
        <v>82.454131537836076</v>
      </c>
      <c r="K3">
        <f>SUM('[1]Assumption on Manufacturing Emp'!H$30:H$32)</f>
        <v>77.718833909563813</v>
      </c>
      <c r="L3">
        <f>SUM('[1]Assumption on Manufacturing Emp'!I$30:I$32)</f>
        <v>78.093472033346004</v>
      </c>
      <c r="M3">
        <f>SUM('[1]Assumption on Manufacturing Emp'!J$30:J$32)</f>
        <v>80.190738871810211</v>
      </c>
      <c r="N3">
        <f>SUM('[1]Assumption on Manufacturing Emp'!K$30:K$32)</f>
        <v>81.195904912830059</v>
      </c>
      <c r="O3">
        <f>SUM('[1]Assumption on Manufacturing Emp'!L$30:L$32)</f>
        <v>80.973924200644376</v>
      </c>
      <c r="P3">
        <f>SUM('[1]Assumption on Manufacturing Emp'!M$30:M$32)</f>
        <v>84.740116921968365</v>
      </c>
      <c r="Q3">
        <f>SUM('[1]Assumption on Manufacturing Emp'!N$30:N$32)</f>
        <v>79.250287120002696</v>
      </c>
      <c r="R3">
        <f>SUM('[1]Assumption on Manufacturing Emp'!O$30:O$32)</f>
        <v>79.191948477275119</v>
      </c>
      <c r="S3">
        <f>SUM('[1]Assumption on Manufacturing Emp'!P$30:P$32)</f>
        <v>88.451587647446402</v>
      </c>
      <c r="T3">
        <f>SUM('[1]Assumption on Manufacturing Emp'!Q$30:Q$32)</f>
        <v>89.309411787046628</v>
      </c>
      <c r="U3">
        <f>SUM('[1]Assumption on Manufacturing Emp'!R$30:R$32)</f>
        <v>93.168777279010001</v>
      </c>
      <c r="V3">
        <f>SUM('[1]Assumption on Manufacturing Emp'!S$30:S$32)</f>
        <v>92.615120645834182</v>
      </c>
      <c r="W3">
        <f>SUM('[1]Assumption on Manufacturing Emp'!T$30:T$32)</f>
        <v>104.23641493908147</v>
      </c>
      <c r="X3">
        <f>SUM('[1]Assumption on Manufacturing Emp'!U$30:U$32)</f>
        <v>118.40731332280147</v>
      </c>
      <c r="Y3">
        <f>SUM('[1]Assumption on Manufacturing Emp'!V$30:V$32)</f>
        <v>128.90545966512488</v>
      </c>
      <c r="Z3">
        <f>SUM('[1]Assumption on Manufacturing Emp'!W$30:W$32)</f>
        <v>142.55570505470698</v>
      </c>
      <c r="AA3">
        <f>SUM('[1]Assumption on Manufacturing Emp'!X$30:X$32)</f>
        <v>143.24716268179637</v>
      </c>
      <c r="AB3">
        <f>SUM('[1]Assumption on Manufacturing Emp'!Y$30:Y$32)</f>
        <v>138.32881848227726</v>
      </c>
      <c r="AC3">
        <f>SUM('[1]Assumption on Manufacturing Emp'!Z$30:Z$32)</f>
        <v>149.12634667324372</v>
      </c>
      <c r="AE3">
        <v>308960.03856248566</v>
      </c>
      <c r="AF3">
        <f>AE3-AC3*1000</f>
        <v>159833.69188924195</v>
      </c>
      <c r="AH3">
        <v>245080.72430422212</v>
      </c>
    </row>
    <row r="4" spans="2:34" ht="30" x14ac:dyDescent="0.25">
      <c r="B4" s="1" t="s">
        <v>4</v>
      </c>
      <c r="C4" s="7"/>
      <c r="E4" s="1" t="s">
        <v>35</v>
      </c>
      <c r="F4">
        <f>SUM('[1]Assumption on Manufacturing Emp'!C$33:C$35)</f>
        <v>262.62830918545399</v>
      </c>
      <c r="G4">
        <f>SUM('[1]Assumption on Manufacturing Emp'!D$33:D$35)</f>
        <v>241.78798531562214</v>
      </c>
      <c r="H4">
        <f>SUM('[1]Assumption on Manufacturing Emp'!E$33:E$35)</f>
        <v>205.50428325939077</v>
      </c>
      <c r="I4">
        <f>SUM('[1]Assumption on Manufacturing Emp'!F$33:F$35)</f>
        <v>204.51518697186225</v>
      </c>
      <c r="J4">
        <f>SUM('[1]Assumption on Manufacturing Emp'!G$33:G$35)</f>
        <v>210.869554567509</v>
      </c>
      <c r="K4">
        <f>SUM('[1]Assumption on Manufacturing Emp'!H$33:H$35)</f>
        <v>199.71885380555824</v>
      </c>
      <c r="L4">
        <f>SUM('[1]Assumption on Manufacturing Emp'!I$33:I$35)</f>
        <v>205.9698683157107</v>
      </c>
      <c r="M4">
        <f>SUM('[1]Assumption on Manufacturing Emp'!J$33:J$35)</f>
        <v>215.48341750565331</v>
      </c>
      <c r="N4">
        <f>SUM('[1]Assumption on Manufacturing Emp'!K$33:K$35)</f>
        <v>219.64388992464811</v>
      </c>
      <c r="O4">
        <f>SUM('[1]Assumption on Manufacturing Emp'!L$33:L$35)</f>
        <v>205.80573258410442</v>
      </c>
      <c r="P4">
        <f>SUM('[1]Assumption on Manufacturing Emp'!M$33:M$35)</f>
        <v>202.61457050562478</v>
      </c>
      <c r="Q4">
        <f>SUM('[1]Assumption on Manufacturing Emp'!N$33:N$35)</f>
        <v>175.55831879205508</v>
      </c>
      <c r="R4">
        <f>SUM('[1]Assumption on Manufacturing Emp'!O$33:O$35)</f>
        <v>162.36530013810386</v>
      </c>
      <c r="S4">
        <f>SUM('[1]Assumption on Manufacturing Emp'!P$33:P$35)</f>
        <v>155.70728516993643</v>
      </c>
      <c r="T4">
        <f>SUM('[1]Assumption on Manufacturing Emp'!Q$33:Q$35)</f>
        <v>134.04522835790598</v>
      </c>
      <c r="U4">
        <f>SUM('[1]Assumption on Manufacturing Emp'!R$33:R$35)</f>
        <v>118.07654226339028</v>
      </c>
      <c r="V4">
        <f>SUM('[1]Assumption on Manufacturing Emp'!S$33:S$35)</f>
        <v>103.20545521736837</v>
      </c>
      <c r="W4">
        <f>SUM('[1]Assumption on Manufacturing Emp'!T$33:T$35)</f>
        <v>107.48142011294331</v>
      </c>
      <c r="X4">
        <f>SUM('[1]Assumption on Manufacturing Emp'!U$33:U$35)</f>
        <v>106.61169878883624</v>
      </c>
      <c r="Y4">
        <f>SUM('[1]Assumption on Manufacturing Emp'!V$33:V$35)</f>
        <v>104.26996831262301</v>
      </c>
      <c r="Z4">
        <f>SUM('[1]Assumption on Manufacturing Emp'!W$33:W$35)</f>
        <v>102.55669109295729</v>
      </c>
      <c r="AA4">
        <f>SUM('[1]Assumption on Manufacturing Emp'!X$33:X$35)</f>
        <v>112.67765627212664</v>
      </c>
      <c r="AB4">
        <f>SUM('[1]Assumption on Manufacturing Emp'!Y$33:Y$35)</f>
        <v>105.2240385047173</v>
      </c>
      <c r="AC4">
        <f>SUM('[1]Assumption on Manufacturing Emp'!Z$33:Z$35)</f>
        <v>107.72689653381926</v>
      </c>
      <c r="AE4">
        <v>115339.26012123683</v>
      </c>
      <c r="AF4">
        <f t="shared" ref="AF4:AF9" si="0">AE4-AC4*1000</f>
        <v>7612.3635874175816</v>
      </c>
      <c r="AH4">
        <v>121165.80480699199</v>
      </c>
    </row>
    <row r="5" spans="2:34" ht="30" x14ac:dyDescent="0.25">
      <c r="B5" s="1" t="s">
        <v>5</v>
      </c>
      <c r="C5" s="7" t="s">
        <v>27</v>
      </c>
      <c r="E5" s="1" t="s">
        <v>36</v>
      </c>
      <c r="F5">
        <f>SUM('[1]Assumption on Manufacturing Emp'!C$36:C$38)+'[1]Assumption on Manufacturing Emp'!C$51</f>
        <v>233.94291586306559</v>
      </c>
      <c r="G5">
        <f>SUM('[1]Assumption on Manufacturing Emp'!D$36:D$38)+'[1]Assumption on Manufacturing Emp'!D$51</f>
        <v>249.43131001257265</v>
      </c>
      <c r="H5">
        <f>SUM('[1]Assumption on Manufacturing Emp'!E$36:E$38)+'[1]Assumption on Manufacturing Emp'!E$51</f>
        <v>257.90663172701079</v>
      </c>
      <c r="I5">
        <f>SUM('[1]Assumption on Manufacturing Emp'!F$36:F$38)+'[1]Assumption on Manufacturing Emp'!F$51</f>
        <v>284.91284822433363</v>
      </c>
      <c r="J5">
        <f>SUM('[1]Assumption on Manufacturing Emp'!G$36:G$38)+'[1]Assumption on Manufacturing Emp'!G$51</f>
        <v>302.67718869389898</v>
      </c>
      <c r="K5">
        <f>SUM('[1]Assumption on Manufacturing Emp'!H$36:H$38)+'[1]Assumption on Manufacturing Emp'!H$51</f>
        <v>287.2037985374447</v>
      </c>
      <c r="L5">
        <f>SUM('[1]Assumption on Manufacturing Emp'!I$36:I$38)+'[1]Assumption on Manufacturing Emp'!I$51</f>
        <v>291.13572201438257</v>
      </c>
      <c r="M5">
        <f>SUM('[1]Assumption on Manufacturing Emp'!J$36:J$38)+'[1]Assumption on Manufacturing Emp'!J$51</f>
        <v>304.70582715439252</v>
      </c>
      <c r="N5">
        <f>SUM('[1]Assumption on Manufacturing Emp'!K$36:K$38)+'[1]Assumption on Manufacturing Emp'!K$51</f>
        <v>307.34281230011493</v>
      </c>
      <c r="O5">
        <f>SUM('[1]Assumption on Manufacturing Emp'!L$36:L$38)+'[1]Assumption on Manufacturing Emp'!L$51</f>
        <v>301.95933073456615</v>
      </c>
      <c r="P5">
        <f>SUM('[1]Assumption on Manufacturing Emp'!M$36:M$38)+'[1]Assumption on Manufacturing Emp'!M$51</f>
        <v>320.91229451383941</v>
      </c>
      <c r="Q5">
        <f>SUM('[1]Assumption on Manufacturing Emp'!N$36:N$38)+'[1]Assumption on Manufacturing Emp'!N$51</f>
        <v>308.30570889525535</v>
      </c>
      <c r="R5">
        <f>SUM('[1]Assumption on Manufacturing Emp'!O$36:O$38)+'[1]Assumption on Manufacturing Emp'!O$51</f>
        <v>305.24327276133334</v>
      </c>
      <c r="S5">
        <f>SUM('[1]Assumption on Manufacturing Emp'!P$36:P$38)+'[1]Assumption on Manufacturing Emp'!P$51</f>
        <v>321.15725595733875</v>
      </c>
      <c r="T5">
        <f>SUM('[1]Assumption on Manufacturing Emp'!Q$36:Q$38)+'[1]Assumption on Manufacturing Emp'!Q$51</f>
        <v>306.40037875714478</v>
      </c>
      <c r="U5">
        <f>SUM('[1]Assumption on Manufacturing Emp'!R$36:R$38)+'[1]Assumption on Manufacturing Emp'!R$51</f>
        <v>302.85761324423999</v>
      </c>
      <c r="V5">
        <f>SUM('[1]Assumption on Manufacturing Emp'!S$36:S$38)+'[1]Assumption on Manufacturing Emp'!S$51</f>
        <v>259.84761352873039</v>
      </c>
      <c r="W5">
        <f>SUM('[1]Assumption on Manufacturing Emp'!T$36:T$38)+'[1]Assumption on Manufacturing Emp'!T$51</f>
        <v>297.71627004688872</v>
      </c>
      <c r="X5">
        <f>SUM('[1]Assumption on Manufacturing Emp'!U$36:U$38)+'[1]Assumption on Manufacturing Emp'!U$51</f>
        <v>317.57758820431803</v>
      </c>
      <c r="Y5">
        <f>SUM('[1]Assumption on Manufacturing Emp'!V$36:V$38)+'[1]Assumption on Manufacturing Emp'!V$51</f>
        <v>315.58789922631308</v>
      </c>
      <c r="Z5">
        <f>SUM('[1]Assumption on Manufacturing Emp'!W$36:W$38)+'[1]Assumption on Manufacturing Emp'!W$51</f>
        <v>277.67199598070601</v>
      </c>
      <c r="AA5">
        <f>SUM('[1]Assumption on Manufacturing Emp'!X$36:X$38)+'[1]Assumption on Manufacturing Emp'!X$51</f>
        <v>278.22039847060728</v>
      </c>
      <c r="AB5">
        <f>SUM('[1]Assumption on Manufacturing Emp'!Y$36:Y$38)+'[1]Assumption on Manufacturing Emp'!Y$51</f>
        <v>267.48667493510106</v>
      </c>
      <c r="AC5">
        <f>SUM('[1]Assumption on Manufacturing Emp'!Z$36:Z$38)+'[1]Assumption on Manufacturing Emp'!Z$51</f>
        <v>269.06684808209206</v>
      </c>
      <c r="AE5">
        <v>241167.49690207146</v>
      </c>
      <c r="AF5">
        <f t="shared" si="0"/>
        <v>-27899.351180020603</v>
      </c>
      <c r="AH5">
        <v>259312.5990421329</v>
      </c>
    </row>
    <row r="6" spans="2:34" ht="45" x14ac:dyDescent="0.25">
      <c r="B6" s="1" t="s">
        <v>6</v>
      </c>
      <c r="C6" s="7"/>
      <c r="E6" s="1" t="s">
        <v>37</v>
      </c>
      <c r="F6">
        <f>SUM('[1]Assumption on Manufacturing Emp'!C$39:C$42)</f>
        <v>267.62788204034837</v>
      </c>
      <c r="G6">
        <f>SUM('[1]Assumption on Manufacturing Emp'!D$39:D$42)</f>
        <v>264.98506003845694</v>
      </c>
      <c r="H6">
        <f>SUM('[1]Assumption on Manufacturing Emp'!E$39:E$42)</f>
        <v>244.86922606970879</v>
      </c>
      <c r="I6">
        <f>SUM('[1]Assumption on Manufacturing Emp'!F$39:F$42)</f>
        <v>258.26990259522563</v>
      </c>
      <c r="J6">
        <f>SUM('[1]Assumption on Manufacturing Emp'!G$39:G$42)</f>
        <v>265.23931109603353</v>
      </c>
      <c r="K6">
        <f>SUM('[1]Assumption on Manufacturing Emp'!H$39:H$42)</f>
        <v>271.09901459460139</v>
      </c>
      <c r="L6">
        <f>SUM('[1]Assumption on Manufacturing Emp'!I$39:I$42)</f>
        <v>305.66236907996637</v>
      </c>
      <c r="M6">
        <f>SUM('[1]Assumption on Manufacturing Emp'!J$39:J$42)</f>
        <v>333.99190991453804</v>
      </c>
      <c r="N6">
        <f>SUM('[1]Assumption on Manufacturing Emp'!K$39:K$42)</f>
        <v>351.54583939915108</v>
      </c>
      <c r="O6">
        <f>SUM('[1]Assumption on Manufacturing Emp'!L$39:L$42)</f>
        <v>348.85790105237146</v>
      </c>
      <c r="P6">
        <f>SUM('[1]Assumption on Manufacturing Emp'!M$39:M$42)</f>
        <v>364.98417919977396</v>
      </c>
      <c r="Q6">
        <f>SUM('[1]Assumption on Manufacturing Emp'!N$39:N$42)</f>
        <v>358.69602677386899</v>
      </c>
      <c r="R6">
        <f>SUM('[1]Assumption on Manufacturing Emp'!O$39:O$42)</f>
        <v>361.12947007346082</v>
      </c>
      <c r="S6">
        <f>SUM('[1]Assumption on Manufacturing Emp'!P$39:P$42)</f>
        <v>381.85167894803112</v>
      </c>
      <c r="T6">
        <f>SUM('[1]Assumption on Manufacturing Emp'!Q$39:Q$42)</f>
        <v>366.12341125089733</v>
      </c>
      <c r="U6">
        <f>SUM('[1]Assumption on Manufacturing Emp'!R$39:R$42)</f>
        <v>363.69644958227553</v>
      </c>
      <c r="V6">
        <f>SUM('[1]Assumption on Manufacturing Emp'!S$39:S$42)</f>
        <v>347.50195715585585</v>
      </c>
      <c r="W6">
        <f>SUM('[1]Assumption on Manufacturing Emp'!T$39:T$42)</f>
        <v>396.02724393594343</v>
      </c>
      <c r="X6">
        <f>SUM('[1]Assumption on Manufacturing Emp'!U$39:U$42)</f>
        <v>417.44567877830434</v>
      </c>
      <c r="Y6">
        <f>SUM('[1]Assumption on Manufacturing Emp'!V$39:V$42)</f>
        <v>436.94252314485385</v>
      </c>
      <c r="Z6">
        <f>SUM('[1]Assumption on Manufacturing Emp'!W$39:W$42)</f>
        <v>460.72364771862073</v>
      </c>
      <c r="AA6">
        <f>SUM('[1]Assumption on Manufacturing Emp'!X$39:X$42)</f>
        <v>482.34113215323561</v>
      </c>
      <c r="AB6">
        <f>SUM('[1]Assumption on Manufacturing Emp'!Y$39:Y$42)</f>
        <v>474.76969594738625</v>
      </c>
      <c r="AC6">
        <f>SUM('[1]Assumption on Manufacturing Emp'!Z$39:Z$42)</f>
        <v>493.09219761684352</v>
      </c>
      <c r="AE6">
        <v>424256.43128072569</v>
      </c>
      <c r="AF6">
        <f t="shared" si="0"/>
        <v>-68835.766336117813</v>
      </c>
      <c r="AH6">
        <v>344802.73648723215</v>
      </c>
    </row>
    <row r="7" spans="2:34" ht="30" x14ac:dyDescent="0.25">
      <c r="B7" s="1" t="s">
        <v>7</v>
      </c>
      <c r="C7" s="7"/>
      <c r="E7" s="1" t="s">
        <v>38</v>
      </c>
      <c r="F7">
        <f>SUM('[1]Assumption on Manufacturing Emp'!C$43:C$45)</f>
        <v>156.45062888976426</v>
      </c>
      <c r="G7">
        <f>SUM('[1]Assumption on Manufacturing Emp'!D$43:D$45)</f>
        <v>152.55653020412407</v>
      </c>
      <c r="H7">
        <f>SUM('[1]Assumption on Manufacturing Emp'!E$43:E$45)</f>
        <v>143.11589564828296</v>
      </c>
      <c r="I7">
        <f>SUM('[1]Assumption on Manufacturing Emp'!F$43:F$45)</f>
        <v>164.11676814582989</v>
      </c>
      <c r="J7">
        <f>SUM('[1]Assumption on Manufacturing Emp'!G$43:G$45)</f>
        <v>182.46437572443494</v>
      </c>
      <c r="K7">
        <f>SUM('[1]Assumption on Manufacturing Emp'!H$43:H$45)</f>
        <v>173.57141591859272</v>
      </c>
      <c r="L7">
        <f>SUM('[1]Assumption on Manufacturing Emp'!I$43:I$45)</f>
        <v>182.76377472963301</v>
      </c>
      <c r="M7">
        <f>SUM('[1]Assumption on Manufacturing Emp'!J$43:J$45)</f>
        <v>195.24208337465274</v>
      </c>
      <c r="N7">
        <f>SUM('[1]Assumption on Manufacturing Emp'!K$43:K$45)</f>
        <v>210.00570806902755</v>
      </c>
      <c r="O7">
        <f>SUM('[1]Assumption on Manufacturing Emp'!L$43:L$45)</f>
        <v>206.61276251135507</v>
      </c>
      <c r="P7">
        <f>SUM('[1]Assumption on Manufacturing Emp'!M$43:M$45)</f>
        <v>215.38051957084673</v>
      </c>
      <c r="Q7">
        <f>SUM('[1]Assumption on Manufacturing Emp'!N$43:N$45)</f>
        <v>202.65310292390859</v>
      </c>
      <c r="R7">
        <f>SUM('[1]Assumption on Manufacturing Emp'!O$43:O$45)</f>
        <v>196.42834468763175</v>
      </c>
      <c r="S7">
        <f>SUM('[1]Assumption on Manufacturing Emp'!P$43:P$45)</f>
        <v>211.71598967022098</v>
      </c>
      <c r="T7">
        <f>SUM('[1]Assumption on Manufacturing Emp'!Q$43:Q$45)</f>
        <v>206.82919300658148</v>
      </c>
      <c r="U7">
        <f>SUM('[1]Assumption on Manufacturing Emp'!R$43:R$45)</f>
        <v>209.24948903272374</v>
      </c>
      <c r="V7">
        <f>SUM('[1]Assumption on Manufacturing Emp'!S$43:S$45)</f>
        <v>191.90970892298714</v>
      </c>
      <c r="W7">
        <f>SUM('[1]Assumption on Manufacturing Emp'!T$43:T$45)</f>
        <v>224.88882366781004</v>
      </c>
      <c r="X7">
        <f>SUM('[1]Assumption on Manufacturing Emp'!U$43:U$45)</f>
        <v>246.61575987361766</v>
      </c>
      <c r="Y7">
        <f>SUM('[1]Assumption on Manufacturing Emp'!V$43:V$45)</f>
        <v>260.58539177366276</v>
      </c>
      <c r="Z7">
        <f>SUM('[1]Assumption on Manufacturing Emp'!W$43:W$45)</f>
        <v>290.77814690336652</v>
      </c>
      <c r="AA7">
        <f>SUM('[1]Assumption on Manufacturing Emp'!X$43:X$45)</f>
        <v>298.47562159752249</v>
      </c>
      <c r="AB7">
        <f>SUM('[1]Assumption on Manufacturing Emp'!Y$43:Y$45)</f>
        <v>290.67267285937328</v>
      </c>
      <c r="AC7">
        <f>SUM('[1]Assumption on Manufacturing Emp'!Z$43:Z$45)</f>
        <v>303.6812423340881</v>
      </c>
      <c r="AE7">
        <v>374591.16064021655</v>
      </c>
      <c r="AF7">
        <f t="shared" si="0"/>
        <v>70909.918306128471</v>
      </c>
      <c r="AH7">
        <v>299148.58554591803</v>
      </c>
    </row>
    <row r="8" spans="2:34" ht="45" x14ac:dyDescent="0.25">
      <c r="B8" s="1" t="s">
        <v>8</v>
      </c>
      <c r="C8" s="7" t="s">
        <v>28</v>
      </c>
      <c r="E8" s="1" t="s">
        <v>39</v>
      </c>
      <c r="F8">
        <f>SUM('[1]Assumption on Manufacturing Emp'!C$46:C$48)</f>
        <v>655.70514299607771</v>
      </c>
      <c r="G8">
        <f>SUM('[1]Assumption on Manufacturing Emp'!D$46:D$48)</f>
        <v>692.01229464168216</v>
      </c>
      <c r="H8">
        <f>SUM('[1]Assumption on Manufacturing Emp'!E$46:E$48)</f>
        <v>749.33712049475764</v>
      </c>
      <c r="I8">
        <f>SUM('[1]Assumption on Manufacturing Emp'!F$46:F$48)</f>
        <v>815.92868852399602</v>
      </c>
      <c r="J8">
        <f>SUM('[1]Assumption on Manufacturing Emp'!G$46:G$48)</f>
        <v>842.95471835968931</v>
      </c>
      <c r="K8">
        <f>SUM('[1]Assumption on Manufacturing Emp'!H$46:H$48)</f>
        <v>807.05880586093156</v>
      </c>
      <c r="L8">
        <f>SUM('[1]Assumption on Manufacturing Emp'!I$46:I$48)</f>
        <v>836.62387944806051</v>
      </c>
      <c r="M8">
        <f>SUM('[1]Assumption on Manufacturing Emp'!J$46:J$48)</f>
        <v>941.58697985944377</v>
      </c>
      <c r="N8">
        <f>SUM('[1]Assumption on Manufacturing Emp'!K$46:K$48)</f>
        <v>899.41692807705738</v>
      </c>
      <c r="O8">
        <f>SUM('[1]Assumption on Manufacturing Emp'!L$46:L$48)</f>
        <v>807.93984475955858</v>
      </c>
      <c r="P8">
        <f>SUM('[1]Assumption on Manufacturing Emp'!M$46:M$48)</f>
        <v>821.93216101876521</v>
      </c>
      <c r="Q8">
        <f>SUM('[1]Assumption on Manufacturing Emp'!N$46:N$48)</f>
        <v>780.95799382645157</v>
      </c>
      <c r="R8">
        <f>SUM('[1]Assumption on Manufacturing Emp'!O$46:O$48)</f>
        <v>752.48487959769739</v>
      </c>
      <c r="S8">
        <f>SUM('[1]Assumption on Manufacturing Emp'!P$46:P$48)</f>
        <v>783.23080964007579</v>
      </c>
      <c r="T8">
        <f>SUM('[1]Assumption on Manufacturing Emp'!Q$46:Q$48)</f>
        <v>739.10227311009226</v>
      </c>
      <c r="U8">
        <f>SUM('[1]Assumption on Manufacturing Emp'!R$46:R$48)</f>
        <v>722.46631689498395</v>
      </c>
      <c r="V8">
        <f>SUM('[1]Assumption on Manufacturing Emp'!S$46:S$48)</f>
        <v>672.54132227958496</v>
      </c>
      <c r="W8">
        <f>SUM('[1]Assumption on Manufacturing Emp'!T$46:T$48)</f>
        <v>810.12487262984985</v>
      </c>
      <c r="X8">
        <f>SUM('[1]Assumption on Manufacturing Emp'!U$46:U$48)</f>
        <v>860.95770826750936</v>
      </c>
      <c r="Y8">
        <f>SUM('[1]Assumption on Manufacturing Emp'!V$46:V$48)</f>
        <v>848.82878713612683</v>
      </c>
      <c r="Z8">
        <f>SUM('[1]Assumption on Manufacturing Emp'!W$46:W$48)</f>
        <v>845.17200350135056</v>
      </c>
      <c r="AA8">
        <f>SUM('[1]Assumption on Manufacturing Emp'!X$46:X$48)</f>
        <v>855.32100170037552</v>
      </c>
      <c r="AB8">
        <f>SUM('[1]Assumption on Manufacturing Emp'!Y$46:Y$48)</f>
        <v>845.1731247970514</v>
      </c>
      <c r="AC8">
        <f>SUM('[1]Assumption on Manufacturing Emp'!Z$46:Z$48)</f>
        <v>868.21484365555784</v>
      </c>
      <c r="AE8">
        <v>596193.07234288333</v>
      </c>
      <c r="AF8">
        <f t="shared" si="0"/>
        <v>-272021.77131267451</v>
      </c>
      <c r="AH8">
        <v>570843.25299609348</v>
      </c>
    </row>
    <row r="9" spans="2:34" ht="30" x14ac:dyDescent="0.25">
      <c r="B9" s="1" t="s">
        <v>9</v>
      </c>
      <c r="C9" s="7"/>
      <c r="E9" s="1" t="s">
        <v>40</v>
      </c>
      <c r="F9">
        <f>SUM('[1]Assumption on Manufacturing Emp'!C$49:C$50)+'[1]Assumption on Manufacturing Emp'!C$52</f>
        <v>50.890522327395601</v>
      </c>
      <c r="G9">
        <f>SUM('[1]Assumption on Manufacturing Emp'!D$49:D$50)+'[1]Assumption on Manufacturing Emp'!D$52</f>
        <v>61.620472991039584</v>
      </c>
      <c r="H9">
        <f>SUM('[1]Assumption on Manufacturing Emp'!E$49:E$50)+'[1]Assumption on Manufacturing Emp'!E$52</f>
        <v>98.344727384142047</v>
      </c>
      <c r="I9">
        <f>SUM('[1]Assumption on Manufacturing Emp'!F$49:F$50)+'[1]Assumption on Manufacturing Emp'!F$52</f>
        <v>103.74878761409951</v>
      </c>
      <c r="J9">
        <f>SUM('[1]Assumption on Manufacturing Emp'!G$49:G$50)+'[1]Assumption on Manufacturing Emp'!G$52</f>
        <v>115.84072002059835</v>
      </c>
      <c r="K9">
        <f>SUM('[1]Assumption on Manufacturing Emp'!H$49:H$50)+'[1]Assumption on Manufacturing Emp'!H$52</f>
        <v>91.429277373307585</v>
      </c>
      <c r="L9">
        <f>SUM('[1]Assumption on Manufacturing Emp'!I$49:I$50)+'[1]Assumption on Manufacturing Emp'!I$52</f>
        <v>90.450914378900819</v>
      </c>
      <c r="M9">
        <f>SUM('[1]Assumption on Manufacturing Emp'!J$49:J$50)+'[1]Assumption on Manufacturing Emp'!J$52</f>
        <v>102.99904331950962</v>
      </c>
      <c r="N9">
        <f>SUM('[1]Assumption on Manufacturing Emp'!K$49:K$50)+'[1]Assumption on Manufacturing Emp'!K$52</f>
        <v>114.94891731717112</v>
      </c>
      <c r="O9">
        <f>SUM('[1]Assumption on Manufacturing Emp'!L$49:L$50)+'[1]Assumption on Manufacturing Emp'!L$52</f>
        <v>116.75050415739989</v>
      </c>
      <c r="P9">
        <f>SUM('[1]Assumption on Manufacturing Emp'!M$49:M$50)+'[1]Assumption on Manufacturing Emp'!M$52</f>
        <v>120.43615826918149</v>
      </c>
      <c r="Q9">
        <f>SUM('[1]Assumption on Manufacturing Emp'!N$49:N$50)+'[1]Assumption on Manufacturing Emp'!N$52</f>
        <v>117.57856166845754</v>
      </c>
      <c r="R9">
        <f>SUM('[1]Assumption on Manufacturing Emp'!O$49:O$50)+'[1]Assumption on Manufacturing Emp'!O$52</f>
        <v>132.45678426449751</v>
      </c>
      <c r="S9">
        <f>SUM('[1]Assumption on Manufacturing Emp'!P$49:P$50)+'[1]Assumption on Manufacturing Emp'!P$52</f>
        <v>140.68539296695087</v>
      </c>
      <c r="T9">
        <f>SUM('[1]Assumption on Manufacturing Emp'!Q$49:Q$50)+'[1]Assumption on Manufacturing Emp'!Q$52</f>
        <v>135.49010373033121</v>
      </c>
      <c r="U9">
        <f>SUM('[1]Assumption on Manufacturing Emp'!R$49:R$50)+'[1]Assumption on Manufacturing Emp'!R$52</f>
        <v>135.18481170337668</v>
      </c>
      <c r="V9">
        <f>SUM('[1]Assumption on Manufacturing Emp'!S$49:S$50)+'[1]Assumption on Manufacturing Emp'!S$52</f>
        <v>139.47882224963922</v>
      </c>
      <c r="W9">
        <f>SUM('[1]Assumption on Manufacturing Emp'!T$49:T$50)+'[1]Assumption on Manufacturing Emp'!T$52</f>
        <v>168.02495466748334</v>
      </c>
      <c r="X9">
        <f>SUM('[1]Assumption on Manufacturing Emp'!U$49:U$50)+'[1]Assumption on Manufacturing Emp'!U$52</f>
        <v>176.38425276461294</v>
      </c>
      <c r="Y9">
        <f>SUM('[1]Assumption on Manufacturing Emp'!V$49:V$50)+'[1]Assumption on Manufacturing Emp'!V$52</f>
        <v>168.57997074129528</v>
      </c>
      <c r="Z9">
        <f>SUM('[1]Assumption on Manufacturing Emp'!W$49:W$50)+'[1]Assumption on Manufacturing Emp'!W$52</f>
        <v>196.34180974829223</v>
      </c>
      <c r="AA9">
        <f>SUM('[1]Assumption on Manufacturing Emp'!X$49:X$50)+'[1]Assumption on Manufacturing Emp'!X$52</f>
        <v>202.21702712433631</v>
      </c>
      <c r="AB9">
        <f>SUM('[1]Assumption on Manufacturing Emp'!Y$49:Y$50)+'[1]Assumption on Manufacturing Emp'!Y$52</f>
        <v>201.04497447409301</v>
      </c>
      <c r="AC9">
        <f>SUM('[1]Assumption on Manufacturing Emp'!Z$49:Z$50)+'[1]Assumption on Manufacturing Emp'!Z$52</f>
        <v>199.69162510435535</v>
      </c>
      <c r="AE9">
        <v>330092.54015038046</v>
      </c>
      <c r="AF9">
        <f t="shared" si="0"/>
        <v>130400.9150460251</v>
      </c>
      <c r="AH9">
        <v>268146.29681740934</v>
      </c>
    </row>
    <row r="10" spans="2:34" x14ac:dyDescent="0.25">
      <c r="B10" s="1" t="s">
        <v>10</v>
      </c>
      <c r="C10" s="7"/>
      <c r="F10">
        <f>SUM(F3:F9)</f>
        <v>1726.8999999999999</v>
      </c>
      <c r="G10">
        <f t="shared" ref="G10:L10" si="1">SUM(G3:G9)</f>
        <v>1753.7</v>
      </c>
      <c r="H10">
        <f t="shared" si="1"/>
        <v>1780.4999999999998</v>
      </c>
      <c r="I10">
        <f t="shared" si="1"/>
        <v>1912.1</v>
      </c>
      <c r="J10">
        <f t="shared" si="1"/>
        <v>2002.5</v>
      </c>
      <c r="K10">
        <f t="shared" si="1"/>
        <v>1907.8</v>
      </c>
      <c r="L10">
        <f t="shared" si="1"/>
        <v>1990.6999999999998</v>
      </c>
      <c r="M10">
        <f>SUM(M3:M9)</f>
        <v>2174.2000000000007</v>
      </c>
      <c r="N10">
        <f t="shared" ref="N10:AC10" si="2">SUM(N3:N9)</f>
        <v>2184.1</v>
      </c>
      <c r="O10">
        <f t="shared" si="2"/>
        <v>2068.9</v>
      </c>
      <c r="P10">
        <f t="shared" si="2"/>
        <v>2130.9999999999995</v>
      </c>
      <c r="Q10">
        <f t="shared" si="2"/>
        <v>2022.9999999999995</v>
      </c>
      <c r="R10">
        <f t="shared" si="2"/>
        <v>1989.2999999999997</v>
      </c>
      <c r="S10">
        <f t="shared" si="2"/>
        <v>2082.8000000000006</v>
      </c>
      <c r="T10">
        <f t="shared" si="2"/>
        <v>1977.2999999999995</v>
      </c>
      <c r="U10">
        <f t="shared" si="2"/>
        <v>1944.7</v>
      </c>
      <c r="V10">
        <f t="shared" si="2"/>
        <v>1807.1000000000001</v>
      </c>
      <c r="W10">
        <f t="shared" si="2"/>
        <v>2108.5</v>
      </c>
      <c r="X10">
        <f t="shared" si="2"/>
        <v>2244</v>
      </c>
      <c r="Y10">
        <f t="shared" si="2"/>
        <v>2263.6999999999994</v>
      </c>
      <c r="Z10">
        <f t="shared" si="2"/>
        <v>2315.8000000000002</v>
      </c>
      <c r="AA10">
        <f t="shared" si="2"/>
        <v>2372.5000000000005</v>
      </c>
      <c r="AB10">
        <f t="shared" si="2"/>
        <v>2322.6999999999998</v>
      </c>
      <c r="AC10">
        <f t="shared" si="2"/>
        <v>2390.6</v>
      </c>
    </row>
    <row r="11" spans="2:34" x14ac:dyDescent="0.25">
      <c r="B11" s="1" t="s">
        <v>11</v>
      </c>
      <c r="C11" s="7" t="s">
        <v>29</v>
      </c>
    </row>
    <row r="12" spans="2:34" x14ac:dyDescent="0.25">
      <c r="B12" s="1" t="s">
        <v>12</v>
      </c>
      <c r="C12" s="7"/>
      <c r="E12" s="1" t="s">
        <v>144</v>
      </c>
    </row>
    <row r="13" spans="2:34" ht="45" x14ac:dyDescent="0.25">
      <c r="B13" s="1" t="s">
        <v>13</v>
      </c>
      <c r="C13" s="7"/>
      <c r="F13">
        <v>1993</v>
      </c>
      <c r="G13">
        <v>1994</v>
      </c>
      <c r="H13">
        <v>1995</v>
      </c>
      <c r="I13">
        <v>1996</v>
      </c>
      <c r="J13">
        <v>1997</v>
      </c>
      <c r="K13">
        <v>1998</v>
      </c>
      <c r="L13">
        <v>1999</v>
      </c>
      <c r="M13">
        <v>2000</v>
      </c>
      <c r="N13">
        <v>2001</v>
      </c>
      <c r="O13">
        <v>2002</v>
      </c>
      <c r="P13">
        <v>2003</v>
      </c>
      <c r="Q13">
        <v>2004</v>
      </c>
      <c r="R13">
        <v>2005</v>
      </c>
      <c r="S13">
        <v>2006</v>
      </c>
      <c r="T13">
        <v>2007</v>
      </c>
      <c r="U13">
        <v>2008</v>
      </c>
      <c r="V13">
        <v>2009</v>
      </c>
      <c r="W13">
        <v>2010</v>
      </c>
      <c r="X13">
        <v>2011</v>
      </c>
      <c r="Y13">
        <v>2012</v>
      </c>
      <c r="Z13">
        <v>2013</v>
      </c>
      <c r="AA13">
        <v>2014</v>
      </c>
      <c r="AB13">
        <v>2015</v>
      </c>
      <c r="AC13">
        <v>2016</v>
      </c>
    </row>
    <row r="14" spans="2:34" x14ac:dyDescent="0.25">
      <c r="B14" s="1" t="s">
        <v>14</v>
      </c>
      <c r="C14" s="7"/>
      <c r="E14" t="s">
        <v>34</v>
      </c>
      <c r="F14">
        <v>6119.3132401109415</v>
      </c>
      <c r="G14">
        <v>6762.5323726029837</v>
      </c>
      <c r="H14">
        <v>6849.8471869684199</v>
      </c>
      <c r="I14">
        <v>7741.9135404019526</v>
      </c>
      <c r="J14">
        <v>8945.4027317388736</v>
      </c>
      <c r="K14">
        <v>8350.2067471478222</v>
      </c>
      <c r="L14">
        <v>9236.452112956993</v>
      </c>
      <c r="M14">
        <v>9511.4937782081161</v>
      </c>
      <c r="N14">
        <v>10108.44470618061</v>
      </c>
      <c r="O14">
        <v>10943.722050263794</v>
      </c>
      <c r="P14">
        <v>11919.725468621864</v>
      </c>
      <c r="Q14">
        <v>12350.982793012638</v>
      </c>
      <c r="R14">
        <v>13459.768071775234</v>
      </c>
      <c r="S14">
        <v>14054.701243264592</v>
      </c>
      <c r="T14">
        <v>14421.180076902036</v>
      </c>
      <c r="U14">
        <v>15519.664684739986</v>
      </c>
      <c r="V14">
        <v>16489.659179102488</v>
      </c>
      <c r="W14">
        <v>17391</v>
      </c>
      <c r="X14">
        <v>18854</v>
      </c>
      <c r="Y14">
        <v>19557</v>
      </c>
      <c r="Z14">
        <v>20418</v>
      </c>
      <c r="AA14">
        <v>21591</v>
      </c>
      <c r="AB14">
        <v>21471</v>
      </c>
      <c r="AC14">
        <v>21907</v>
      </c>
    </row>
    <row r="15" spans="2:34" x14ac:dyDescent="0.25">
      <c r="B15" s="1" t="s">
        <v>15</v>
      </c>
      <c r="C15" s="7" t="s">
        <v>30</v>
      </c>
      <c r="E15" t="s">
        <v>35</v>
      </c>
      <c r="F15">
        <v>2910.8862393210743</v>
      </c>
      <c r="G15">
        <v>3023.090004052613</v>
      </c>
      <c r="H15">
        <v>3704.3271470655295</v>
      </c>
      <c r="I15">
        <v>3766.8406731302443</v>
      </c>
      <c r="J15">
        <v>4183.5975135616754</v>
      </c>
      <c r="K15">
        <v>3646.6223537750238</v>
      </c>
      <c r="L15">
        <v>3494.3458159250781</v>
      </c>
      <c r="M15">
        <v>3725.1649890871017</v>
      </c>
      <c r="N15">
        <v>3776.8265144434358</v>
      </c>
      <c r="O15">
        <v>3507.448560799693</v>
      </c>
      <c r="P15">
        <v>3517.5963604232588</v>
      </c>
      <c r="Q15">
        <v>3573.8705219721232</v>
      </c>
      <c r="R15">
        <v>3724.2424618485961</v>
      </c>
      <c r="S15">
        <v>3814.5851014767727</v>
      </c>
      <c r="T15">
        <v>3465.9687979703972</v>
      </c>
      <c r="U15">
        <v>3523.3629454988859</v>
      </c>
      <c r="V15">
        <v>3199.8471441421461</v>
      </c>
      <c r="W15">
        <v>3317</v>
      </c>
      <c r="X15">
        <v>3730</v>
      </c>
      <c r="Y15">
        <v>3446</v>
      </c>
      <c r="Z15">
        <v>3511</v>
      </c>
      <c r="AA15">
        <v>3884</v>
      </c>
      <c r="AB15">
        <v>4130</v>
      </c>
      <c r="AC15">
        <v>4380</v>
      </c>
    </row>
    <row r="16" spans="2:34" x14ac:dyDescent="0.25">
      <c r="B16" s="1" t="s">
        <v>16</v>
      </c>
      <c r="C16" s="7"/>
      <c r="E16" t="s">
        <v>36</v>
      </c>
      <c r="F16">
        <v>8276.2115502870147</v>
      </c>
      <c r="G16">
        <v>9183.2708148181318</v>
      </c>
      <c r="H16">
        <v>9235.8539605880524</v>
      </c>
      <c r="I16">
        <v>10424.608648886597</v>
      </c>
      <c r="J16">
        <v>11031.192794732457</v>
      </c>
      <c r="K16">
        <v>10069.672414939638</v>
      </c>
      <c r="L16">
        <v>8402.0355062364688</v>
      </c>
      <c r="M16">
        <v>9816.1465335489538</v>
      </c>
      <c r="N16">
        <v>9099.335475828877</v>
      </c>
      <c r="O16">
        <v>9035.7650762145586</v>
      </c>
      <c r="P16">
        <v>9674.7571964757299</v>
      </c>
      <c r="Q16">
        <v>10519.805094797106</v>
      </c>
      <c r="R16">
        <v>11837.24682473523</v>
      </c>
      <c r="S16">
        <v>12558.477077022621</v>
      </c>
      <c r="T16">
        <v>13594.969019343611</v>
      </c>
      <c r="U16">
        <v>12929.047835483167</v>
      </c>
      <c r="V16">
        <v>11202.130451242449</v>
      </c>
      <c r="W16">
        <v>12016</v>
      </c>
      <c r="X16">
        <v>12176</v>
      </c>
      <c r="Y16">
        <v>12641</v>
      </c>
      <c r="Z16">
        <v>12605</v>
      </c>
      <c r="AA16">
        <v>13457</v>
      </c>
      <c r="AB16">
        <v>14203</v>
      </c>
      <c r="AC16">
        <v>15095</v>
      </c>
    </row>
    <row r="17" spans="2:29" ht="45" x14ac:dyDescent="0.25">
      <c r="B17" s="1" t="s">
        <v>17</v>
      </c>
      <c r="C17" s="7"/>
      <c r="E17" t="s">
        <v>37</v>
      </c>
      <c r="F17">
        <v>18908.697420211949</v>
      </c>
      <c r="G17">
        <v>20226.968455068472</v>
      </c>
      <c r="H17">
        <v>24855.744256394952</v>
      </c>
      <c r="I17">
        <v>28252.516248049793</v>
      </c>
      <c r="J17">
        <v>30783.920137068762</v>
      </c>
      <c r="K17">
        <v>30115.349141885905</v>
      </c>
      <c r="L17">
        <v>32193.850098684223</v>
      </c>
      <c r="M17">
        <v>35329.124563997386</v>
      </c>
      <c r="N17">
        <v>36353.913100570848</v>
      </c>
      <c r="O17">
        <v>37435.46387644553</v>
      </c>
      <c r="P17">
        <v>42906.116453423019</v>
      </c>
      <c r="Q17">
        <v>47138.738567803528</v>
      </c>
      <c r="R17">
        <v>49691.505221782929</v>
      </c>
      <c r="S17">
        <v>54027.961669797834</v>
      </c>
      <c r="T17">
        <v>56731.898952293282</v>
      </c>
      <c r="U17">
        <v>57579.124376584114</v>
      </c>
      <c r="V17">
        <v>55614.91909680971</v>
      </c>
      <c r="W17">
        <v>60582</v>
      </c>
      <c r="X17">
        <v>65399</v>
      </c>
      <c r="Y17">
        <v>69071</v>
      </c>
      <c r="Z17">
        <v>69359</v>
      </c>
      <c r="AA17">
        <v>70502</v>
      </c>
      <c r="AB17">
        <v>72491</v>
      </c>
      <c r="AC17">
        <v>75740</v>
      </c>
    </row>
    <row r="18" spans="2:29" x14ac:dyDescent="0.25">
      <c r="B18" s="1" t="s">
        <v>18</v>
      </c>
      <c r="C18" s="7" t="s">
        <v>31</v>
      </c>
      <c r="E18" t="s">
        <v>38</v>
      </c>
      <c r="F18">
        <v>7512.3762058104476</v>
      </c>
      <c r="G18">
        <v>8596.0993761701848</v>
      </c>
      <c r="H18">
        <v>9045.4041731684174</v>
      </c>
      <c r="I18">
        <v>12370.25967095534</v>
      </c>
      <c r="J18">
        <v>13824.209994041619</v>
      </c>
      <c r="K18">
        <v>11076.261855600429</v>
      </c>
      <c r="L18">
        <v>10641.334812106141</v>
      </c>
      <c r="M18">
        <v>12248.048766171822</v>
      </c>
      <c r="N18">
        <v>12062.681865938366</v>
      </c>
      <c r="O18">
        <v>11943.715049370625</v>
      </c>
      <c r="P18">
        <v>14021.48433407698</v>
      </c>
      <c r="Q18">
        <v>15277.552583420105</v>
      </c>
      <c r="R18">
        <v>15014.718918909981</v>
      </c>
      <c r="S18">
        <v>16875.974111111751</v>
      </c>
      <c r="T18">
        <v>19613.310545097491</v>
      </c>
      <c r="U18">
        <v>20688.652958773873</v>
      </c>
      <c r="V18">
        <v>19035.113175424485</v>
      </c>
      <c r="W18">
        <v>21850</v>
      </c>
      <c r="X18">
        <v>25684</v>
      </c>
      <c r="Y18">
        <v>27171</v>
      </c>
      <c r="Z18">
        <v>28203</v>
      </c>
      <c r="AA18">
        <v>29279</v>
      </c>
      <c r="AB18">
        <v>30523</v>
      </c>
      <c r="AC18">
        <v>31962</v>
      </c>
    </row>
    <row r="19" spans="2:29" x14ac:dyDescent="0.25">
      <c r="B19" s="1" t="s">
        <v>19</v>
      </c>
      <c r="C19" s="7"/>
      <c r="E19" t="s">
        <v>39</v>
      </c>
      <c r="F19">
        <v>22902.176437495207</v>
      </c>
      <c r="G19">
        <v>25525.852283876069</v>
      </c>
      <c r="H19">
        <v>27091.024177263458</v>
      </c>
      <c r="I19">
        <v>31503.748448833663</v>
      </c>
      <c r="J19">
        <v>33180.858608122027</v>
      </c>
      <c r="K19">
        <v>30794.806098127458</v>
      </c>
      <c r="L19">
        <v>36700.040581710731</v>
      </c>
      <c r="M19">
        <v>48435.884038276621</v>
      </c>
      <c r="N19">
        <v>40486.734144580761</v>
      </c>
      <c r="O19">
        <v>43157.621766558477</v>
      </c>
      <c r="P19">
        <v>46438.011069479791</v>
      </c>
      <c r="Q19">
        <v>51183.655784541559</v>
      </c>
      <c r="R19">
        <v>53453.408845020742</v>
      </c>
      <c r="S19">
        <v>58519.898165807914</v>
      </c>
      <c r="T19">
        <v>58430.914818790799</v>
      </c>
      <c r="U19">
        <v>54504.524631660446</v>
      </c>
      <c r="V19">
        <v>44038.370657972511</v>
      </c>
      <c r="W19">
        <v>51135</v>
      </c>
      <c r="X19">
        <v>50630</v>
      </c>
      <c r="Y19">
        <v>51385</v>
      </c>
      <c r="Z19">
        <v>54189</v>
      </c>
      <c r="AA19">
        <v>59842</v>
      </c>
      <c r="AB19">
        <v>64950</v>
      </c>
      <c r="AC19">
        <v>69594</v>
      </c>
    </row>
    <row r="20" spans="2:29" x14ac:dyDescent="0.25">
      <c r="B20" s="1" t="s">
        <v>20</v>
      </c>
      <c r="C20" s="7"/>
      <c r="E20" t="s">
        <v>40</v>
      </c>
      <c r="F20">
        <v>3956.6299447553006</v>
      </c>
      <c r="G20">
        <v>4861.3625244796021</v>
      </c>
      <c r="H20">
        <v>6541.0401411543835</v>
      </c>
      <c r="I20">
        <v>8518.0950403012193</v>
      </c>
      <c r="J20">
        <v>10269.596831132387</v>
      </c>
      <c r="K20">
        <v>5682.9302709701924</v>
      </c>
      <c r="L20">
        <v>9183.4137061709007</v>
      </c>
      <c r="M20">
        <v>10810.168247151503</v>
      </c>
      <c r="N20">
        <v>12419.881318468109</v>
      </c>
      <c r="O20">
        <v>13182.376983828608</v>
      </c>
      <c r="P20">
        <v>13655.678246194473</v>
      </c>
      <c r="Q20">
        <v>15531.776021114589</v>
      </c>
      <c r="R20">
        <v>16314.637489502877</v>
      </c>
      <c r="S20">
        <v>16344.381587022479</v>
      </c>
      <c r="T20">
        <v>15884.174300399714</v>
      </c>
      <c r="U20">
        <v>17985.264300187308</v>
      </c>
      <c r="V20">
        <v>16605.00165452997</v>
      </c>
      <c r="W20">
        <v>19413</v>
      </c>
      <c r="X20">
        <v>19178</v>
      </c>
      <c r="Y20">
        <v>21215</v>
      </c>
      <c r="Z20">
        <v>23893</v>
      </c>
      <c r="AA20">
        <v>26221</v>
      </c>
      <c r="AB20">
        <v>27508</v>
      </c>
      <c r="AC20">
        <v>26808</v>
      </c>
    </row>
    <row r="21" spans="2:29" x14ac:dyDescent="0.25">
      <c r="B21" s="1" t="s">
        <v>21</v>
      </c>
      <c r="C21" s="7" t="s">
        <v>32</v>
      </c>
    </row>
    <row r="22" spans="2:29" x14ac:dyDescent="0.25">
      <c r="B22" s="1" t="s">
        <v>22</v>
      </c>
      <c r="C22" s="7"/>
      <c r="E22" t="s">
        <v>41</v>
      </c>
    </row>
    <row r="23" spans="2:29" x14ac:dyDescent="0.25">
      <c r="B23" s="1" t="s">
        <v>23</v>
      </c>
      <c r="C23" t="s">
        <v>33</v>
      </c>
      <c r="F23">
        <v>1993</v>
      </c>
      <c r="G23">
        <v>1994</v>
      </c>
      <c r="H23">
        <v>1995</v>
      </c>
      <c r="I23">
        <v>1996</v>
      </c>
      <c r="J23">
        <v>1997</v>
      </c>
      <c r="K23">
        <v>1998</v>
      </c>
      <c r="L23">
        <v>1999</v>
      </c>
      <c r="M23">
        <v>2000</v>
      </c>
      <c r="N23">
        <v>2001</v>
      </c>
      <c r="O23">
        <v>2002</v>
      </c>
      <c r="P23">
        <v>2003</v>
      </c>
      <c r="Q23">
        <v>2004</v>
      </c>
      <c r="R23">
        <v>2005</v>
      </c>
      <c r="S23">
        <v>2006</v>
      </c>
      <c r="T23">
        <v>2007</v>
      </c>
      <c r="U23">
        <v>2008</v>
      </c>
      <c r="V23">
        <v>2009</v>
      </c>
      <c r="W23">
        <v>2010</v>
      </c>
      <c r="X23">
        <v>2011</v>
      </c>
      <c r="Y23">
        <v>2012</v>
      </c>
      <c r="Z23">
        <v>2013</v>
      </c>
      <c r="AA23">
        <v>2014</v>
      </c>
      <c r="AB23">
        <v>2015</v>
      </c>
      <c r="AC23">
        <v>2016</v>
      </c>
    </row>
    <row r="24" spans="2:29" x14ac:dyDescent="0.25">
      <c r="B24" s="1" t="s">
        <v>24</v>
      </c>
      <c r="C24" s="7" t="s">
        <v>32</v>
      </c>
      <c r="E24" t="s">
        <v>34</v>
      </c>
      <c r="F24">
        <f t="shared" ref="F24:L24" si="3">(F14*1000)/F3</f>
        <v>61405.226854224791</v>
      </c>
      <c r="G24">
        <f t="shared" si="3"/>
        <v>74064.209223865546</v>
      </c>
      <c r="H24">
        <f t="shared" si="3"/>
        <v>84127.600368915475</v>
      </c>
      <c r="I24">
        <f t="shared" si="3"/>
        <v>96044.201911514145</v>
      </c>
      <c r="J24">
        <f t="shared" si="3"/>
        <v>108489.44212861011</v>
      </c>
      <c r="K24">
        <f t="shared" si="3"/>
        <v>107441.22533882066</v>
      </c>
      <c r="L24">
        <f t="shared" si="3"/>
        <v>118274.31758973423</v>
      </c>
      <c r="M24">
        <f>(M14*1000)/M3</f>
        <v>118610.87591938539</v>
      </c>
      <c r="N24">
        <f t="shared" ref="N24:AC30" si="4">(N14*1000)/N3</f>
        <v>124494.51381855759</v>
      </c>
      <c r="O24">
        <f t="shared" si="4"/>
        <v>135151.1879694316</v>
      </c>
      <c r="P24">
        <f t="shared" si="4"/>
        <v>140662.13148605824</v>
      </c>
      <c r="Q24">
        <f t="shared" si="4"/>
        <v>155847.79868759948</v>
      </c>
      <c r="R24">
        <f t="shared" si="4"/>
        <v>169963.84519617725</v>
      </c>
      <c r="S24">
        <f t="shared" si="4"/>
        <v>158897.10537796491</v>
      </c>
      <c r="T24">
        <f t="shared" si="4"/>
        <v>161474.35962615613</v>
      </c>
      <c r="U24">
        <f t="shared" si="4"/>
        <v>166575.81153248012</v>
      </c>
      <c r="V24">
        <f t="shared" si="4"/>
        <v>178045.00025605905</v>
      </c>
      <c r="W24">
        <f t="shared" si="4"/>
        <v>166841.8854405513</v>
      </c>
      <c r="X24">
        <f t="shared" si="4"/>
        <v>159230.02955569403</v>
      </c>
      <c r="Y24">
        <f t="shared" si="4"/>
        <v>151715.83927326166</v>
      </c>
      <c r="Z24">
        <f t="shared" si="4"/>
        <v>143228.2208008751</v>
      </c>
      <c r="AA24">
        <f t="shared" si="4"/>
        <v>150725.49847260432</v>
      </c>
      <c r="AB24">
        <f t="shared" si="4"/>
        <v>155217.11408784188</v>
      </c>
      <c r="AC24">
        <f t="shared" si="4"/>
        <v>146902.2777578079</v>
      </c>
    </row>
    <row r="25" spans="2:29" x14ac:dyDescent="0.25">
      <c r="B25" s="1" t="s">
        <v>25</v>
      </c>
      <c r="C25" s="7"/>
      <c r="E25" t="s">
        <v>35</v>
      </c>
      <c r="F25">
        <f t="shared" ref="F25:L25" si="5">(F15*1000)/F4</f>
        <v>11083.672770651556</v>
      </c>
      <c r="G25">
        <f t="shared" si="5"/>
        <v>12503.061308469774</v>
      </c>
      <c r="H25">
        <f t="shared" si="5"/>
        <v>18025.547148279478</v>
      </c>
      <c r="I25">
        <f t="shared" si="5"/>
        <v>18418.390970879325</v>
      </c>
      <c r="J25">
        <f t="shared" si="5"/>
        <v>19839.741787960738</v>
      </c>
      <c r="K25">
        <f t="shared" si="5"/>
        <v>18258.778699607865</v>
      </c>
      <c r="L25">
        <f t="shared" si="5"/>
        <v>16965.325290051376</v>
      </c>
      <c r="M25">
        <f t="shared" ref="M25:AB30" si="6">(M15*1000)/M4</f>
        <v>17287.478694221889</v>
      </c>
      <c r="N25">
        <f t="shared" si="6"/>
        <v>17195.226854428449</v>
      </c>
      <c r="O25">
        <f t="shared" si="6"/>
        <v>17042.521200746156</v>
      </c>
      <c r="P25">
        <f t="shared" si="6"/>
        <v>17361.023699554753</v>
      </c>
      <c r="Q25">
        <f t="shared" si="6"/>
        <v>20357.169894098231</v>
      </c>
      <c r="R25">
        <f t="shared" si="6"/>
        <v>22937.428494147756</v>
      </c>
      <c r="S25">
        <f t="shared" si="6"/>
        <v>24498.436905592411</v>
      </c>
      <c r="T25">
        <f t="shared" si="6"/>
        <v>25856.711502748352</v>
      </c>
      <c r="U25">
        <f t="shared" si="6"/>
        <v>29839.652127002599</v>
      </c>
      <c r="V25">
        <f t="shared" si="6"/>
        <v>31004.631852092702</v>
      </c>
      <c r="W25">
        <f t="shared" si="6"/>
        <v>30861.147875739265</v>
      </c>
      <c r="X25">
        <f t="shared" si="6"/>
        <v>34986.779522085468</v>
      </c>
      <c r="Y25">
        <f t="shared" si="6"/>
        <v>33048.825618400275</v>
      </c>
      <c r="Z25">
        <f t="shared" si="6"/>
        <v>34234.72386426384</v>
      </c>
      <c r="AA25">
        <f t="shared" si="6"/>
        <v>34470.010546010933</v>
      </c>
      <c r="AB25">
        <f t="shared" si="6"/>
        <v>39249.58648887866</v>
      </c>
      <c r="AC25">
        <f t="shared" si="4"/>
        <v>40658.369830833879</v>
      </c>
    </row>
    <row r="26" spans="2:29" x14ac:dyDescent="0.25">
      <c r="E26" t="s">
        <v>36</v>
      </c>
      <c r="F26">
        <f t="shared" ref="F26:L26" si="7">(F16*1000)/F5</f>
        <v>35377.055636646641</v>
      </c>
      <c r="G26">
        <f t="shared" si="7"/>
        <v>36816.832715809607</v>
      </c>
      <c r="H26">
        <f t="shared" si="7"/>
        <v>35810.843244868658</v>
      </c>
      <c r="I26">
        <f t="shared" si="7"/>
        <v>36588.762893130421</v>
      </c>
      <c r="J26">
        <f t="shared" si="7"/>
        <v>36445.405226386029</v>
      </c>
      <c r="K26">
        <f t="shared" si="7"/>
        <v>35061.06975680124</v>
      </c>
      <c r="L26">
        <f t="shared" si="7"/>
        <v>28859.514209051253</v>
      </c>
      <c r="M26">
        <f t="shared" si="6"/>
        <v>32215.158552170298</v>
      </c>
      <c r="N26">
        <f t="shared" si="4"/>
        <v>29606.469101166203</v>
      </c>
      <c r="O26">
        <f t="shared" si="4"/>
        <v>29923.781637194526</v>
      </c>
      <c r="P26">
        <f t="shared" si="4"/>
        <v>30147.667639634488</v>
      </c>
      <c r="Q26">
        <f t="shared" si="4"/>
        <v>34121.343819718677</v>
      </c>
      <c r="R26">
        <f t="shared" si="4"/>
        <v>38779.714021709675</v>
      </c>
      <c r="S26">
        <f t="shared" si="4"/>
        <v>39103.824821229755</v>
      </c>
      <c r="T26">
        <f t="shared" si="4"/>
        <v>44369.948478814003</v>
      </c>
      <c r="U26">
        <f t="shared" si="4"/>
        <v>42690.185982072428</v>
      </c>
      <c r="V26">
        <f t="shared" si="4"/>
        <v>43110.384194480474</v>
      </c>
      <c r="W26">
        <f t="shared" si="4"/>
        <v>40360.575517446676</v>
      </c>
      <c r="X26">
        <f t="shared" si="4"/>
        <v>38340.237007425087</v>
      </c>
      <c r="Y26">
        <f t="shared" si="4"/>
        <v>40055.401461812507</v>
      </c>
      <c r="Z26">
        <f t="shared" si="4"/>
        <v>45395.2871822042</v>
      </c>
      <c r="AA26">
        <f t="shared" si="4"/>
        <v>48368.128555540367</v>
      </c>
      <c r="AB26">
        <f t="shared" si="4"/>
        <v>53097.972089435862</v>
      </c>
      <c r="AC26">
        <f t="shared" si="4"/>
        <v>56101.30013265153</v>
      </c>
    </row>
    <row r="27" spans="2:29" x14ac:dyDescent="0.25">
      <c r="E27" t="s">
        <v>37</v>
      </c>
      <c r="F27">
        <f t="shared" ref="F27:L27" si="8">(F17*1000)/F6</f>
        <v>70652.942720524225</v>
      </c>
      <c r="G27">
        <f t="shared" si="8"/>
        <v>76332.486262180057</v>
      </c>
      <c r="H27">
        <f t="shared" si="8"/>
        <v>101506.19845271646</v>
      </c>
      <c r="I27">
        <f t="shared" si="8"/>
        <v>109391.43881712243</v>
      </c>
      <c r="J27">
        <f t="shared" si="8"/>
        <v>116060.92630033646</v>
      </c>
      <c r="K27">
        <f t="shared" si="8"/>
        <v>111086.1623267797</v>
      </c>
      <c r="L27">
        <f t="shared" si="8"/>
        <v>105324.87265470934</v>
      </c>
      <c r="M27">
        <f t="shared" si="6"/>
        <v>105778.38419211237</v>
      </c>
      <c r="N27">
        <f t="shared" si="4"/>
        <v>103411.58684371173</v>
      </c>
      <c r="O27">
        <f t="shared" si="4"/>
        <v>107308.63128946483</v>
      </c>
      <c r="P27">
        <f t="shared" si="4"/>
        <v>117556.09941092369</v>
      </c>
      <c r="Q27">
        <f t="shared" si="4"/>
        <v>131416.9520966592</v>
      </c>
      <c r="R27">
        <f t="shared" si="4"/>
        <v>137600.2496048708</v>
      </c>
      <c r="S27">
        <f t="shared" si="4"/>
        <v>141489.39142716426</v>
      </c>
      <c r="T27">
        <f t="shared" si="4"/>
        <v>154952.93993482433</v>
      </c>
      <c r="U27">
        <f t="shared" si="4"/>
        <v>158316.4324059714</v>
      </c>
      <c r="V27">
        <f t="shared" si="4"/>
        <v>160042.03127945613</v>
      </c>
      <c r="W27">
        <f t="shared" si="4"/>
        <v>152974.32418512856</v>
      </c>
      <c r="X27">
        <f t="shared" si="4"/>
        <v>156664.69513206262</v>
      </c>
      <c r="Y27">
        <f t="shared" si="4"/>
        <v>158077.99960248271</v>
      </c>
      <c r="Z27">
        <f t="shared" si="4"/>
        <v>150543.60752578484</v>
      </c>
      <c r="AA27">
        <f t="shared" si="4"/>
        <v>146166.26138697649</v>
      </c>
      <c r="AB27">
        <f t="shared" si="4"/>
        <v>152686.66180419698</v>
      </c>
      <c r="AC27">
        <f t="shared" si="4"/>
        <v>153602.10598759796</v>
      </c>
    </row>
    <row r="28" spans="2:29" x14ac:dyDescent="0.25">
      <c r="E28" t="s">
        <v>38</v>
      </c>
      <c r="F28">
        <f t="shared" ref="F28:L28" si="9">(F18*1000)/F7</f>
        <v>48017.551985065511</v>
      </c>
      <c r="G28">
        <f t="shared" si="9"/>
        <v>56346.977508392527</v>
      </c>
      <c r="H28">
        <f t="shared" si="9"/>
        <v>63203.350907980988</v>
      </c>
      <c r="I28">
        <f t="shared" si="9"/>
        <v>75374.745741784587</v>
      </c>
      <c r="J28">
        <f t="shared" si="9"/>
        <v>75763.885082529741</v>
      </c>
      <c r="K28">
        <f t="shared" si="9"/>
        <v>63813.858963939907</v>
      </c>
      <c r="L28">
        <f t="shared" si="9"/>
        <v>58224.529603025163</v>
      </c>
      <c r="M28">
        <f t="shared" si="6"/>
        <v>62732.626872603447</v>
      </c>
      <c r="N28">
        <f t="shared" si="4"/>
        <v>57439.780931923233</v>
      </c>
      <c r="O28">
        <f t="shared" si="4"/>
        <v>57807.247259056508</v>
      </c>
      <c r="P28">
        <f t="shared" si="4"/>
        <v>65100.986672403247</v>
      </c>
      <c r="Q28">
        <f t="shared" si="4"/>
        <v>75387.706198391956</v>
      </c>
      <c r="R28">
        <f t="shared" si="4"/>
        <v>76438.657276204147</v>
      </c>
      <c r="S28">
        <f t="shared" si="4"/>
        <v>79710.437257944388</v>
      </c>
      <c r="T28">
        <f t="shared" si="4"/>
        <v>94828.540690933223</v>
      </c>
      <c r="U28">
        <f t="shared" si="4"/>
        <v>98870.745416914506</v>
      </c>
      <c r="V28">
        <f t="shared" si="4"/>
        <v>99187.85913568984</v>
      </c>
      <c r="W28">
        <f t="shared" si="4"/>
        <v>97159.119086661609</v>
      </c>
      <c r="X28">
        <f t="shared" si="4"/>
        <v>104145.8178226817</v>
      </c>
      <c r="Y28">
        <f t="shared" si="4"/>
        <v>104269.08360081818</v>
      </c>
      <c r="Z28">
        <f t="shared" si="4"/>
        <v>96991.470302521135</v>
      </c>
      <c r="AA28">
        <f t="shared" si="4"/>
        <v>98095.113575074734</v>
      </c>
      <c r="AB28">
        <f t="shared" si="4"/>
        <v>105008.15126424682</v>
      </c>
      <c r="AC28">
        <f t="shared" si="4"/>
        <v>105248.51569474852</v>
      </c>
    </row>
    <row r="29" spans="2:29" x14ac:dyDescent="0.25">
      <c r="E29" t="s">
        <v>39</v>
      </c>
      <c r="F29">
        <f t="shared" ref="F29:L29" si="10">(F19*1000)/F8</f>
        <v>34927.55346229182</v>
      </c>
      <c r="G29">
        <f t="shared" si="10"/>
        <v>36886.414419982422</v>
      </c>
      <c r="H29">
        <f t="shared" si="10"/>
        <v>36153.31929556129</v>
      </c>
      <c r="I29">
        <f t="shared" si="10"/>
        <v>38610.909129599939</v>
      </c>
      <c r="J29">
        <f t="shared" si="10"/>
        <v>39362.563475163719</v>
      </c>
      <c r="K29">
        <f t="shared" si="10"/>
        <v>38156.830548769045</v>
      </c>
      <c r="L29">
        <f t="shared" si="10"/>
        <v>43866.833691051914</v>
      </c>
      <c r="M29">
        <f t="shared" si="6"/>
        <v>51440.690105450405</v>
      </c>
      <c r="N29">
        <f t="shared" si="4"/>
        <v>45014.423100909291</v>
      </c>
      <c r="O29">
        <f t="shared" si="4"/>
        <v>53416.875088518631</v>
      </c>
      <c r="P29">
        <f t="shared" si="4"/>
        <v>56498.593523729491</v>
      </c>
      <c r="Q29">
        <f t="shared" si="4"/>
        <v>65539.575994039769</v>
      </c>
      <c r="R29">
        <f t="shared" si="4"/>
        <v>71035.857721950044</v>
      </c>
      <c r="S29">
        <f t="shared" si="4"/>
        <v>74716.031909801939</v>
      </c>
      <c r="T29">
        <f t="shared" si="4"/>
        <v>79056.602779636261</v>
      </c>
      <c r="U29">
        <f t="shared" si="4"/>
        <v>75442.305553994564</v>
      </c>
      <c r="V29">
        <f t="shared" si="4"/>
        <v>65480.542531876039</v>
      </c>
      <c r="W29">
        <f t="shared" si="4"/>
        <v>63119.898829922531</v>
      </c>
      <c r="X29">
        <f t="shared" si="4"/>
        <v>58806.605148912473</v>
      </c>
      <c r="Y29">
        <f t="shared" si="4"/>
        <v>60536.354066605636</v>
      </c>
      <c r="Z29">
        <f t="shared" si="4"/>
        <v>64115.942998002305</v>
      </c>
      <c r="AA29">
        <f t="shared" si="4"/>
        <v>69964.37580865463</v>
      </c>
      <c r="AB29">
        <f t="shared" si="4"/>
        <v>76848.160565441809</v>
      </c>
      <c r="AC29">
        <f t="shared" si="4"/>
        <v>80157.57909295737</v>
      </c>
    </row>
    <row r="30" spans="2:29" x14ac:dyDescent="0.25">
      <c r="E30" t="s">
        <v>40</v>
      </c>
      <c r="F30">
        <f t="shared" ref="F30:L30" si="11">(F20*1000)/F9</f>
        <v>77747.874531548106</v>
      </c>
      <c r="G30">
        <f t="shared" si="11"/>
        <v>78892.002746984886</v>
      </c>
      <c r="H30">
        <f t="shared" si="11"/>
        <v>66511.345500044743</v>
      </c>
      <c r="I30">
        <f t="shared" si="11"/>
        <v>82103.080298006345</v>
      </c>
      <c r="J30">
        <f t="shared" si="11"/>
        <v>88652.736527417001</v>
      </c>
      <c r="K30">
        <f t="shared" si="11"/>
        <v>62156.569911043633</v>
      </c>
      <c r="L30">
        <f t="shared" si="11"/>
        <v>101529.25229369581</v>
      </c>
      <c r="M30">
        <f t="shared" si="6"/>
        <v>104954.06460832524</v>
      </c>
      <c r="N30">
        <f t="shared" si="4"/>
        <v>108046.96214927133</v>
      </c>
      <c r="O30">
        <f t="shared" si="4"/>
        <v>112910.66431761599</v>
      </c>
      <c r="P30">
        <f t="shared" si="4"/>
        <v>113385.20293609229</v>
      </c>
      <c r="Q30">
        <f t="shared" si="4"/>
        <v>132097.00646713434</v>
      </c>
      <c r="R30">
        <f t="shared" si="4"/>
        <v>123169.51207968968</v>
      </c>
      <c r="S30">
        <f t="shared" si="4"/>
        <v>116176.82008296358</v>
      </c>
      <c r="T30">
        <f t="shared" si="4"/>
        <v>117234.94087814944</v>
      </c>
      <c r="U30">
        <f t="shared" si="4"/>
        <v>133042.04868554822</v>
      </c>
      <c r="V30">
        <f t="shared" si="4"/>
        <v>119050.34317547029</v>
      </c>
      <c r="W30">
        <f t="shared" si="4"/>
        <v>115536.40968639319</v>
      </c>
      <c r="X30">
        <f t="shared" si="4"/>
        <v>108728.52706184202</v>
      </c>
      <c r="Y30">
        <f t="shared" si="4"/>
        <v>125845.31784358165</v>
      </c>
      <c r="Z30">
        <f t="shared" si="4"/>
        <v>121690.84124583821</v>
      </c>
      <c r="AA30">
        <f t="shared" si="4"/>
        <v>129667.6168811324</v>
      </c>
      <c r="AB30">
        <f t="shared" si="4"/>
        <v>136825.10628259811</v>
      </c>
      <c r="AC30">
        <f t="shared" si="4"/>
        <v>134246.99201075963</v>
      </c>
    </row>
    <row r="31" spans="2:29" x14ac:dyDescent="0.25">
      <c r="F31">
        <f>SUM(F14:F20)*1000/SUM(F3:F9)</f>
        <v>40874.567744508626</v>
      </c>
      <c r="G31">
        <f t="shared" ref="G31:AC31" si="12">SUM(G14:G20)*1000/SUM(G3:G9)</f>
        <v>44579.560831994087</v>
      </c>
      <c r="H31">
        <f t="shared" si="12"/>
        <v>49044.224118283193</v>
      </c>
      <c r="I31">
        <f t="shared" si="12"/>
        <v>53646.766524009632</v>
      </c>
      <c r="J31">
        <f t="shared" si="12"/>
        <v>56039.340130036355</v>
      </c>
      <c r="K31">
        <f t="shared" si="12"/>
        <v>52277.937353206027</v>
      </c>
      <c r="L31">
        <f t="shared" si="12"/>
        <v>55182.334170789443</v>
      </c>
      <c r="M31">
        <f t="shared" si="12"/>
        <v>59735.089189790022</v>
      </c>
      <c r="N31">
        <f t="shared" si="12"/>
        <v>56914.892690815905</v>
      </c>
      <c r="O31">
        <f t="shared" si="12"/>
        <v>62451.599092987235</v>
      </c>
      <c r="P31">
        <f t="shared" si="12"/>
        <v>66697.967681227194</v>
      </c>
      <c r="Q31">
        <f t="shared" si="12"/>
        <v>76903.797017628109</v>
      </c>
      <c r="R31">
        <f t="shared" si="12"/>
        <v>82187.466864512942</v>
      </c>
      <c r="S31">
        <f t="shared" si="12"/>
        <v>84595.726404601461</v>
      </c>
      <c r="T31">
        <f t="shared" si="12"/>
        <v>92116.733176957161</v>
      </c>
      <c r="U31">
        <f t="shared" si="12"/>
        <v>93962.894910746007</v>
      </c>
      <c r="V31">
        <f t="shared" si="12"/>
        <v>91962.2828616146</v>
      </c>
      <c r="W31">
        <f t="shared" si="12"/>
        <v>88073.986246146553</v>
      </c>
      <c r="X31">
        <f t="shared" si="12"/>
        <v>87188.502673796786</v>
      </c>
      <c r="Y31">
        <f t="shared" si="12"/>
        <v>90332.641251049194</v>
      </c>
      <c r="Z31">
        <f t="shared" si="12"/>
        <v>91621.901718628549</v>
      </c>
      <c r="AA31">
        <f t="shared" si="12"/>
        <v>94742.255005268686</v>
      </c>
      <c r="AB31">
        <f t="shared" si="12"/>
        <v>101294.18349334826</v>
      </c>
      <c r="AC31">
        <f t="shared" si="12"/>
        <v>102688.02811009789</v>
      </c>
    </row>
    <row r="33" spans="5:29" x14ac:dyDescent="0.25">
      <c r="E33" t="s">
        <v>41</v>
      </c>
    </row>
    <row r="34" spans="5:29" x14ac:dyDescent="0.25">
      <c r="F34">
        <v>1993</v>
      </c>
      <c r="G34">
        <v>1994</v>
      </c>
      <c r="H34">
        <v>1995</v>
      </c>
      <c r="I34">
        <v>1996</v>
      </c>
      <c r="J34">
        <v>1997</v>
      </c>
      <c r="K34">
        <v>1998</v>
      </c>
      <c r="L34">
        <v>1999</v>
      </c>
      <c r="M34">
        <v>2000</v>
      </c>
      <c r="N34">
        <v>2001</v>
      </c>
      <c r="O34">
        <v>2002</v>
      </c>
      <c r="P34">
        <v>2003</v>
      </c>
      <c r="Q34">
        <v>2004</v>
      </c>
      <c r="R34">
        <v>2005</v>
      </c>
      <c r="S34">
        <v>2006</v>
      </c>
      <c r="T34">
        <v>2007</v>
      </c>
      <c r="U34">
        <v>2008</v>
      </c>
      <c r="V34">
        <v>2009</v>
      </c>
      <c r="W34">
        <v>2010</v>
      </c>
      <c r="X34">
        <v>2011</v>
      </c>
      <c r="Y34">
        <v>2012</v>
      </c>
      <c r="Z34">
        <v>2013</v>
      </c>
      <c r="AA34">
        <v>2014</v>
      </c>
      <c r="AB34">
        <v>2015</v>
      </c>
      <c r="AC34">
        <v>2016</v>
      </c>
    </row>
    <row r="35" spans="5:29" x14ac:dyDescent="0.25">
      <c r="E35" t="s">
        <v>85</v>
      </c>
      <c r="F35">
        <f>SUM(F14:F16)*1000/SUM(F3:F5)</f>
        <v>29026.604250338161</v>
      </c>
      <c r="G35">
        <f t="shared" ref="G35:AC35" si="13">SUM(G14:G16)*1000/SUM(G3:G5)</f>
        <v>32563.190046513329</v>
      </c>
      <c r="H35">
        <f t="shared" si="13"/>
        <v>36323.10669560518</v>
      </c>
      <c r="I35">
        <f t="shared" si="13"/>
        <v>38477.163747398299</v>
      </c>
      <c r="J35">
        <f t="shared" si="13"/>
        <v>40537.177144532019</v>
      </c>
      <c r="K35">
        <f t="shared" si="13"/>
        <v>39080.552975861283</v>
      </c>
      <c r="L35">
        <f t="shared" si="13"/>
        <v>36740.034568703399</v>
      </c>
      <c r="M35">
        <f t="shared" si="13"/>
        <v>38397.025106052679</v>
      </c>
      <c r="N35">
        <f t="shared" si="13"/>
        <v>37792.278875960961</v>
      </c>
      <c r="O35">
        <f t="shared" si="13"/>
        <v>39893.63059892055</v>
      </c>
      <c r="P35">
        <f t="shared" si="13"/>
        <v>41284.632852122806</v>
      </c>
      <c r="Q35">
        <f t="shared" si="13"/>
        <v>46961.438760140059</v>
      </c>
      <c r="R35">
        <f t="shared" si="13"/>
        <v>53074.670238591774</v>
      </c>
      <c r="S35">
        <f t="shared" si="13"/>
        <v>53824.332745845721</v>
      </c>
      <c r="T35">
        <f t="shared" si="13"/>
        <v>59427.691613874398</v>
      </c>
      <c r="U35">
        <f t="shared" si="13"/>
        <v>62190.027379188061</v>
      </c>
      <c r="V35">
        <f t="shared" si="13"/>
        <v>67794.148228144841</v>
      </c>
      <c r="W35">
        <f t="shared" si="13"/>
        <v>64235.981989557207</v>
      </c>
      <c r="X35">
        <f t="shared" si="13"/>
        <v>64062.325454599486</v>
      </c>
      <c r="Y35">
        <f t="shared" si="13"/>
        <v>64953.320007015638</v>
      </c>
      <c r="Z35">
        <f t="shared" si="13"/>
        <v>69883.494132757187</v>
      </c>
      <c r="AA35">
        <f t="shared" si="13"/>
        <v>72886.546073962978</v>
      </c>
      <c r="AB35">
        <f t="shared" si="13"/>
        <v>77888.299267751834</v>
      </c>
      <c r="AC35">
        <f t="shared" si="13"/>
        <v>78684.957440136757</v>
      </c>
    </row>
    <row r="36" spans="5:29" x14ac:dyDescent="0.25">
      <c r="E36" t="s">
        <v>84</v>
      </c>
      <c r="F36">
        <f>SUM(F17:F18)*1000/SUM(F6:F7)</f>
        <v>62302.316540572232</v>
      </c>
      <c r="G36">
        <f t="shared" ref="G36:AC36" si="14">SUM(G17:G18)*1000/SUM(G6:G7)</f>
        <v>69030.411592036107</v>
      </c>
      <c r="H36">
        <f t="shared" si="14"/>
        <v>87377.444473771684</v>
      </c>
      <c r="I36">
        <f t="shared" si="14"/>
        <v>96174.379384971049</v>
      </c>
      <c r="J36">
        <f t="shared" si="14"/>
        <v>99637.620694864818</v>
      </c>
      <c r="K36">
        <f t="shared" si="14"/>
        <v>92634.023247165547</v>
      </c>
      <c r="L36">
        <f t="shared" si="14"/>
        <v>87700.434249253827</v>
      </c>
      <c r="M36">
        <f t="shared" si="14"/>
        <v>89898.181019093172</v>
      </c>
      <c r="N36">
        <f t="shared" si="14"/>
        <v>86219.324271834252</v>
      </c>
      <c r="O36">
        <f t="shared" si="14"/>
        <v>88896.105887959508</v>
      </c>
      <c r="P36">
        <f t="shared" si="14"/>
        <v>98089.358136511466</v>
      </c>
      <c r="Q36">
        <f t="shared" si="14"/>
        <v>111189.78875914117</v>
      </c>
      <c r="R36">
        <f t="shared" si="14"/>
        <v>116052.94092850052</v>
      </c>
      <c r="S36">
        <f t="shared" si="14"/>
        <v>119453.83741328881</v>
      </c>
      <c r="T36">
        <f t="shared" si="14"/>
        <v>133248.73459006401</v>
      </c>
      <c r="U36">
        <f t="shared" si="14"/>
        <v>136605.8681287753</v>
      </c>
      <c r="V36">
        <f t="shared" si="14"/>
        <v>138391.57913452137</v>
      </c>
      <c r="W36">
        <f t="shared" si="14"/>
        <v>132758.68398465277</v>
      </c>
      <c r="X36">
        <f t="shared" si="14"/>
        <v>137160.501571817</v>
      </c>
      <c r="Y36">
        <f t="shared" si="14"/>
        <v>137975.84002246382</v>
      </c>
      <c r="Z36">
        <f t="shared" si="14"/>
        <v>129822.71060187505</v>
      </c>
      <c r="AA36">
        <f t="shared" si="14"/>
        <v>127790.54691217699</v>
      </c>
      <c r="AB36">
        <f t="shared" si="14"/>
        <v>134581.00073632909</v>
      </c>
      <c r="AC36">
        <f t="shared" si="14"/>
        <v>135172.67845503573</v>
      </c>
    </row>
    <row r="37" spans="5:29" x14ac:dyDescent="0.25">
      <c r="E37" t="s">
        <v>83</v>
      </c>
      <c r="F37">
        <f>SUM(F19:F20)*1000/SUM(F8:F9)</f>
        <v>38011.564039180426</v>
      </c>
      <c r="G37">
        <f t="shared" ref="G37:AC37" si="15">SUM(G19:G20)*1000/SUM(G8:G9)</f>
        <v>40320.984056739806</v>
      </c>
      <c r="H37">
        <f t="shared" si="15"/>
        <v>39675.338574930218</v>
      </c>
      <c r="I37">
        <f t="shared" si="15"/>
        <v>43517.259612787711</v>
      </c>
      <c r="J37">
        <f t="shared" si="15"/>
        <v>45317.75361035941</v>
      </c>
      <c r="K37">
        <f t="shared" si="15"/>
        <v>40599.020788111855</v>
      </c>
      <c r="L37">
        <f t="shared" si="15"/>
        <v>49492.721184312322</v>
      </c>
      <c r="M37">
        <f t="shared" si="15"/>
        <v>56717.255420598689</v>
      </c>
      <c r="N37">
        <f t="shared" si="15"/>
        <v>52157.331305340798</v>
      </c>
      <c r="O37">
        <f t="shared" si="15"/>
        <v>60928.503056590984</v>
      </c>
      <c r="P37">
        <f t="shared" si="15"/>
        <v>63768.791974120104</v>
      </c>
      <c r="Q37">
        <f t="shared" si="15"/>
        <v>74248.990091348751</v>
      </c>
      <c r="R37">
        <f t="shared" si="15"/>
        <v>78839.147464287613</v>
      </c>
      <c r="S37">
        <f t="shared" si="15"/>
        <v>81029.29631668418</v>
      </c>
      <c r="T37">
        <f t="shared" si="15"/>
        <v>84971.114643902183</v>
      </c>
      <c r="U37">
        <f t="shared" si="15"/>
        <v>84521.300695209415</v>
      </c>
      <c r="V37">
        <f t="shared" si="15"/>
        <v>74682.10329641639</v>
      </c>
      <c r="W37">
        <f t="shared" si="15"/>
        <v>72123.920110405714</v>
      </c>
      <c r="X37">
        <f t="shared" si="15"/>
        <v>67295.070114143702</v>
      </c>
      <c r="Y37">
        <f t="shared" si="15"/>
        <v>71357.750204020631</v>
      </c>
      <c r="Z37">
        <f t="shared" si="15"/>
        <v>74969.721002907478</v>
      </c>
      <c r="AA37">
        <f t="shared" si="15"/>
        <v>81380.525006410942</v>
      </c>
      <c r="AB37">
        <f t="shared" si="15"/>
        <v>88373.542824781514</v>
      </c>
      <c r="AC37">
        <f t="shared" si="15"/>
        <v>90271.950606259605</v>
      </c>
    </row>
    <row r="39" spans="5:29" x14ac:dyDescent="0.25">
      <c r="E39" t="s">
        <v>135</v>
      </c>
    </row>
    <row r="40" spans="5:29" x14ac:dyDescent="0.25">
      <c r="F40">
        <f>F2</f>
        <v>1993</v>
      </c>
      <c r="G40">
        <f t="shared" ref="G40:AC40" si="16">G2</f>
        <v>1994</v>
      </c>
      <c r="H40">
        <f t="shared" si="16"/>
        <v>1995</v>
      </c>
      <c r="I40">
        <f t="shared" si="16"/>
        <v>1996</v>
      </c>
      <c r="J40">
        <f t="shared" si="16"/>
        <v>1997</v>
      </c>
      <c r="K40">
        <f t="shared" si="16"/>
        <v>1998</v>
      </c>
      <c r="L40">
        <f t="shared" si="16"/>
        <v>1999</v>
      </c>
      <c r="M40">
        <f t="shared" si="16"/>
        <v>2000</v>
      </c>
      <c r="N40">
        <f t="shared" si="16"/>
        <v>2001</v>
      </c>
      <c r="O40">
        <f t="shared" si="16"/>
        <v>2002</v>
      </c>
      <c r="P40">
        <f t="shared" si="16"/>
        <v>2003</v>
      </c>
      <c r="Q40">
        <f t="shared" si="16"/>
        <v>2004</v>
      </c>
      <c r="R40">
        <f t="shared" si="16"/>
        <v>2005</v>
      </c>
      <c r="S40">
        <f t="shared" si="16"/>
        <v>2006</v>
      </c>
      <c r="T40">
        <f t="shared" si="16"/>
        <v>2007</v>
      </c>
      <c r="U40">
        <f t="shared" si="16"/>
        <v>2008</v>
      </c>
      <c r="V40">
        <f t="shared" si="16"/>
        <v>2009</v>
      </c>
      <c r="W40">
        <f t="shared" si="16"/>
        <v>2010</v>
      </c>
      <c r="X40">
        <f t="shared" si="16"/>
        <v>2011</v>
      </c>
      <c r="Y40">
        <f t="shared" si="16"/>
        <v>2012</v>
      </c>
      <c r="Z40">
        <f t="shared" si="16"/>
        <v>2013</v>
      </c>
      <c r="AA40">
        <f t="shared" si="16"/>
        <v>2014</v>
      </c>
      <c r="AB40">
        <f t="shared" si="16"/>
        <v>2015</v>
      </c>
      <c r="AC40">
        <f t="shared" si="16"/>
        <v>2016</v>
      </c>
    </row>
    <row r="41" spans="5:29" x14ac:dyDescent="0.25">
      <c r="E41" t="str">
        <f>E3</f>
        <v>Vegetable and animal oils and fats, food and food related products</v>
      </c>
      <c r="F41">
        <f>F3/('Manu and Services'!B$28*1000)</f>
        <v>1.3035264708684685E-2</v>
      </c>
      <c r="G41">
        <f>G3/('Manu and Services'!C$28*1000)</f>
        <v>1.0870709082483354E-2</v>
      </c>
      <c r="H41">
        <f>H3/('Manu and Services'!D$28*1000)</f>
        <v>9.5017172450995151E-3</v>
      </c>
      <c r="I41">
        <f>I3/('Manu and Services'!E$28*1000)</f>
        <v>9.373438058125157E-3</v>
      </c>
      <c r="J41">
        <f>J3/('Manu and Services'!F$28*1000)</f>
        <v>9.3297123195632495E-3</v>
      </c>
      <c r="K41">
        <f>K3/('Manu and Services'!G$28*1000)</f>
        <v>8.3846323209730966E-3</v>
      </c>
      <c r="L41">
        <f>L3/('Manu and Services'!H$28*1000)</f>
        <v>8.837102187772547E-3</v>
      </c>
      <c r="M41">
        <f>M3/('Manu and Services'!I$28*1000)</f>
        <v>8.6032334375936281E-3</v>
      </c>
      <c r="N41">
        <f>N3/('Manu and Services'!J$28*1000)</f>
        <v>8.677557434309079E-3</v>
      </c>
      <c r="O41">
        <f>O3/('Manu and Services'!K$28*1000)</f>
        <v>8.4855201098908446E-3</v>
      </c>
      <c r="P41">
        <f>P3/('Manu and Services'!L$28*1000)</f>
        <v>8.5858857839618587E-3</v>
      </c>
      <c r="Q41">
        <f>Q3/('Manu and Services'!M$28*1000)</f>
        <v>7.9413083942083962E-3</v>
      </c>
      <c r="R41">
        <f>R3/('Manu and Services'!N$28*1000)</f>
        <v>7.8834041926926866E-3</v>
      </c>
      <c r="S41">
        <f>S3/('Manu and Services'!O$28*1000)</f>
        <v>8.6080919134482754E-3</v>
      </c>
      <c r="T41">
        <f>T3/('Manu and Services'!P$28*1000)</f>
        <v>8.4749064619852373E-3</v>
      </c>
      <c r="U41">
        <f>U3/('Manu and Services'!Q$28*1000)</f>
        <v>8.740363360633609E-3</v>
      </c>
      <c r="V41">
        <f>V3/('Manu and Services'!R$28*1000)</f>
        <v>8.4989052926719641E-3</v>
      </c>
      <c r="W41">
        <f>W3/('Manu and Services'!S$28*1000)</f>
        <v>8.7597306558327218E-3</v>
      </c>
      <c r="X41">
        <f>X3/('Manu and Services'!T$28*1000)</f>
        <v>9.5864723574303912E-3</v>
      </c>
      <c r="Y41">
        <f>Y3/('Manu and Services'!U$28*1000)</f>
        <v>1.0054635908515649E-2</v>
      </c>
      <c r="Z41">
        <f>Z3/('Manu and Services'!V$28*1000)</f>
        <v>1.0524289061578615E-2</v>
      </c>
      <c r="AA41">
        <f>AA3/('Manu and Services'!W$28*1000)</f>
        <v>1.0340814192411271E-2</v>
      </c>
      <c r="AB41">
        <f>AB3/('Manu and Services'!X$28*1000)</f>
        <v>9.8330799265179993E-3</v>
      </c>
      <c r="AC41">
        <f>AC3/('Manu and Services'!Y$28*1000)</f>
        <v>1.0528770495932822E-2</v>
      </c>
    </row>
    <row r="42" spans="5:29" x14ac:dyDescent="0.25">
      <c r="E42" t="str">
        <f t="shared" ref="E42:E47" si="17">E4</f>
        <v>Textile, wearing apparel and leather and related products</v>
      </c>
      <c r="F42">
        <f>F4/('Manu and Services'!B$28*1000)</f>
        <v>3.4352950841786002E-2</v>
      </c>
      <c r="G42">
        <f>G4/('Manu and Services'!C$28*1000)</f>
        <v>2.8786682856383521E-2</v>
      </c>
      <c r="H42">
        <f>H4/('Manu and Services'!D$28*1000)</f>
        <v>2.3981734964686408E-2</v>
      </c>
      <c r="I42">
        <f>I4/('Manu and Services'!E$28*1000)</f>
        <v>2.3781941831231945E-2</v>
      </c>
      <c r="J42">
        <f>J4/('Manu and Services'!F$28*1000)</f>
        <v>2.3859960008996473E-2</v>
      </c>
      <c r="K42">
        <f>K4/('Manu and Services'!G$28*1000)</f>
        <v>2.1546503884429968E-2</v>
      </c>
      <c r="L42">
        <f>L4/('Manu and Services'!H$28*1000)</f>
        <v>2.3307668701562825E-2</v>
      </c>
      <c r="M42">
        <f>M4/('Manu and Services'!I$28*1000)</f>
        <v>2.3118057880662301E-2</v>
      </c>
      <c r="N42">
        <f>N4/('Manu and Services'!J$28*1000)</f>
        <v>2.3473751194255436E-2</v>
      </c>
      <c r="O42">
        <f>O4/('Manu and Services'!K$28*1000)</f>
        <v>2.1567050131421669E-2</v>
      </c>
      <c r="P42">
        <f>P4/('Manu and Services'!L$28*1000)</f>
        <v>2.0528949259412625E-2</v>
      </c>
      <c r="Q42">
        <f>Q4/('Manu and Services'!M$28*1000)</f>
        <v>1.7591895264497729E-2</v>
      </c>
      <c r="R42">
        <f>R4/('Manu and Services'!N$28*1000)</f>
        <v>1.6163149315916125E-2</v>
      </c>
      <c r="S42">
        <f>S4/('Manu and Services'!O$28*1000)</f>
        <v>1.5153403776975731E-2</v>
      </c>
      <c r="T42">
        <f>T4/('Manu and Services'!P$28*1000)</f>
        <v>1.2720056590647838E-2</v>
      </c>
      <c r="U42">
        <f>U4/('Manu and Services'!Q$28*1000)</f>
        <v>1.1077014359205814E-2</v>
      </c>
      <c r="V42">
        <f>V4/('Manu and Services'!R$28*1000)</f>
        <v>9.4707363491294515E-3</v>
      </c>
      <c r="W42">
        <f>W4/('Manu and Services'!S$28*1000)</f>
        <v>9.0324316242651626E-3</v>
      </c>
      <c r="X42">
        <f>X4/('Manu and Services'!T$28*1000)</f>
        <v>8.6314778600847051E-3</v>
      </c>
      <c r="Y42">
        <f>Y4/('Manu and Services'!U$28*1000)</f>
        <v>8.1330656614502558E-3</v>
      </c>
      <c r="Z42">
        <f>Z4/('Manu and Services'!V$28*1000)</f>
        <v>7.5713298310095883E-3</v>
      </c>
      <c r="AA42">
        <f>AA4/('Manu and Services'!W$28*1000)</f>
        <v>8.1340438814465621E-3</v>
      </c>
      <c r="AB42">
        <f>AB4/('Manu and Services'!X$28*1000)</f>
        <v>7.4798324178591592E-3</v>
      </c>
      <c r="AC42">
        <f>AC4/('Manu and Services'!Y$28*1000)</f>
        <v>7.6058442733056512E-3</v>
      </c>
    </row>
    <row r="43" spans="5:29" x14ac:dyDescent="0.25">
      <c r="E43" t="str">
        <f t="shared" si="17"/>
        <v>Wood products and Furniture + paper paper and paper products</v>
      </c>
      <c r="F43">
        <f>F5/('Manu and Services'!B$28*1000)</f>
        <v>3.0600773821198902E-2</v>
      </c>
      <c r="G43">
        <f>G5/('Manu and Services'!C$28*1000)</f>
        <v>2.9696678296116656E-2</v>
      </c>
      <c r="H43">
        <f>H5/('Manu and Services'!D$28*1000)</f>
        <v>3.0096932237199593E-2</v>
      </c>
      <c r="I43">
        <f>I5/('Manu and Services'!E$28*1000)</f>
        <v>3.3130941930361132E-2</v>
      </c>
      <c r="J43">
        <f>J5/('Manu and Services'!F$28*1000)</f>
        <v>3.4248024247425721E-2</v>
      </c>
      <c r="K43">
        <f>K5/('Manu and Services'!G$28*1000)</f>
        <v>3.0984745019790785E-2</v>
      </c>
      <c r="L43">
        <f>L5/('Manu and Services'!H$28*1000)</f>
        <v>3.2945085664182708E-2</v>
      </c>
      <c r="M43">
        <f>M5/('Manu and Services'!I$28*1000)</f>
        <v>3.2690250740735172E-2</v>
      </c>
      <c r="N43">
        <f>N5/('Manu and Services'!J$28*1000)</f>
        <v>3.2846298204565021E-2</v>
      </c>
      <c r="O43">
        <f>O5/('Manu and Services'!K$28*1000)</f>
        <v>3.1643297501159656E-2</v>
      </c>
      <c r="P43">
        <f>P5/('Manu and Services'!L$28*1000)</f>
        <v>3.251489857987977E-2</v>
      </c>
      <c r="Q43">
        <f>Q5/('Manu and Services'!M$28*1000)</f>
        <v>3.0893903391478066E-2</v>
      </c>
      <c r="R43">
        <f>R5/('Manu and Services'!N$28*1000)</f>
        <v>3.0386373142068341E-2</v>
      </c>
      <c r="S43">
        <f>S5/('Manu and Services'!O$28*1000)</f>
        <v>3.1254963890197829E-2</v>
      </c>
      <c r="T43">
        <f>T5/('Manu and Services'!P$28*1000)</f>
        <v>2.9075485975379317E-2</v>
      </c>
      <c r="U43">
        <f>U5/('Manu and Services'!Q$28*1000)</f>
        <v>2.8411724008803336E-2</v>
      </c>
      <c r="V43">
        <f>V5/('Manu and Services'!R$28*1000)</f>
        <v>2.3845137192582605E-2</v>
      </c>
      <c r="W43">
        <f>W5/('Manu and Services'!S$28*1000)</f>
        <v>2.5019225181468863E-2</v>
      </c>
      <c r="X43">
        <f>X5/('Manu and Services'!T$28*1000)</f>
        <v>2.5711661596107195E-2</v>
      </c>
      <c r="Y43">
        <f>Y5/('Manu and Services'!U$28*1000)</f>
        <v>2.4615880755533177E-2</v>
      </c>
      <c r="Z43">
        <f>Z5/('Manu and Services'!V$28*1000)</f>
        <v>2.0499357418806825E-2</v>
      </c>
      <c r="AA43">
        <f>AA5/('Manu and Services'!W$28*1000)</f>
        <v>2.008434506667393E-2</v>
      </c>
      <c r="AB43">
        <f>AB5/('Manu and Services'!X$28*1000)</f>
        <v>1.90142436173007E-2</v>
      </c>
      <c r="AC43">
        <f>AC5/('Manu and Services'!Y$28*1000)</f>
        <v>1.8996932163353648E-2</v>
      </c>
    </row>
    <row r="44" spans="5:29" x14ac:dyDescent="0.25">
      <c r="E44" t="str">
        <f t="shared" si="17"/>
        <v>Petroleum products and chemicals and chemical products (petroleum, chemical, rubber and plastic products)</v>
      </c>
      <c r="F44">
        <f>F6/('Manu and Services'!B$28*1000)</f>
        <v>3.5006917206062575E-2</v>
      </c>
      <c r="G44">
        <f>G6/('Manu and Services'!C$28*1000)</f>
        <v>3.1548469519895338E-2</v>
      </c>
      <c r="H44">
        <f>H6/('Manu and Services'!D$28*1000)</f>
        <v>2.8575506006361009E-2</v>
      </c>
      <c r="I44">
        <f>I6/('Manu and Services'!E$28*1000)</f>
        <v>3.003278089623071E-2</v>
      </c>
      <c r="J44">
        <f>J6/('Manu and Services'!F$28*1000)</f>
        <v>3.0011915985430033E-2</v>
      </c>
      <c r="K44">
        <f>K6/('Manu and Services'!G$28*1000)</f>
        <v>2.9247293681720257E-2</v>
      </c>
      <c r="L44">
        <f>L6/('Manu and Services'!H$28*1000)</f>
        <v>3.4588929396850328E-2</v>
      </c>
      <c r="M44">
        <f>M6/('Manu and Services'!I$28*1000)</f>
        <v>3.5832197179974039E-2</v>
      </c>
      <c r="N44">
        <f>N6/('Manu and Services'!J$28*1000)</f>
        <v>3.75703579565193E-2</v>
      </c>
      <c r="O44">
        <f>O6/('Manu and Services'!K$28*1000)</f>
        <v>3.6557950773622644E-2</v>
      </c>
      <c r="P44">
        <f>P6/('Manu and Services'!L$28*1000)</f>
        <v>3.6980270849141711E-2</v>
      </c>
      <c r="Q44">
        <f>Q6/('Manu and Services'!M$28*1000)</f>
        <v>3.5943286414536701E-2</v>
      </c>
      <c r="R44">
        <f>R6/('Manu and Services'!N$28*1000)</f>
        <v>3.5949735209494967E-2</v>
      </c>
      <c r="S44">
        <f>S6/('Manu and Services'!O$28*1000)</f>
        <v>3.7161733747399728E-2</v>
      </c>
      <c r="T44">
        <f>T6/('Manu and Services'!P$28*1000)</f>
        <v>3.4742829471242187E-2</v>
      </c>
      <c r="U44">
        <f>U6/('Manu and Services'!Q$28*1000)</f>
        <v>3.4119146082618068E-2</v>
      </c>
      <c r="V44">
        <f>V6/('Manu and Services'!R$28*1000)</f>
        <v>3.1888812564199925E-2</v>
      </c>
      <c r="W44">
        <f>W6/('Manu and Services'!S$28*1000)</f>
        <v>3.3280998692041132E-2</v>
      </c>
      <c r="X44">
        <f>X6/('Manu and Services'!T$28*1000)</f>
        <v>3.3797164617925299E-2</v>
      </c>
      <c r="Y44">
        <f>Y6/('Manu and Services'!U$28*1000)</f>
        <v>3.4081550886849485E-2</v>
      </c>
      <c r="Z44">
        <f>Z6/('Manu and Services'!V$28*1000)</f>
        <v>3.4013292166980721E-2</v>
      </c>
      <c r="AA44">
        <f>AA6/('Manu and Services'!W$28*1000)</f>
        <v>3.4819538003929631E-2</v>
      </c>
      <c r="AB44">
        <f>AB6/('Manu and Services'!X$28*1000)</f>
        <v>3.3748920999693358E-2</v>
      </c>
      <c r="AC44">
        <f>AC6/('Manu and Services'!Y$28*1000)</f>
        <v>3.4813798486048382E-2</v>
      </c>
    </row>
    <row r="45" spans="5:29" x14ac:dyDescent="0.25">
      <c r="E45" t="str">
        <f t="shared" si="17"/>
        <v>Non-metallic, basic and fabricated metal prod</v>
      </c>
      <c r="F45">
        <f>F7/('Manu and Services'!B$28*1000)</f>
        <v>2.0464438049674852E-2</v>
      </c>
      <c r="G45">
        <f>G7/('Manu and Services'!C$28*1000)</f>
        <v>1.8163005274740043E-2</v>
      </c>
      <c r="H45">
        <f>H7/('Manu and Services'!D$28*1000)</f>
        <v>1.6701196803468578E-2</v>
      </c>
      <c r="I45">
        <f>I7/('Manu and Services'!E$28*1000)</f>
        <v>1.9084232771969613E-2</v>
      </c>
      <c r="J45">
        <f>J7/('Manu and Services'!F$28*1000)</f>
        <v>2.064590460572031E-2</v>
      </c>
      <c r="K45">
        <f>K7/('Manu and Services'!G$28*1000)</f>
        <v>1.8725609105272597E-2</v>
      </c>
      <c r="L45">
        <f>L7/('Manu and Services'!H$28*1000)</f>
        <v>2.0681653811206634E-2</v>
      </c>
      <c r="M45">
        <f>M7/('Manu and Services'!I$28*1000)</f>
        <v>2.0946473916388021E-2</v>
      </c>
      <c r="N45">
        <f>N7/('Manu and Services'!J$28*1000)</f>
        <v>2.2443700766167314E-2</v>
      </c>
      <c r="O45">
        <f>O7/('Manu and Services'!K$28*1000)</f>
        <v>2.1651621414641196E-2</v>
      </c>
      <c r="P45">
        <f>P7/('Manu and Services'!L$28*1000)</f>
        <v>2.1822397800424199E-2</v>
      </c>
      <c r="Q45">
        <f>Q7/('Manu and Services'!M$28*1000)</f>
        <v>2.0306939518403587E-2</v>
      </c>
      <c r="R45">
        <f>R7/('Manu and Services'!N$28*1000)</f>
        <v>1.9554059040718309E-2</v>
      </c>
      <c r="S45">
        <f>S7/('Manu and Services'!O$28*1000)</f>
        <v>2.0604160389884673E-2</v>
      </c>
      <c r="T45">
        <f>T7/('Manu and Services'!P$28*1000)</f>
        <v>1.9626801131758236E-2</v>
      </c>
      <c r="U45">
        <f>U7/('Manu and Services'!Q$28*1000)</f>
        <v>1.9630144567593884E-2</v>
      </c>
      <c r="V45">
        <f>V7/('Manu and Services'!R$28*1000)</f>
        <v>1.7610757611792569E-2</v>
      </c>
      <c r="W45">
        <f>W7/('Manu and Services'!S$28*1000)</f>
        <v>1.8899014552528261E-2</v>
      </c>
      <c r="X45">
        <f>X7/('Manu and Services'!T$28*1000)</f>
        <v>1.996646236275899E-2</v>
      </c>
      <c r="Y45">
        <f>Y7/('Manu and Services'!U$28*1000)</f>
        <v>2.032568088402658E-2</v>
      </c>
      <c r="Z45">
        <f>Z7/('Manu and Services'!V$28*1000)</f>
        <v>2.14669295039915E-2</v>
      </c>
      <c r="AA45">
        <f>AA7/('Manu and Services'!W$28*1000)</f>
        <v>2.1546541558806469E-2</v>
      </c>
      <c r="AB45">
        <f>AB7/('Manu and Services'!X$28*1000)</f>
        <v>2.0662416234307902E-2</v>
      </c>
      <c r="AC45">
        <f>AC7/('Manu and Services'!Y$28*1000)</f>
        <v>2.1440812946764483E-2</v>
      </c>
    </row>
    <row r="46" spans="5:29" x14ac:dyDescent="0.25">
      <c r="E46" t="str">
        <f t="shared" si="17"/>
        <v>Electrical, electronic</v>
      </c>
      <c r="F46">
        <f>F8/('Manu and Services'!B$28*1000)</f>
        <v>8.5769148854948032E-2</v>
      </c>
      <c r="G46">
        <f>G8/('Manu and Services'!C$28*1000)</f>
        <v>8.2389281802255201E-2</v>
      </c>
      <c r="H46">
        <f>H8/('Manu and Services'!D$28*1000)</f>
        <v>8.7445399861685758E-2</v>
      </c>
      <c r="I46">
        <f>I8/('Manu and Services'!E$28*1000)</f>
        <v>9.4879841914042043E-2</v>
      </c>
      <c r="J46">
        <f>J8/('Manu and Services'!F$28*1000)</f>
        <v>9.538060584757399E-2</v>
      </c>
      <c r="K46">
        <f>K8/('Manu and Services'!G$28*1000)</f>
        <v>8.7068873889972351E-2</v>
      </c>
      <c r="L46">
        <f>L8/('Manu and Services'!H$28*1000)</f>
        <v>9.4672839136365344E-2</v>
      </c>
      <c r="M46">
        <f>M8/('Manu and Services'!I$28*1000)</f>
        <v>0.10101780708716272</v>
      </c>
      <c r="N46">
        <f>N8/('Manu and Services'!J$28*1000)</f>
        <v>9.6122360593893064E-2</v>
      </c>
      <c r="O46">
        <f>O8/('Manu and Services'!K$28*1000)</f>
        <v>8.4666636426084976E-2</v>
      </c>
      <c r="P46">
        <f>P8/('Manu and Services'!L$28*1000)</f>
        <v>8.3278332777973516E-2</v>
      </c>
      <c r="Q46">
        <f>Q8/('Manu and Services'!M$28*1000)</f>
        <v>7.8256224643163647E-2</v>
      </c>
      <c r="R46">
        <f>R8/('Manu and Services'!N$28*1000)</f>
        <v>7.4908403806488277E-2</v>
      </c>
      <c r="S46">
        <f>S8/('Manu and Services'!O$28*1000)</f>
        <v>7.6223875434540345E-2</v>
      </c>
      <c r="T46">
        <f>T8/('Manu and Services'!P$28*1000)</f>
        <v>7.0136198471270172E-2</v>
      </c>
      <c r="U46">
        <f>U8/('Manu and Services'!Q$28*1000)</f>
        <v>6.7776118887667838E-2</v>
      </c>
      <c r="V46">
        <f>V8/('Manu and Services'!R$28*1000)</f>
        <v>6.171632627160719E-2</v>
      </c>
      <c r="W46">
        <f>W8/('Manu and Services'!S$28*1000)</f>
        <v>6.8080580917672995E-2</v>
      </c>
      <c r="X46">
        <f>X8/('Manu and Services'!T$28*1000)</f>
        <v>6.970470859956357E-2</v>
      </c>
      <c r="Y46">
        <f>Y8/('Manu and Services'!U$28*1000)</f>
        <v>6.6208711605329498E-2</v>
      </c>
      <c r="Z46">
        <f>Z8/('Manu and Services'!V$28*1000)</f>
        <v>6.2395499837682937E-2</v>
      </c>
      <c r="AA46">
        <f>AA8/('Manu and Services'!W$28*1000)</f>
        <v>6.1744437990007325E-2</v>
      </c>
      <c r="AB46">
        <f>AB8/('Manu and Services'!X$28*1000)</f>
        <v>6.0078984112331889E-2</v>
      </c>
      <c r="AC46">
        <f>AC8/('Manu and Services'!Y$28*1000)</f>
        <v>6.1298590315776093E-2</v>
      </c>
    </row>
    <row r="47" spans="5:29" x14ac:dyDescent="0.25">
      <c r="E47" t="str">
        <f t="shared" si="17"/>
        <v>Transport equipment and other manufactures</v>
      </c>
      <c r="F47">
        <f>F9/('Manu and Services'!B$28*1000)</f>
        <v>6.6567066484493915E-3</v>
      </c>
      <c r="G47">
        <f>G9/('Manu and Services'!C$28*1000)</f>
        <v>7.3363819593346563E-3</v>
      </c>
      <c r="H47">
        <f>H9/('Manu and Services'!D$28*1000)</f>
        <v>1.1476535427361018E-2</v>
      </c>
      <c r="I47">
        <f>I9/('Manu and Services'!E$28*1000)</f>
        <v>1.2064373646925381E-2</v>
      </c>
      <c r="J47">
        <f>J9/('Manu and Services'!F$28*1000)</f>
        <v>1.3107415875059219E-2</v>
      </c>
      <c r="K47">
        <f>K9/('Manu and Services'!G$28*1000)</f>
        <v>9.863772210472058E-3</v>
      </c>
      <c r="L47">
        <f>L9/('Manu and Services'!H$28*1000)</f>
        <v>1.0235477467341951E-2</v>
      </c>
      <c r="M47">
        <f>M9/('Manu and Services'!I$28*1000)</f>
        <v>1.1050213852538314E-2</v>
      </c>
      <c r="N47">
        <f>N9/('Manu and Services'!J$28*1000)</f>
        <v>1.228480467213542E-2</v>
      </c>
      <c r="O47">
        <f>O9/('Manu and Services'!K$28*1000)</f>
        <v>1.2234663944564362E-2</v>
      </c>
      <c r="P47">
        <f>P9/('Manu and Services'!L$28*1000)</f>
        <v>1.2202615912254829E-2</v>
      </c>
      <c r="Q47">
        <f>Q9/('Manu and Services'!M$28*1000)</f>
        <v>1.1782009285881811E-2</v>
      </c>
      <c r="R47">
        <f>R9/('Manu and Services'!N$28*1000)</f>
        <v>1.3185814827134559E-2</v>
      </c>
      <c r="S47">
        <f>S9/('Manu and Services'!O$28*1000)</f>
        <v>1.3691476046377842E-2</v>
      </c>
      <c r="T47">
        <f>T9/('Manu and Services'!P$28*1000)</f>
        <v>1.2857166256757025E-2</v>
      </c>
      <c r="U47">
        <f>U9/('Manu and Services'!Q$28*1000)</f>
        <v>1.2681977907555321E-2</v>
      </c>
      <c r="V47">
        <f>V9/('Manu and Services'!R$28*1000)</f>
        <v>1.2799392716511359E-2</v>
      </c>
      <c r="W47">
        <f>W9/('Manu and Services'!S$28*1000)</f>
        <v>1.4120337381191088E-2</v>
      </c>
      <c r="X47">
        <f>X9/('Manu and Services'!T$28*1000)</f>
        <v>1.4280391269450103E-2</v>
      </c>
      <c r="Y47">
        <f>Y9/('Manu and Services'!U$28*1000)</f>
        <v>1.31492508670719E-2</v>
      </c>
      <c r="Z47">
        <f>Z9/('Manu and Services'!V$28*1000)</f>
        <v>1.4495091303932863E-2</v>
      </c>
      <c r="AA47">
        <f>AA9/('Manu and Services'!W$28*1000)</f>
        <v>1.4597766998566068E-2</v>
      </c>
      <c r="AB47">
        <f>AB9/('Manu and Services'!X$28*1000)</f>
        <v>1.4291246932625306E-2</v>
      </c>
      <c r="AC47">
        <f>AC9/('Manu and Services'!Y$28*1000)</f>
        <v>1.409883188039533E-2</v>
      </c>
    </row>
    <row r="49" spans="5:29" x14ac:dyDescent="0.25">
      <c r="E49" t="s">
        <v>136</v>
      </c>
    </row>
    <row r="50" spans="5:29" x14ac:dyDescent="0.25">
      <c r="F50">
        <v>1993</v>
      </c>
      <c r="G50">
        <v>1994</v>
      </c>
      <c r="H50">
        <v>1995</v>
      </c>
      <c r="I50">
        <v>1996</v>
      </c>
      <c r="J50">
        <v>1997</v>
      </c>
      <c r="K50">
        <v>1998</v>
      </c>
      <c r="L50">
        <v>1999</v>
      </c>
      <c r="M50">
        <v>2000</v>
      </c>
      <c r="N50">
        <v>2001</v>
      </c>
      <c r="O50">
        <v>2002</v>
      </c>
      <c r="P50">
        <v>2003</v>
      </c>
      <c r="Q50">
        <v>2004</v>
      </c>
      <c r="R50">
        <v>2005</v>
      </c>
      <c r="S50">
        <v>2006</v>
      </c>
      <c r="T50">
        <v>2007</v>
      </c>
      <c r="U50">
        <v>2008</v>
      </c>
      <c r="V50">
        <v>2009</v>
      </c>
      <c r="W50">
        <v>2010</v>
      </c>
      <c r="X50">
        <v>2011</v>
      </c>
      <c r="Y50">
        <v>2012</v>
      </c>
      <c r="Z50">
        <v>2013</v>
      </c>
      <c r="AA50">
        <v>2014</v>
      </c>
      <c r="AB50">
        <v>2015</v>
      </c>
      <c r="AC50">
        <v>2016</v>
      </c>
    </row>
    <row r="51" spans="5:29" x14ac:dyDescent="0.25">
      <c r="E51" t="s">
        <v>85</v>
      </c>
      <c r="F51">
        <f>SUM(F41:F43)</f>
        <v>7.7988989371669593E-2</v>
      </c>
      <c r="G51">
        <f t="shared" ref="G51:AC51" si="18">SUM(G41:G43)</f>
        <v>6.9354070234983523E-2</v>
      </c>
      <c r="H51">
        <f t="shared" si="18"/>
        <v>6.3580384446985522E-2</v>
      </c>
      <c r="I51">
        <f t="shared" si="18"/>
        <v>6.6286321819718233E-2</v>
      </c>
      <c r="J51">
        <f t="shared" si="18"/>
        <v>6.7437696575985445E-2</v>
      </c>
      <c r="K51">
        <f t="shared" si="18"/>
        <v>6.0915881225193855E-2</v>
      </c>
      <c r="L51">
        <f t="shared" si="18"/>
        <v>6.508985655351808E-2</v>
      </c>
      <c r="M51">
        <f t="shared" si="18"/>
        <v>6.4411542058991106E-2</v>
      </c>
      <c r="N51">
        <f t="shared" si="18"/>
        <v>6.4997606833129537E-2</v>
      </c>
      <c r="O51">
        <f t="shared" si="18"/>
        <v>6.1695867742472169E-2</v>
      </c>
      <c r="P51">
        <f t="shared" si="18"/>
        <v>6.1629733623254253E-2</v>
      </c>
      <c r="Q51">
        <f t="shared" si="18"/>
        <v>5.6427107050184194E-2</v>
      </c>
      <c r="R51">
        <f t="shared" si="18"/>
        <v>5.4432926650677158E-2</v>
      </c>
      <c r="S51">
        <f t="shared" si="18"/>
        <v>5.5016459580621832E-2</v>
      </c>
      <c r="T51">
        <f t="shared" si="18"/>
        <v>5.0270449028012393E-2</v>
      </c>
      <c r="U51">
        <f t="shared" si="18"/>
        <v>4.8229101728642754E-2</v>
      </c>
      <c r="V51">
        <f t="shared" si="18"/>
        <v>4.1814778834384017E-2</v>
      </c>
      <c r="W51">
        <f t="shared" si="18"/>
        <v>4.2811387461566749E-2</v>
      </c>
      <c r="X51">
        <f t="shared" si="18"/>
        <v>4.3929611813622288E-2</v>
      </c>
      <c r="Y51">
        <f t="shared" si="18"/>
        <v>4.2803582325499079E-2</v>
      </c>
      <c r="Z51">
        <f t="shared" si="18"/>
        <v>3.8594976311395024E-2</v>
      </c>
      <c r="AA51">
        <f t="shared" si="18"/>
        <v>3.8559203140531767E-2</v>
      </c>
      <c r="AB51">
        <f t="shared" si="18"/>
        <v>3.6327155961677862E-2</v>
      </c>
      <c r="AC51">
        <f t="shared" si="18"/>
        <v>3.7131546932592116E-2</v>
      </c>
    </row>
    <row r="52" spans="5:29" x14ac:dyDescent="0.25">
      <c r="E52" t="s">
        <v>84</v>
      </c>
      <c r="F52">
        <f>SUM(F44:F45)</f>
        <v>5.5471355255737431E-2</v>
      </c>
      <c r="G52">
        <f t="shared" ref="G52:AC52" si="19">SUM(G44:G45)</f>
        <v>4.9711474794635377E-2</v>
      </c>
      <c r="H52">
        <f t="shared" si="19"/>
        <v>4.5276702809829587E-2</v>
      </c>
      <c r="I52">
        <f t="shared" si="19"/>
        <v>4.9117013668200322E-2</v>
      </c>
      <c r="J52">
        <f t="shared" si="19"/>
        <v>5.0657820591150343E-2</v>
      </c>
      <c r="K52">
        <f t="shared" si="19"/>
        <v>4.7972902786992858E-2</v>
      </c>
      <c r="L52">
        <f t="shared" si="19"/>
        <v>5.5270583208056959E-2</v>
      </c>
      <c r="M52">
        <f t="shared" si="19"/>
        <v>5.677867109636206E-2</v>
      </c>
      <c r="N52">
        <f t="shared" si="19"/>
        <v>6.0014058722686614E-2</v>
      </c>
      <c r="O52">
        <f t="shared" si="19"/>
        <v>5.8209572188263836E-2</v>
      </c>
      <c r="P52">
        <f t="shared" si="19"/>
        <v>5.880266864956591E-2</v>
      </c>
      <c r="Q52">
        <f t="shared" si="19"/>
        <v>5.6250225932940288E-2</v>
      </c>
      <c r="R52">
        <f t="shared" si="19"/>
        <v>5.5503794250213276E-2</v>
      </c>
      <c r="S52">
        <f t="shared" si="19"/>
        <v>5.7765894137284404E-2</v>
      </c>
      <c r="T52">
        <f t="shared" si="19"/>
        <v>5.4369630603000423E-2</v>
      </c>
      <c r="U52">
        <f t="shared" si="19"/>
        <v>5.3749290650211952E-2</v>
      </c>
      <c r="V52">
        <f t="shared" si="19"/>
        <v>4.9499570175992491E-2</v>
      </c>
      <c r="W52">
        <f t="shared" si="19"/>
        <v>5.218001324456939E-2</v>
      </c>
      <c r="X52">
        <f t="shared" si="19"/>
        <v>5.3763626980684293E-2</v>
      </c>
      <c r="Y52">
        <f t="shared" si="19"/>
        <v>5.4407231770876065E-2</v>
      </c>
      <c r="Z52">
        <f t="shared" si="19"/>
        <v>5.5480221670972218E-2</v>
      </c>
      <c r="AA52">
        <f t="shared" si="19"/>
        <v>5.63660795627361E-2</v>
      </c>
      <c r="AB52">
        <f t="shared" si="19"/>
        <v>5.441133723400126E-2</v>
      </c>
      <c r="AC52">
        <f t="shared" si="19"/>
        <v>5.6254611432812865E-2</v>
      </c>
    </row>
    <row r="53" spans="5:29" x14ac:dyDescent="0.25">
      <c r="E53" t="s">
        <v>83</v>
      </c>
      <c r="F53">
        <f>SUM(F46:F47)</f>
        <v>9.2425855503397422E-2</v>
      </c>
      <c r="G53">
        <f t="shared" ref="G53:AC53" si="20">SUM(G46:G47)</f>
        <v>8.9725663761589858E-2</v>
      </c>
      <c r="H53">
        <f t="shared" si="20"/>
        <v>9.8921935289046775E-2</v>
      </c>
      <c r="I53">
        <f t="shared" si="20"/>
        <v>0.10694421556096742</v>
      </c>
      <c r="J53">
        <f t="shared" si="20"/>
        <v>0.10848802172263321</v>
      </c>
      <c r="K53">
        <f t="shared" si="20"/>
        <v>9.6932646100444414E-2</v>
      </c>
      <c r="L53">
        <f t="shared" si="20"/>
        <v>0.10490831660370729</v>
      </c>
      <c r="M53">
        <f t="shared" si="20"/>
        <v>0.11206802093970103</v>
      </c>
      <c r="N53">
        <f t="shared" si="20"/>
        <v>0.10840716526602848</v>
      </c>
      <c r="O53">
        <f t="shared" si="20"/>
        <v>9.690130037064934E-2</v>
      </c>
      <c r="P53">
        <f t="shared" si="20"/>
        <v>9.5480948690228343E-2</v>
      </c>
      <c r="Q53">
        <f t="shared" si="20"/>
        <v>9.0038233929045461E-2</v>
      </c>
      <c r="R53">
        <f t="shared" si="20"/>
        <v>8.8094218633622837E-2</v>
      </c>
      <c r="S53">
        <f t="shared" si="20"/>
        <v>8.9915351480918185E-2</v>
      </c>
      <c r="T53">
        <f t="shared" si="20"/>
        <v>8.2993364728027194E-2</v>
      </c>
      <c r="U53">
        <f t="shared" si="20"/>
        <v>8.0458096795223158E-2</v>
      </c>
      <c r="V53">
        <f t="shared" si="20"/>
        <v>7.4515718988118554E-2</v>
      </c>
      <c r="W53">
        <f t="shared" si="20"/>
        <v>8.2200918298864084E-2</v>
      </c>
      <c r="X53">
        <f t="shared" si="20"/>
        <v>8.3985099869013674E-2</v>
      </c>
      <c r="Y53">
        <f t="shared" si="20"/>
        <v>7.93579624724014E-2</v>
      </c>
      <c r="Z53">
        <f t="shared" si="20"/>
        <v>7.6890591141615797E-2</v>
      </c>
      <c r="AA53">
        <f t="shared" si="20"/>
        <v>7.6342204988573387E-2</v>
      </c>
      <c r="AB53">
        <f t="shared" si="20"/>
        <v>7.43702310449572E-2</v>
      </c>
      <c r="AC53">
        <f t="shared" si="20"/>
        <v>7.5397422196171418E-2</v>
      </c>
    </row>
  </sheetData>
  <mergeCells count="8">
    <mergeCell ref="C21:C22"/>
    <mergeCell ref="C24:C25"/>
    <mergeCell ref="C2:C4"/>
    <mergeCell ref="C5:C7"/>
    <mergeCell ref="C8:C10"/>
    <mergeCell ref="C11:C14"/>
    <mergeCell ref="C15:C17"/>
    <mergeCell ref="C18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55" zoomScaleNormal="55" workbookViewId="0">
      <selection activeCell="F9" sqref="F9"/>
    </sheetView>
  </sheetViews>
  <sheetFormatPr defaultRowHeight="15" x14ac:dyDescent="0.25"/>
  <cols>
    <col min="1" max="1" width="15.85546875" customWidth="1"/>
    <col min="2" max="2" width="9.140625" customWidth="1"/>
    <col min="25" max="25" width="11.7109375" customWidth="1"/>
  </cols>
  <sheetData>
    <row r="1" spans="1:25" x14ac:dyDescent="0.25">
      <c r="A1" t="s">
        <v>108</v>
      </c>
      <c r="B1">
        <f>'Manufacturing 00 to 16'!F34</f>
        <v>1993</v>
      </c>
      <c r="C1">
        <f>'Manufacturing 00 to 16'!G34</f>
        <v>1994</v>
      </c>
      <c r="D1">
        <f>'Manufacturing 00 to 16'!H34</f>
        <v>1995</v>
      </c>
      <c r="E1">
        <f>'Manufacturing 00 to 16'!I34</f>
        <v>1996</v>
      </c>
      <c r="F1">
        <f>'Manufacturing 00 to 16'!J34</f>
        <v>1997</v>
      </c>
      <c r="G1">
        <f>'Manufacturing 00 to 16'!K34</f>
        <v>1998</v>
      </c>
      <c r="H1">
        <f>'Manufacturing 00 to 16'!L34</f>
        <v>1999</v>
      </c>
      <c r="I1">
        <f>'Manufacturing 00 to 16'!M34</f>
        <v>2000</v>
      </c>
      <c r="J1">
        <f>'Manufacturing 00 to 16'!N34</f>
        <v>2001</v>
      </c>
      <c r="K1">
        <f>'Manufacturing 00 to 16'!O34</f>
        <v>2002</v>
      </c>
      <c r="L1">
        <f>'Manufacturing 00 to 16'!P34</f>
        <v>2003</v>
      </c>
      <c r="M1">
        <f>'Manufacturing 00 to 16'!Q34</f>
        <v>2004</v>
      </c>
      <c r="N1">
        <f>'Manufacturing 00 to 16'!R34</f>
        <v>2005</v>
      </c>
      <c r="O1">
        <f>'Manufacturing 00 to 16'!S34</f>
        <v>2006</v>
      </c>
      <c r="P1">
        <f>'Manufacturing 00 to 16'!T34</f>
        <v>2007</v>
      </c>
      <c r="Q1">
        <f>'Manufacturing 00 to 16'!U34</f>
        <v>2008</v>
      </c>
      <c r="R1">
        <f>'Manufacturing 00 to 16'!V34</f>
        <v>2009</v>
      </c>
      <c r="S1">
        <f>'Manufacturing 00 to 16'!W34</f>
        <v>2010</v>
      </c>
      <c r="T1">
        <f>'Manufacturing 00 to 16'!X34</f>
        <v>2011</v>
      </c>
      <c r="U1">
        <f>'Manufacturing 00 to 16'!Y34</f>
        <v>2012</v>
      </c>
      <c r="V1">
        <f>'Manufacturing 00 to 16'!Z34</f>
        <v>2013</v>
      </c>
      <c r="W1">
        <f>'Manufacturing 00 to 16'!AA34</f>
        <v>2014</v>
      </c>
      <c r="X1">
        <f>'Manufacturing 00 to 16'!AB34</f>
        <v>2015</v>
      </c>
      <c r="Y1">
        <f>'Manufacturing 00 to 16'!AC34</f>
        <v>2016</v>
      </c>
    </row>
    <row r="3" spans="1:25" x14ac:dyDescent="0.25">
      <c r="A3" t="str">
        <f>'Manufacturing 00 to 16'!E35</f>
        <v xml:space="preserve">Low-Tech </v>
      </c>
      <c r="B3">
        <f>'Manufacturing 00 to 16'!F35</f>
        <v>29026.604250338161</v>
      </c>
      <c r="C3">
        <f>'Manufacturing 00 to 16'!G35</f>
        <v>32563.190046513329</v>
      </c>
      <c r="D3">
        <f>'Manufacturing 00 to 16'!H35</f>
        <v>36323.10669560518</v>
      </c>
      <c r="E3">
        <f>'Manufacturing 00 to 16'!I35</f>
        <v>38477.163747398299</v>
      </c>
      <c r="F3">
        <f>'Manufacturing 00 to 16'!J35</f>
        <v>40537.177144532019</v>
      </c>
      <c r="G3">
        <f>'Manufacturing 00 to 16'!K35</f>
        <v>39080.552975861283</v>
      </c>
      <c r="H3">
        <f>'Manufacturing 00 to 16'!L35</f>
        <v>36740.034568703399</v>
      </c>
      <c r="I3">
        <f>'Manufacturing 00 to 16'!M35</f>
        <v>38397.025106052679</v>
      </c>
      <c r="J3">
        <f>'Manufacturing 00 to 16'!N35</f>
        <v>37792.278875960961</v>
      </c>
      <c r="K3">
        <f>'Manufacturing 00 to 16'!O35</f>
        <v>39893.63059892055</v>
      </c>
      <c r="L3">
        <f>'Manufacturing 00 to 16'!P35</f>
        <v>41284.632852122806</v>
      </c>
      <c r="M3">
        <f>'Manufacturing 00 to 16'!Q35</f>
        <v>46961.438760140059</v>
      </c>
      <c r="N3">
        <f>'Manufacturing 00 to 16'!R35</f>
        <v>53074.670238591774</v>
      </c>
      <c r="O3">
        <f>'Manufacturing 00 to 16'!S35</f>
        <v>53824.332745845721</v>
      </c>
      <c r="P3">
        <f>'Manufacturing 00 to 16'!T35</f>
        <v>59427.691613874398</v>
      </c>
      <c r="Q3">
        <f>'Manufacturing 00 to 16'!U35</f>
        <v>62190.027379188061</v>
      </c>
      <c r="R3">
        <f>'Manufacturing 00 to 16'!V35</f>
        <v>67794.148228144841</v>
      </c>
      <c r="S3">
        <f>'Manufacturing 00 to 16'!W35</f>
        <v>64235.981989557207</v>
      </c>
      <c r="T3">
        <f>'Manufacturing 00 to 16'!X35</f>
        <v>64062.325454599486</v>
      </c>
      <c r="U3">
        <f>'Manufacturing 00 to 16'!Y35</f>
        <v>64953.320007015638</v>
      </c>
      <c r="V3">
        <f>'Manufacturing 00 to 16'!Z35</f>
        <v>69883.494132757187</v>
      </c>
      <c r="W3">
        <f>'Manufacturing 00 to 16'!AA35</f>
        <v>72886.546073962978</v>
      </c>
      <c r="X3">
        <f>'Manufacturing 00 to 16'!AB35</f>
        <v>77888.299267751834</v>
      </c>
      <c r="Y3">
        <f>'Manufacturing 00 to 16'!AC35</f>
        <v>78684.957440136757</v>
      </c>
    </row>
    <row r="4" spans="1:25" x14ac:dyDescent="0.25">
      <c r="A4" t="str">
        <f>'Manufacturing 00 to 16'!E36</f>
        <v>Mid-Tech</v>
      </c>
      <c r="B4">
        <f>'Manufacturing 00 to 16'!F36</f>
        <v>62302.316540572232</v>
      </c>
      <c r="C4">
        <f>'Manufacturing 00 to 16'!G36</f>
        <v>69030.411592036107</v>
      </c>
      <c r="D4">
        <f>'Manufacturing 00 to 16'!H36</f>
        <v>87377.444473771684</v>
      </c>
      <c r="E4">
        <f>'Manufacturing 00 to 16'!I36</f>
        <v>96174.379384971049</v>
      </c>
      <c r="F4">
        <f>'Manufacturing 00 to 16'!J36</f>
        <v>99637.620694864818</v>
      </c>
      <c r="G4">
        <f>'Manufacturing 00 to 16'!K36</f>
        <v>92634.023247165547</v>
      </c>
      <c r="H4">
        <f>'Manufacturing 00 to 16'!L36</f>
        <v>87700.434249253827</v>
      </c>
      <c r="I4">
        <f>'Manufacturing 00 to 16'!M36</f>
        <v>89898.181019093172</v>
      </c>
      <c r="J4">
        <f>'Manufacturing 00 to 16'!N36</f>
        <v>86219.324271834252</v>
      </c>
      <c r="K4">
        <f>'Manufacturing 00 to 16'!O36</f>
        <v>88896.105887959508</v>
      </c>
      <c r="L4">
        <f>'Manufacturing 00 to 16'!P36</f>
        <v>98089.358136511466</v>
      </c>
      <c r="M4">
        <f>'Manufacturing 00 to 16'!Q36</f>
        <v>111189.78875914117</v>
      </c>
      <c r="N4">
        <f>'Manufacturing 00 to 16'!R36</f>
        <v>116052.94092850052</v>
      </c>
      <c r="O4">
        <f>'Manufacturing 00 to 16'!S36</f>
        <v>119453.83741328881</v>
      </c>
      <c r="P4">
        <f>'Manufacturing 00 to 16'!T36</f>
        <v>133248.73459006401</v>
      </c>
      <c r="Q4">
        <f>'Manufacturing 00 to 16'!U36</f>
        <v>136605.8681287753</v>
      </c>
      <c r="R4">
        <f>'Manufacturing 00 to 16'!V36</f>
        <v>138391.57913452137</v>
      </c>
      <c r="S4">
        <f>'Manufacturing 00 to 16'!W36</f>
        <v>132758.68398465277</v>
      </c>
      <c r="T4">
        <f>'Manufacturing 00 to 16'!X36</f>
        <v>137160.501571817</v>
      </c>
      <c r="U4">
        <f>'Manufacturing 00 to 16'!Y36</f>
        <v>137975.84002246382</v>
      </c>
      <c r="V4">
        <f>'Manufacturing 00 to 16'!Z36</f>
        <v>129822.71060187505</v>
      </c>
      <c r="W4">
        <f>'Manufacturing 00 to 16'!AA36</f>
        <v>127790.54691217699</v>
      </c>
      <c r="X4">
        <f>'Manufacturing 00 to 16'!AB36</f>
        <v>134581.00073632909</v>
      </c>
      <c r="Y4">
        <f>'Manufacturing 00 to 16'!AC36</f>
        <v>135172.67845503573</v>
      </c>
    </row>
    <row r="5" spans="1:25" x14ac:dyDescent="0.25">
      <c r="A5" t="str">
        <f>'Manufacturing 00 to 16'!E37</f>
        <v>High-Tech</v>
      </c>
      <c r="B5">
        <f>'Manufacturing 00 to 16'!F37</f>
        <v>38011.564039180426</v>
      </c>
      <c r="C5">
        <f>'Manufacturing 00 to 16'!G37</f>
        <v>40320.984056739806</v>
      </c>
      <c r="D5">
        <f>'Manufacturing 00 to 16'!H37</f>
        <v>39675.338574930218</v>
      </c>
      <c r="E5">
        <f>'Manufacturing 00 to 16'!I37</f>
        <v>43517.259612787711</v>
      </c>
      <c r="F5">
        <f>'Manufacturing 00 to 16'!J37</f>
        <v>45317.75361035941</v>
      </c>
      <c r="G5">
        <f>'Manufacturing 00 to 16'!K37</f>
        <v>40599.020788111855</v>
      </c>
      <c r="H5">
        <f>'Manufacturing 00 to 16'!L37</f>
        <v>49492.721184312322</v>
      </c>
      <c r="I5">
        <f>'Manufacturing 00 to 16'!M37</f>
        <v>56717.255420598689</v>
      </c>
      <c r="J5">
        <f>'Manufacturing 00 to 16'!N37</f>
        <v>52157.331305340798</v>
      </c>
      <c r="K5">
        <f>'Manufacturing 00 to 16'!O37</f>
        <v>60928.503056590984</v>
      </c>
      <c r="L5">
        <f>'Manufacturing 00 to 16'!P37</f>
        <v>63768.791974120104</v>
      </c>
      <c r="M5">
        <f>'Manufacturing 00 to 16'!Q37</f>
        <v>74248.990091348751</v>
      </c>
      <c r="N5">
        <f>'Manufacturing 00 to 16'!R37</f>
        <v>78839.147464287613</v>
      </c>
      <c r="O5">
        <f>'Manufacturing 00 to 16'!S37</f>
        <v>81029.29631668418</v>
      </c>
      <c r="P5">
        <f>'Manufacturing 00 to 16'!T37</f>
        <v>84971.114643902183</v>
      </c>
      <c r="Q5">
        <f>'Manufacturing 00 to 16'!U37</f>
        <v>84521.300695209415</v>
      </c>
      <c r="R5">
        <f>'Manufacturing 00 to 16'!V37</f>
        <v>74682.10329641639</v>
      </c>
      <c r="S5">
        <f>'Manufacturing 00 to 16'!W37</f>
        <v>72123.920110405714</v>
      </c>
      <c r="T5">
        <f>'Manufacturing 00 to 16'!X37</f>
        <v>67295.070114143702</v>
      </c>
      <c r="U5">
        <f>'Manufacturing 00 to 16'!Y37</f>
        <v>71357.750204020631</v>
      </c>
      <c r="V5">
        <f>'Manufacturing 00 to 16'!Z37</f>
        <v>74969.721002907478</v>
      </c>
      <c r="W5">
        <f>'Manufacturing 00 to 16'!AA37</f>
        <v>81380.525006410942</v>
      </c>
      <c r="X5">
        <f>'Manufacturing 00 to 16'!AB37</f>
        <v>88373.542824781514</v>
      </c>
      <c r="Y5">
        <f>'Manufacturing 00 to 16'!AC37</f>
        <v>90271.950606259605</v>
      </c>
    </row>
    <row r="6" spans="1:25" x14ac:dyDescent="0.25">
      <c r="A6" s="2" t="s">
        <v>81</v>
      </c>
      <c r="B6">
        <f>'Services 87 - 16'!I53</f>
        <v>117655.43049299276</v>
      </c>
      <c r="C6">
        <f>'Services 87 - 16'!J53</f>
        <v>149373.76287879646</v>
      </c>
      <c r="D6">
        <f>'Services 87 - 16'!K53</f>
        <v>198605.4437647528</v>
      </c>
      <c r="E6">
        <f>'Services 87 - 16'!L53</f>
        <v>238862.17735373662</v>
      </c>
      <c r="F6">
        <f>'Services 87 - 16'!M53</f>
        <v>197819.47930820048</v>
      </c>
      <c r="G6">
        <f>'Services 87 - 16'!N53</f>
        <v>222550.15692342311</v>
      </c>
      <c r="H6">
        <f>'Services 87 - 16'!O53</f>
        <v>232213.82279605014</v>
      </c>
      <c r="I6">
        <f>'Services 87 - 16'!P53</f>
        <v>276613.22660484957</v>
      </c>
      <c r="J6">
        <f>'Services 87 - 16'!Q53</f>
        <v>247559.37513547024</v>
      </c>
      <c r="K6">
        <f>'Services 87 - 16'!R53</f>
        <v>298698.24616381113</v>
      </c>
      <c r="L6">
        <f>'Services 87 - 16'!S53</f>
        <v>274612.78137326927</v>
      </c>
      <c r="M6">
        <f>'Services 87 - 16'!T53</f>
        <v>291842.65766746481</v>
      </c>
      <c r="N6">
        <f>'Services 87 - 16'!U53</f>
        <v>314759.86544419226</v>
      </c>
      <c r="O6">
        <f>'Services 87 - 16'!V53</f>
        <v>247104.18619343056</v>
      </c>
      <c r="P6">
        <f>'Services 87 - 16'!W53</f>
        <v>320768.66327429999</v>
      </c>
      <c r="Q6">
        <f>'Services 87 - 16'!X53</f>
        <v>333501.47875314555</v>
      </c>
      <c r="R6">
        <f>'Services 87 - 16'!Y53</f>
        <v>354420.97547099565</v>
      </c>
      <c r="S6">
        <f>'Services 87 - 16'!Z53</f>
        <v>181448.44517184942</v>
      </c>
      <c r="T6">
        <f>'Services 87 - 16'!AA53</f>
        <v>187534.58096013017</v>
      </c>
      <c r="U6">
        <f>'Services 87 - 16'!AB53</f>
        <v>169132.26032190342</v>
      </c>
      <c r="V6">
        <f>'Services 87 - 16'!AC53</f>
        <v>173801.65289256201</v>
      </c>
      <c r="W6">
        <f>'Services 87 - 16'!AD53</f>
        <v>178460.49046321525</v>
      </c>
      <c r="X6">
        <f>'Services 87 - 16'!AE53</f>
        <v>202787.74289985051</v>
      </c>
      <c r="Y6">
        <f>'Services 87 - 16'!AF53</f>
        <v>185314.32274789369</v>
      </c>
    </row>
    <row r="7" spans="1:25" ht="56.25" customHeight="1" x14ac:dyDescent="0.25">
      <c r="A7" s="2" t="s">
        <v>141</v>
      </c>
      <c r="B7">
        <f>'Services 87 - 16'!I54</f>
        <v>36387.9129450533</v>
      </c>
      <c r="C7">
        <f>'Services 87 - 16'!J54</f>
        <v>38977.213963238719</v>
      </c>
      <c r="D7">
        <f>'Services 87 - 16'!K54</f>
        <v>41282.576698097379</v>
      </c>
      <c r="E7">
        <f>'Services 87 - 16'!L54</f>
        <v>39086.852738435606</v>
      </c>
      <c r="F7">
        <f>'Services 87 - 16'!M54</f>
        <v>41982.69810847062</v>
      </c>
      <c r="G7">
        <f>'Services 87 - 16'!N54</f>
        <v>39533.26328486306</v>
      </c>
      <c r="H7">
        <f>'Services 87 - 16'!O54</f>
        <v>40027.19628005103</v>
      </c>
      <c r="I7">
        <f>'Services 87 - 16'!P54</f>
        <v>39023.008835678462</v>
      </c>
      <c r="J7">
        <f>'Services 87 - 16'!Q54</f>
        <v>34924.58912532348</v>
      </c>
      <c r="K7">
        <f>'Services 87 - 16'!R54</f>
        <v>35319.651166153242</v>
      </c>
      <c r="L7">
        <f>'Services 87 - 16'!S54</f>
        <v>34286.382831357485</v>
      </c>
      <c r="M7">
        <f>'Services 87 - 16'!T54</f>
        <v>35946.826817842091</v>
      </c>
      <c r="N7">
        <f>'Services 87 - 16'!U54</f>
        <v>39516.625909541945</v>
      </c>
      <c r="O7">
        <f>'Services 87 - 16'!V54</f>
        <v>40576.856103488899</v>
      </c>
      <c r="P7">
        <f>'Services 87 - 16'!W54</f>
        <v>44567.820062925559</v>
      </c>
      <c r="Q7">
        <f>'Services 87 - 16'!X54</f>
        <v>48614.829033263944</v>
      </c>
      <c r="R7">
        <f>'Services 87 - 16'!Y54</f>
        <v>47339.076001550369</v>
      </c>
      <c r="S7">
        <f>'Services 87 - 16'!Z54</f>
        <v>49056.29440699581</v>
      </c>
      <c r="T7">
        <f>'Services 87 - 16'!AA54</f>
        <v>48577.710130221545</v>
      </c>
      <c r="U7">
        <f>'Services 87 - 16'!AB54</f>
        <v>48664.380237486657</v>
      </c>
      <c r="V7">
        <f>'Services 87 - 16'!AC54</f>
        <v>48362.348239425955</v>
      </c>
      <c r="W7">
        <f>'Services 87 - 16'!AD54</f>
        <v>49898.667127270637</v>
      </c>
      <c r="X7">
        <f>'Services 87 - 16'!AE54</f>
        <v>52707.419850805767</v>
      </c>
      <c r="Y7">
        <f>'Services 87 - 16'!AF54</f>
        <v>53376.883877263368</v>
      </c>
    </row>
    <row r="8" spans="1:25" ht="56.25" customHeight="1" x14ac:dyDescent="0.25">
      <c r="A8" s="2" t="s">
        <v>142</v>
      </c>
      <c r="B8">
        <f>'Services 87 - 16'!I55</f>
        <v>50863.863036608294</v>
      </c>
      <c r="C8">
        <f>'Services 87 - 16'!J55</f>
        <v>59065.62306307043</v>
      </c>
      <c r="D8">
        <f>'Services 87 - 16'!K55</f>
        <v>64832.679807559311</v>
      </c>
      <c r="E8">
        <f>'Services 87 - 16'!L55</f>
        <v>62418.529107532508</v>
      </c>
      <c r="F8">
        <f>'Services 87 - 16'!M55</f>
        <v>66046.769561601322</v>
      </c>
      <c r="G8">
        <f>'Services 87 - 16'!N55</f>
        <v>66099.781132545511</v>
      </c>
      <c r="H8">
        <f>'Services 87 - 16'!O55</f>
        <v>69176.400245455661</v>
      </c>
      <c r="I8">
        <f>'Services 87 - 16'!P55</f>
        <v>73571.94065315013</v>
      </c>
      <c r="J8">
        <f>'Services 87 - 16'!Q55</f>
        <v>75022.129734996357</v>
      </c>
      <c r="K8">
        <f>'Services 87 - 16'!R55</f>
        <v>74373.157912317824</v>
      </c>
      <c r="L8">
        <f>'Services 87 - 16'!S55</f>
        <v>79681.83962631844</v>
      </c>
      <c r="M8">
        <f>'Services 87 - 16'!T55</f>
        <v>78378.596439028668</v>
      </c>
      <c r="N8">
        <f>'Services 87 - 16'!U55</f>
        <v>86128.942766583117</v>
      </c>
      <c r="O8">
        <f>'Services 87 - 16'!V55</f>
        <v>93838.078063357636</v>
      </c>
      <c r="P8">
        <f>'Services 87 - 16'!W55</f>
        <v>103730.67213868836</v>
      </c>
      <c r="Q8">
        <f>'Services 87 - 16'!X55</f>
        <v>103510.84996360872</v>
      </c>
      <c r="R8">
        <f>'Services 87 - 16'!Y55</f>
        <v>106355.40582056328</v>
      </c>
      <c r="S8">
        <f>'Services 87 - 16'!Z55</f>
        <v>93390.130861504906</v>
      </c>
      <c r="T8">
        <f>'Services 87 - 16'!AA55</f>
        <v>90132.017273288089</v>
      </c>
      <c r="U8">
        <f>'Services 87 - 16'!AB55</f>
        <v>93956.307766174534</v>
      </c>
      <c r="V8">
        <f>'Services 87 - 16'!AC55</f>
        <v>102310.50450889593</v>
      </c>
      <c r="W8">
        <f>'Services 87 - 16'!AD55</f>
        <v>111873.30539807738</v>
      </c>
      <c r="X8">
        <f>'Services 87 - 16'!AE55</f>
        <v>118146.40617462614</v>
      </c>
      <c r="Y8">
        <f>'Services 87 - 16'!AF55</f>
        <v>125087.59385055419</v>
      </c>
    </row>
    <row r="9" spans="1:25" ht="31.5" customHeight="1" x14ac:dyDescent="0.25">
      <c r="A9" s="2" t="s">
        <v>139</v>
      </c>
      <c r="B9">
        <f>'Services 87 - 16'!I56</f>
        <v>83318.70051441461</v>
      </c>
      <c r="C9">
        <f>'Services 87 - 16'!J56</f>
        <v>82629.541599591263</v>
      </c>
      <c r="D9">
        <f>'Services 87 - 16'!K56</f>
        <v>86470.904559899209</v>
      </c>
      <c r="E9">
        <f>'Services 87 - 16'!L56</f>
        <v>89284.815674127778</v>
      </c>
      <c r="F9">
        <f>'Services 87 - 16'!M56</f>
        <v>97813.454120541224</v>
      </c>
      <c r="G9">
        <f>'Services 87 - 16'!N56</f>
        <v>100759.74623362106</v>
      </c>
      <c r="H9">
        <f>'Services 87 - 16'!O56</f>
        <v>97464.012675894424</v>
      </c>
      <c r="I9">
        <f>'Services 87 - 16'!P56</f>
        <v>102623.18797099193</v>
      </c>
      <c r="J9">
        <f>'Services 87 - 16'!Q56</f>
        <v>87725.165861243528</v>
      </c>
      <c r="K9">
        <f>'Services 87 - 16'!R56</f>
        <v>86037.103825913815</v>
      </c>
      <c r="L9">
        <f>'Services 87 - 16'!S56</f>
        <v>91850.752677212091</v>
      </c>
      <c r="M9">
        <f>'Services 87 - 16'!T56</f>
        <v>86861.504855104256</v>
      </c>
      <c r="N9">
        <f>'Services 87 - 16'!U56</f>
        <v>91614.983297255938</v>
      </c>
      <c r="O9">
        <f>'Services 87 - 16'!V56</f>
        <v>92637.065031985403</v>
      </c>
      <c r="P9">
        <f>'Services 87 - 16'!W56</f>
        <v>91851.213488892958</v>
      </c>
      <c r="Q9">
        <f>'Services 87 - 16'!X56</f>
        <v>101565.77103385745</v>
      </c>
      <c r="R9">
        <f>'Services 87 - 16'!Y56</f>
        <v>99771.408323392738</v>
      </c>
      <c r="S9">
        <f>'Services 87 - 16'!Z56</f>
        <v>91496.055322879125</v>
      </c>
      <c r="T9">
        <f>'Services 87 - 16'!AA56</f>
        <v>86464.690120148662</v>
      </c>
      <c r="U9">
        <f>'Services 87 - 16'!AB56</f>
        <v>87538.399024786675</v>
      </c>
      <c r="V9">
        <f>'Services 87 - 16'!AC56</f>
        <v>88598.751284280414</v>
      </c>
      <c r="W9">
        <f>'Services 87 - 16'!AD56</f>
        <v>84034.054170558229</v>
      </c>
      <c r="X9">
        <f>'Services 87 - 16'!AE56</f>
        <v>84001.549623159837</v>
      </c>
      <c r="Y9">
        <f>'Services 87 - 16'!AF56</f>
        <v>85782.749810095993</v>
      </c>
    </row>
    <row r="10" spans="1:25" ht="30" customHeight="1" x14ac:dyDescent="0.25">
      <c r="A10" s="2" t="s">
        <v>91</v>
      </c>
      <c r="B10">
        <f>'Services 87 - 16'!I59</f>
        <v>22249.142180992432</v>
      </c>
      <c r="C10">
        <f>'Services 87 - 16'!J59</f>
        <v>23417.588600483552</v>
      </c>
      <c r="D10">
        <f>'Services 87 - 16'!K59</f>
        <v>23935.545418308404</v>
      </c>
      <c r="E10">
        <f>'Services 87 - 16'!L59</f>
        <v>22848.101423271572</v>
      </c>
      <c r="F10">
        <f>'Services 87 - 16'!M59</f>
        <v>23968.339661334303</v>
      </c>
      <c r="G10">
        <f>'Services 87 - 16'!N59</f>
        <v>23809.962619903024</v>
      </c>
      <c r="H10">
        <f>'Services 87 - 16'!O59</f>
        <v>24154.476753740732</v>
      </c>
      <c r="I10">
        <f>'Services 87 - 16'!P59</f>
        <v>23040.766844158075</v>
      </c>
      <c r="J10">
        <f>'Services 87 - 16'!Q59</f>
        <v>27630.326935427347</v>
      </c>
      <c r="K10">
        <f>'Services 87 - 16'!R59</f>
        <v>28087.848637574061</v>
      </c>
      <c r="L10">
        <f>'Services 87 - 16'!S59</f>
        <v>27981.911799720197</v>
      </c>
      <c r="M10">
        <f>'Services 87 - 16'!T59</f>
        <v>29142.756440202451</v>
      </c>
      <c r="N10">
        <f>'Services 87 - 16'!U59</f>
        <v>30305.530208749973</v>
      </c>
      <c r="O10">
        <f>'Services 87 - 16'!V59</f>
        <v>34056.999376991647</v>
      </c>
      <c r="P10">
        <f>'Services 87 - 16'!W59</f>
        <v>33774.910852046429</v>
      </c>
      <c r="Q10">
        <f>'Services 87 - 16'!X59</f>
        <v>35403.794037217289</v>
      </c>
      <c r="R10">
        <f>'Services 87 - 16'!Y59</f>
        <v>33718.516617830763</v>
      </c>
      <c r="S10">
        <f>'Services 87 - 16'!Z59</f>
        <v>35353.359092608749</v>
      </c>
      <c r="T10">
        <f>'Services 87 - 16'!AA59</f>
        <v>38838.993241282078</v>
      </c>
      <c r="U10">
        <f>'Services 87 - 16'!AB59</f>
        <v>37740.372165291701</v>
      </c>
      <c r="V10">
        <f>'Services 87 - 16'!AC59</f>
        <v>36908.134358559284</v>
      </c>
      <c r="W10">
        <f>'Services 87 - 16'!AD59</f>
        <v>38240.426722860626</v>
      </c>
      <c r="X10">
        <f>'Services 87 - 16'!AE59</f>
        <v>38212.889393366124</v>
      </c>
      <c r="Y10">
        <f>'Services 87 - 16'!AF59</f>
        <v>40096.438701544277</v>
      </c>
    </row>
    <row r="11" spans="1:25" ht="15.75" customHeight="1" x14ac:dyDescent="0.25">
      <c r="A11" s="2" t="s">
        <v>86</v>
      </c>
      <c r="B11">
        <f t="shared" ref="B11:Y11" si="0">B18*1000/B25</f>
        <v>38213.280438399292</v>
      </c>
      <c r="C11">
        <f t="shared" si="0"/>
        <v>37875.884975940055</v>
      </c>
      <c r="D11">
        <f t="shared" si="0"/>
        <v>37300.432375663724</v>
      </c>
      <c r="E11">
        <f t="shared" si="0"/>
        <v>36608.410571572946</v>
      </c>
      <c r="F11">
        <f t="shared" si="0"/>
        <v>40459.003286606334</v>
      </c>
      <c r="G11">
        <f t="shared" si="0"/>
        <v>36049.938593302919</v>
      </c>
      <c r="H11">
        <f t="shared" si="0"/>
        <v>36062.236092840292</v>
      </c>
      <c r="I11">
        <f t="shared" si="0"/>
        <v>40003.596741768793</v>
      </c>
      <c r="J11">
        <f t="shared" si="0"/>
        <v>43784.29759952383</v>
      </c>
      <c r="K11">
        <f t="shared" si="0"/>
        <v>44767.495209903209</v>
      </c>
      <c r="L11">
        <f t="shared" si="0"/>
        <v>48016.838092787184</v>
      </c>
      <c r="M11">
        <f t="shared" si="0"/>
        <v>48725.333326831445</v>
      </c>
      <c r="N11">
        <f t="shared" si="0"/>
        <v>49384.040621015069</v>
      </c>
      <c r="O11">
        <f t="shared" si="0"/>
        <v>51115.370465204134</v>
      </c>
      <c r="P11">
        <f t="shared" si="0"/>
        <v>50000.623689241031</v>
      </c>
      <c r="Q11">
        <f t="shared" si="0"/>
        <v>54378.464581293192</v>
      </c>
      <c r="R11">
        <f t="shared" si="0"/>
        <v>55021.797866263092</v>
      </c>
      <c r="S11">
        <f t="shared" si="0"/>
        <v>51323.301752430489</v>
      </c>
      <c r="T11">
        <f t="shared" si="0"/>
        <v>62288.105788844339</v>
      </c>
      <c r="U11">
        <f t="shared" si="0"/>
        <v>54910.944601400319</v>
      </c>
      <c r="V11">
        <f t="shared" si="0"/>
        <v>51839.786230030128</v>
      </c>
      <c r="W11">
        <f t="shared" si="0"/>
        <v>54923.857868020292</v>
      </c>
      <c r="X11">
        <f t="shared" si="0"/>
        <v>53675.808198871084</v>
      </c>
      <c r="Y11">
        <f t="shared" si="0"/>
        <v>55484.812721287031</v>
      </c>
    </row>
    <row r="12" spans="1:25" ht="16.5" customHeight="1" x14ac:dyDescent="0.25">
      <c r="A12" s="2" t="s">
        <v>87</v>
      </c>
      <c r="B12">
        <f t="shared" ref="B12:Y12" si="1">B19*1000/B26</f>
        <v>28549.393168320781</v>
      </c>
      <c r="C12">
        <f t="shared" si="1"/>
        <v>30799.631875831376</v>
      </c>
      <c r="D12">
        <f t="shared" si="1"/>
        <v>35073.5903916479</v>
      </c>
      <c r="E12">
        <f t="shared" si="1"/>
        <v>34765.20262702</v>
      </c>
      <c r="F12">
        <f t="shared" si="1"/>
        <v>34738.638884443018</v>
      </c>
      <c r="G12">
        <f t="shared" si="1"/>
        <v>28085.08538699026</v>
      </c>
      <c r="H12">
        <f t="shared" si="1"/>
        <v>27721.846318281474</v>
      </c>
      <c r="I12">
        <f t="shared" si="1"/>
        <v>26513.076578365348</v>
      </c>
      <c r="J12">
        <f t="shared" si="1"/>
        <v>25072.155886368455</v>
      </c>
      <c r="K12">
        <f t="shared" si="1"/>
        <v>23520.021486987516</v>
      </c>
      <c r="L12">
        <f t="shared" si="1"/>
        <v>22998.292542862764</v>
      </c>
      <c r="M12">
        <f t="shared" si="1"/>
        <v>24125.84710239181</v>
      </c>
      <c r="N12">
        <f t="shared" si="1"/>
        <v>23415.448206936035</v>
      </c>
      <c r="O12">
        <f t="shared" si="1"/>
        <v>23176.56097771741</v>
      </c>
      <c r="P12">
        <f t="shared" si="1"/>
        <v>24786.006000395126</v>
      </c>
      <c r="Q12">
        <f t="shared" si="1"/>
        <v>23912.136751647227</v>
      </c>
      <c r="R12">
        <f t="shared" si="1"/>
        <v>24938.9481864591</v>
      </c>
      <c r="S12">
        <f t="shared" si="1"/>
        <v>26058.003140297402</v>
      </c>
      <c r="T12">
        <f t="shared" si="1"/>
        <v>25639.600521059489</v>
      </c>
      <c r="U12">
        <f t="shared" si="1"/>
        <v>29692.687494679492</v>
      </c>
      <c r="V12">
        <f t="shared" si="1"/>
        <v>29866.109434254318</v>
      </c>
      <c r="W12">
        <f t="shared" si="1"/>
        <v>33744.227909524925</v>
      </c>
      <c r="X12">
        <f t="shared" si="1"/>
        <v>35601.190930605386</v>
      </c>
      <c r="Y12">
        <f t="shared" si="1"/>
        <v>40018.375009986419</v>
      </c>
    </row>
    <row r="13" spans="1:25" x14ac:dyDescent="0.25">
      <c r="A13" s="2" t="s">
        <v>88</v>
      </c>
      <c r="B13">
        <f t="shared" ref="B13:Y13" si="2">B20*1000/B27</f>
        <v>1569102.6035701819</v>
      </c>
      <c r="C13">
        <f t="shared" si="2"/>
        <v>1783532.3267971277</v>
      </c>
      <c r="D13">
        <f t="shared" si="2"/>
        <v>2364349.4986630455</v>
      </c>
      <c r="E13">
        <f t="shared" si="2"/>
        <v>2259353.6742860232</v>
      </c>
      <c r="F13">
        <f t="shared" si="2"/>
        <v>2092725.6093409453</v>
      </c>
      <c r="G13">
        <f t="shared" si="2"/>
        <v>2847282.2232262827</v>
      </c>
      <c r="H13">
        <f t="shared" si="2"/>
        <v>2286293.313960427</v>
      </c>
      <c r="I13">
        <f t="shared" si="2"/>
        <v>3128260.3334494694</v>
      </c>
      <c r="J13">
        <f t="shared" si="2"/>
        <v>3190466.1795050935</v>
      </c>
      <c r="K13">
        <f t="shared" si="2"/>
        <v>3234190.5780927939</v>
      </c>
      <c r="L13">
        <f t="shared" si="2"/>
        <v>3198348.8311387012</v>
      </c>
      <c r="M13">
        <f t="shared" si="2"/>
        <v>2829787.3053597687</v>
      </c>
      <c r="N13">
        <f t="shared" si="2"/>
        <v>2710154.2532368372</v>
      </c>
      <c r="O13">
        <f t="shared" si="2"/>
        <v>2302468.6344626402</v>
      </c>
      <c r="P13">
        <f t="shared" si="2"/>
        <v>2505441.2567595872</v>
      </c>
      <c r="Q13">
        <f t="shared" si="2"/>
        <v>1767409.0415902319</v>
      </c>
      <c r="R13">
        <f t="shared" si="2"/>
        <v>1436517.9883637736</v>
      </c>
      <c r="S13">
        <f t="shared" si="2"/>
        <v>1569807.6923076923</v>
      </c>
      <c r="T13">
        <f t="shared" si="2"/>
        <v>1161537.4149659865</v>
      </c>
      <c r="U13">
        <f t="shared" si="2"/>
        <v>1073650.9900990098</v>
      </c>
      <c r="V13">
        <f t="shared" si="2"/>
        <v>998737.20136518765</v>
      </c>
      <c r="W13">
        <f t="shared" si="2"/>
        <v>1072502.9515938608</v>
      </c>
      <c r="X13">
        <f t="shared" si="2"/>
        <v>911245.2107279693</v>
      </c>
      <c r="Y13">
        <f t="shared" si="2"/>
        <v>1014215.9916926272</v>
      </c>
    </row>
    <row r="14" spans="1:25" ht="75" x14ac:dyDescent="0.25">
      <c r="A14" s="2" t="s">
        <v>114</v>
      </c>
      <c r="B14">
        <f>B21*1000/B29</f>
        <v>45579.891507955414</v>
      </c>
      <c r="C14">
        <f t="shared" ref="C14:Y14" si="3">C21*1000/C29</f>
        <v>48139.376213084986</v>
      </c>
      <c r="D14">
        <f t="shared" si="3"/>
        <v>52396.315852546024</v>
      </c>
      <c r="E14">
        <f t="shared" si="3"/>
        <v>52169.438846295896</v>
      </c>
      <c r="F14">
        <f t="shared" si="3"/>
        <v>54887.224304760544</v>
      </c>
      <c r="G14">
        <f t="shared" si="3"/>
        <v>52115.610272077764</v>
      </c>
      <c r="H14">
        <f t="shared" si="3"/>
        <v>53471.104911957031</v>
      </c>
      <c r="I14">
        <f t="shared" si="3"/>
        <v>54920.873730247644</v>
      </c>
      <c r="J14">
        <f t="shared" si="3"/>
        <v>54708.710254747755</v>
      </c>
      <c r="K14">
        <f t="shared" si="3"/>
        <v>56157.423448832691</v>
      </c>
      <c r="L14">
        <f t="shared" si="3"/>
        <v>57661.22261995147</v>
      </c>
      <c r="M14">
        <f t="shared" si="3"/>
        <v>60714.944226183703</v>
      </c>
      <c r="N14">
        <f t="shared" si="3"/>
        <v>63430.952647737686</v>
      </c>
      <c r="O14">
        <f t="shared" si="3"/>
        <v>65598.836764652864</v>
      </c>
      <c r="P14">
        <f t="shared" si="3"/>
        <v>67972.854571269228</v>
      </c>
      <c r="Q14">
        <f t="shared" si="3"/>
        <v>70199.215627818412</v>
      </c>
      <c r="R14">
        <f t="shared" si="3"/>
        <v>67751.757772954952</v>
      </c>
      <c r="S14">
        <f t="shared" si="3"/>
        <v>66481.356957939686</v>
      </c>
      <c r="T14">
        <f t="shared" si="3"/>
        <v>67415.055226249475</v>
      </c>
      <c r="U14">
        <f t="shared" si="3"/>
        <v>66787.803189911545</v>
      </c>
      <c r="V14">
        <f t="shared" si="3"/>
        <v>65946.437913414891</v>
      </c>
      <c r="W14">
        <f t="shared" si="3"/>
        <v>68243.247025892226</v>
      </c>
      <c r="X14">
        <f t="shared" si="3"/>
        <v>70195.089782516123</v>
      </c>
      <c r="Y14">
        <f t="shared" si="3"/>
        <v>72650.659969151384</v>
      </c>
    </row>
    <row r="15" spans="1:25" x14ac:dyDescent="0.25">
      <c r="A15" s="2"/>
    </row>
    <row r="16" spans="1:25" x14ac:dyDescent="0.25">
      <c r="A16" s="2" t="s">
        <v>1</v>
      </c>
    </row>
    <row r="17" spans="1:25" x14ac:dyDescent="0.25">
      <c r="B17">
        <v>1993</v>
      </c>
      <c r="C17">
        <v>1994</v>
      </c>
      <c r="D17">
        <v>1995</v>
      </c>
      <c r="E17">
        <v>1996</v>
      </c>
      <c r="F17">
        <v>1997</v>
      </c>
      <c r="G17">
        <v>1998</v>
      </c>
      <c r="H17">
        <v>1999</v>
      </c>
      <c r="I17">
        <v>2000</v>
      </c>
      <c r="J17">
        <v>2001</v>
      </c>
      <c r="K17">
        <v>2002</v>
      </c>
      <c r="L17">
        <v>2003</v>
      </c>
      <c r="M17">
        <v>2004</v>
      </c>
      <c r="N17">
        <v>2005</v>
      </c>
      <c r="O17">
        <v>2006</v>
      </c>
      <c r="P17">
        <v>2007</v>
      </c>
      <c r="Q17">
        <v>2008</v>
      </c>
      <c r="R17">
        <v>2009</v>
      </c>
      <c r="S17">
        <v>2010</v>
      </c>
      <c r="T17">
        <v>2011</v>
      </c>
      <c r="U17">
        <v>2012</v>
      </c>
      <c r="V17">
        <v>2013</v>
      </c>
      <c r="W17">
        <v>2014</v>
      </c>
      <c r="X17">
        <v>2015</v>
      </c>
      <c r="Y17">
        <v>2016</v>
      </c>
    </row>
    <row r="18" spans="1:25" x14ac:dyDescent="0.25">
      <c r="A18" s="2" t="s">
        <v>86</v>
      </c>
      <c r="B18">
        <v>59559.218891289129</v>
      </c>
      <c r="C18">
        <v>58431.127752382716</v>
      </c>
      <c r="D18">
        <v>56950.300151163377</v>
      </c>
      <c r="E18">
        <v>59532.597271491926</v>
      </c>
      <c r="F18">
        <v>59931.921568449958</v>
      </c>
      <c r="G18">
        <v>58274.725736074164</v>
      </c>
      <c r="H18">
        <v>58554.25274394478</v>
      </c>
      <c r="I18">
        <v>62101.583581921885</v>
      </c>
      <c r="J18">
        <v>61994.186971165793</v>
      </c>
      <c r="K18">
        <v>63771.296926507122</v>
      </c>
      <c r="L18">
        <v>67617.311402262916</v>
      </c>
      <c r="M18">
        <v>70778.419190555345</v>
      </c>
      <c r="N18">
        <v>72614.293329140564</v>
      </c>
      <c r="O18">
        <v>76851.959494434414</v>
      </c>
      <c r="P18">
        <v>77910.971832575378</v>
      </c>
      <c r="Q18">
        <v>80898.841757589878</v>
      </c>
      <c r="R18">
        <v>80942.566841059626</v>
      </c>
      <c r="S18">
        <v>82882</v>
      </c>
      <c r="T18">
        <v>88555</v>
      </c>
      <c r="U18">
        <v>89406</v>
      </c>
      <c r="V18">
        <v>91181</v>
      </c>
      <c r="W18">
        <v>93051.999999999985</v>
      </c>
      <c r="X18">
        <v>94142</v>
      </c>
      <c r="Y18">
        <v>89325</v>
      </c>
    </row>
    <row r="19" spans="1:25" x14ac:dyDescent="0.25">
      <c r="A19" s="2" t="s">
        <v>87</v>
      </c>
      <c r="B19">
        <v>15382.413039091234</v>
      </c>
      <c r="C19">
        <v>17711.32831019683</v>
      </c>
      <c r="D19">
        <v>21440.485806414359</v>
      </c>
      <c r="E19">
        <v>24909.267682259833</v>
      </c>
      <c r="F19">
        <v>27547.740635363316</v>
      </c>
      <c r="G19">
        <v>20948.665190156036</v>
      </c>
      <c r="H19">
        <v>20037.350518853847</v>
      </c>
      <c r="I19">
        <v>20147.286891899828</v>
      </c>
      <c r="J19">
        <v>20804.874954508545</v>
      </c>
      <c r="K19">
        <v>21287.971447872402</v>
      </c>
      <c r="L19">
        <v>21675.890721648157</v>
      </c>
      <c r="M19">
        <v>21491.304598810624</v>
      </c>
      <c r="N19">
        <v>21176.931358352947</v>
      </c>
      <c r="O19">
        <v>21065.176272647353</v>
      </c>
      <c r="P19">
        <v>22865.090535364507</v>
      </c>
      <c r="Q19">
        <v>23864.312478143933</v>
      </c>
      <c r="R19">
        <v>25335.477462623796</v>
      </c>
      <c r="S19">
        <v>28213</v>
      </c>
      <c r="T19">
        <v>29524</v>
      </c>
      <c r="U19">
        <v>34880</v>
      </c>
      <c r="V19">
        <v>38590</v>
      </c>
      <c r="W19">
        <v>43115</v>
      </c>
      <c r="X19">
        <v>46634</v>
      </c>
      <c r="Y19">
        <v>50091</v>
      </c>
    </row>
    <row r="20" spans="1:25" x14ac:dyDescent="0.25">
      <c r="A20" s="2" t="s">
        <v>88</v>
      </c>
      <c r="B20">
        <v>58998.257894238835</v>
      </c>
      <c r="C20">
        <v>62512.808054239315</v>
      </c>
      <c r="D20">
        <v>76841.35870654897</v>
      </c>
      <c r="E20">
        <v>79077.378600010808</v>
      </c>
      <c r="F20">
        <v>80569.935959626397</v>
      </c>
      <c r="G20">
        <v>80862.815139626429</v>
      </c>
      <c r="H20">
        <v>86421.887267704122</v>
      </c>
      <c r="I20">
        <v>86652.811236550304</v>
      </c>
      <c r="J20">
        <v>85185.44699278599</v>
      </c>
      <c r="K20">
        <v>88940.240897551834</v>
      </c>
      <c r="L20">
        <v>94351.29051859169</v>
      </c>
      <c r="M20">
        <v>98193.619495983992</v>
      </c>
      <c r="N20">
        <v>97836.568541849818</v>
      </c>
      <c r="O20">
        <v>96703.682647430876</v>
      </c>
      <c r="P20">
        <v>98714.385516327733</v>
      </c>
      <c r="Q20">
        <v>96323.792766667641</v>
      </c>
      <c r="R20">
        <v>90069.677870408603</v>
      </c>
      <c r="S20">
        <v>89793</v>
      </c>
      <c r="T20">
        <v>85373</v>
      </c>
      <c r="U20">
        <v>86751</v>
      </c>
      <c r="V20">
        <v>87789</v>
      </c>
      <c r="W20">
        <v>90841</v>
      </c>
      <c r="X20">
        <v>95134</v>
      </c>
      <c r="Y20">
        <v>97669</v>
      </c>
    </row>
    <row r="21" spans="1:25" ht="36.75" customHeight="1" x14ac:dyDescent="0.25">
      <c r="A21" s="2" t="s">
        <v>106</v>
      </c>
      <c r="B21">
        <f>SUM('Manu and Services'!B18:B20)+SUM('Services 87 - 16'!I3:I10)+'Services 87 - 16'!I18+SUM('Manufacturing 00 to 16'!F$14:F$20)</f>
        <v>336534.57095983799</v>
      </c>
      <c r="C21">
        <f>SUM('Manu and Services'!C18:C20)+SUM('Services 87 - 16'!J3:J10)+'Services 87 - 16'!J18+SUM('Manufacturing 00 to 16'!G$14:G$20)</f>
        <v>361726.49377155257</v>
      </c>
      <c r="D21">
        <f>SUM('Manu and Services'!D18:D20)+SUM('Services 87 - 16'!K3:K10)+'Services 87 - 16'!K18+SUM('Manufacturing 00 to 16'!H$14:H$20)</f>
        <v>400564.59506112908</v>
      </c>
      <c r="E21">
        <f>SUM('Manu and Services'!E18:E20)+SUM('Services 87 - 16'!L3:L10)+'Services 87 - 16'!L18+SUM('Manufacturing 00 to 16'!I$14:I$20)</f>
        <v>438186.76770169305</v>
      </c>
      <c r="F21">
        <f>SUM('Manu and Services'!F18:F20)+SUM('Services 87 - 16'!M3:M10)+'Services 87 - 16'!M18+SUM('Manufacturing 00 to 16'!J$14:J$20)</f>
        <v>470334.11378992361</v>
      </c>
      <c r="G21">
        <f>SUM('Manu and Services'!G18:G20)+SUM('Services 87 - 16'!N3:N10)+'Services 87 - 16'!N18+SUM('Manufacturing 00 to 16'!K$14:K$20)</f>
        <v>448173.40209575993</v>
      </c>
      <c r="H21">
        <f>SUM('Manu and Services'!H18:H20)+SUM('Services 87 - 16'!O3:O10)+'Services 87 - 16'!O18+SUM('Manufacturing 00 to 16'!L$14:L$20)</f>
        <v>472561.58388040267</v>
      </c>
      <c r="I21">
        <f>SUM('Manu and Services'!I18:I20)+SUM('Services 87 - 16'!P3:P10)+'Services 87 - 16'!P18+SUM('Manufacturing 00 to 16'!M$14:M$20)</f>
        <v>509072.56278041151</v>
      </c>
      <c r="J21">
        <f>SUM('Manu and Services'!J18:J20)+SUM('Services 87 - 16'!Q3:Q10)+'Services 87 - 16'!Q18+SUM('Manufacturing 00 to 16'!N$14:N$20)</f>
        <v>511854.69314341998</v>
      </c>
      <c r="K21">
        <f>SUM('Manu and Services'!K18:K20)+SUM('Services 87 - 16'!R3:R10)+'Services 87 - 16'!R18+SUM('Manufacturing 00 to 16'!O$14:O$20)</f>
        <v>535786.74564062292</v>
      </c>
      <c r="L21">
        <f>SUM('Manu and Services'!L18:L20)+SUM('Services 87 - 16'!S3:S10)+'Services 87 - 16'!S18+SUM('Manufacturing 00 to 16'!P$14:P$20)</f>
        <v>568920.21910201316</v>
      </c>
      <c r="M21">
        <f>SUM('Manu and Services'!M18:M20)+SUM('Services 87 - 16'!T3:T10)+'Services 87 - 16'!T18+SUM('Manufacturing 00 to 16'!Q$14:Q$20)</f>
        <v>605771.21302790265</v>
      </c>
      <c r="N21">
        <f>SUM('Manu and Services'!N18:N20)+SUM('Services 87 - 16'!U3:U10)+'Services 87 - 16'!U18+SUM('Manufacturing 00 to 16'!R$14:R$20)</f>
        <v>637081.45910808304</v>
      </c>
      <c r="O21">
        <f>SUM('Manu and Services'!O18:O20)+SUM('Services 87 - 16'!V3:V10)+'Services 87 - 16'!V18+SUM('Manufacturing 00 to 16'!S$14:S$20)</f>
        <v>673962.44892004353</v>
      </c>
      <c r="P21">
        <f>SUM('Manu and Services'!P18:P20)+SUM('Services 87 - 16'!W3:W10)+'Services 87 - 16'!W18+SUM('Manufacturing 00 to 16'!T$14:T$20)</f>
        <v>716189.1849047211</v>
      </c>
      <c r="Q21">
        <f>SUM('Manu and Services'!Q18:Q20)+SUM('Services 87 - 16'!X3:X10)+'Services 87 - 16'!X18+SUM('Manufacturing 00 to 16'!U$14:U$20)</f>
        <v>748211.31984753977</v>
      </c>
      <c r="R21">
        <f>SUM('Manu and Services'!R18:R20)+SUM('Services 87 - 16'!Y3:Y10)+'Services 87 - 16'!Y18+SUM('Manufacturing 00 to 16'!V$14:V$20)</f>
        <v>738182.50163945358</v>
      </c>
      <c r="S21">
        <f>SUM('Manu and Services'!S18:S20)+SUM('Services 87 - 16'!Z3:Z10)+'Services 87 - 16'!Z18+SUM('Manufacturing 00 to 16'!W$14:W$20)</f>
        <v>790942</v>
      </c>
      <c r="T21">
        <f>SUM('Manu and Services'!T18:T20)+SUM('Services 87 - 16'!AA3:AA10)+'Services 87 - 16'!AA18+SUM('Manufacturing 00 to 16'!X$14:X$20)</f>
        <v>832522</v>
      </c>
      <c r="U21">
        <f>SUM('Manu and Services'!U18:U20)+SUM('Services 87 - 16'!AB3:AB10)+'Services 87 - 16'!AB18+SUM('Manufacturing 00 to 16'!Y$14:Y$20)</f>
        <v>878106</v>
      </c>
      <c r="V21">
        <f>SUM('Manu and Services'!V18:V20)+SUM('Services 87 - 16'!AC3:AC10)+'Services 87 - 16'!AC18+SUM('Manufacturing 00 to 16'!Z$14:Z$20)</f>
        <v>920210</v>
      </c>
      <c r="W21">
        <f>SUM('Manu and Services'!W18:W20)+SUM('Services 87 - 16'!AD3:AD10)+'Services 87 - 16'!AD18+SUM('Manufacturing 00 to 16'!AA$14:AA$20)</f>
        <v>975196</v>
      </c>
      <c r="X21">
        <f>SUM('Manu and Services'!X18:X20)+SUM('Services 87 - 16'!AE3:AE10)+'Services 87 - 16'!AE18+SUM('Manufacturing 00 to 16'!AB$14:AB$20)</f>
        <v>1021858</v>
      </c>
      <c r="Y21">
        <f>SUM('Manu and Services'!Y18:Y20)+SUM('Services 87 - 16'!AF3:AF10)+'Services 87 - 16'!AF18+SUM('Manufacturing 00 to 16'!AC$14:AC$20)</f>
        <v>1064492</v>
      </c>
    </row>
    <row r="23" spans="1:25" x14ac:dyDescent="0.25">
      <c r="A23" s="2" t="s">
        <v>0</v>
      </c>
    </row>
    <row r="24" spans="1:25" x14ac:dyDescent="0.25">
      <c r="B24">
        <v>1993</v>
      </c>
      <c r="C24">
        <v>1994</v>
      </c>
      <c r="D24">
        <v>1995</v>
      </c>
      <c r="E24">
        <v>1996</v>
      </c>
      <c r="F24">
        <v>1997</v>
      </c>
      <c r="G24">
        <v>1998</v>
      </c>
      <c r="H24">
        <v>1999</v>
      </c>
      <c r="I24">
        <v>2000</v>
      </c>
      <c r="J24">
        <v>2001</v>
      </c>
      <c r="K24">
        <v>2002</v>
      </c>
      <c r="L24">
        <v>2003</v>
      </c>
      <c r="M24">
        <v>2004</v>
      </c>
      <c r="N24">
        <v>2005</v>
      </c>
      <c r="O24">
        <v>2006</v>
      </c>
      <c r="P24">
        <v>2007</v>
      </c>
      <c r="Q24">
        <v>2008</v>
      </c>
      <c r="R24">
        <v>2009</v>
      </c>
      <c r="S24">
        <v>2010</v>
      </c>
      <c r="T24">
        <v>2011</v>
      </c>
      <c r="U24">
        <v>2012</v>
      </c>
      <c r="V24">
        <v>2013</v>
      </c>
      <c r="W24">
        <v>2014</v>
      </c>
      <c r="X24">
        <v>2015</v>
      </c>
      <c r="Y24">
        <v>2016</v>
      </c>
    </row>
    <row r="25" spans="1:25" x14ac:dyDescent="0.25">
      <c r="A25" s="2" t="s">
        <v>86</v>
      </c>
      <c r="B25">
        <v>1558.6</v>
      </c>
      <c r="C25">
        <v>1542.6999999999998</v>
      </c>
      <c r="D25">
        <v>1526.8</v>
      </c>
      <c r="E25">
        <v>1626.2</v>
      </c>
      <c r="F25">
        <v>1481.3</v>
      </c>
      <c r="G25">
        <v>1616.5</v>
      </c>
      <c r="H25">
        <v>1623.7</v>
      </c>
      <c r="I25">
        <v>1552.4</v>
      </c>
      <c r="J25">
        <v>1415.9</v>
      </c>
      <c r="K25">
        <v>1424.5</v>
      </c>
      <c r="L25">
        <v>1408.2</v>
      </c>
      <c r="M25">
        <v>1452.6</v>
      </c>
      <c r="N25">
        <v>1470.4</v>
      </c>
      <c r="O25">
        <v>1503.5</v>
      </c>
      <c r="P25">
        <v>1558.2</v>
      </c>
      <c r="Q25">
        <v>1487.6999999999998</v>
      </c>
      <c r="R25">
        <v>1471.1</v>
      </c>
      <c r="S25">
        <v>1614.9</v>
      </c>
      <c r="T25">
        <v>1421.7</v>
      </c>
      <c r="U25">
        <v>1628.2</v>
      </c>
      <c r="V25">
        <v>1758.9</v>
      </c>
      <c r="W25">
        <v>1694.2</v>
      </c>
      <c r="X25">
        <v>1753.9</v>
      </c>
      <c r="Y25">
        <v>1609.9</v>
      </c>
    </row>
    <row r="26" spans="1:25" x14ac:dyDescent="0.25">
      <c r="A26" s="2" t="s">
        <v>87</v>
      </c>
      <c r="B26">
        <v>538.79999999999995</v>
      </c>
      <c r="C26">
        <v>575.04999999999995</v>
      </c>
      <c r="D26">
        <v>611.29999999999995</v>
      </c>
      <c r="E26">
        <v>716.5</v>
      </c>
      <c r="F26">
        <v>793</v>
      </c>
      <c r="G26">
        <v>745.9</v>
      </c>
      <c r="H26">
        <v>722.8</v>
      </c>
      <c r="I26">
        <v>759.9</v>
      </c>
      <c r="J26">
        <v>829.8</v>
      </c>
      <c r="K26">
        <v>905.1</v>
      </c>
      <c r="L26">
        <v>942.5</v>
      </c>
      <c r="M26">
        <v>890.8</v>
      </c>
      <c r="N26">
        <v>904.4</v>
      </c>
      <c r="O26">
        <v>908.9</v>
      </c>
      <c r="P26">
        <v>922.5</v>
      </c>
      <c r="Q26">
        <v>998</v>
      </c>
      <c r="R26">
        <v>1015.9</v>
      </c>
      <c r="S26">
        <v>1082.7</v>
      </c>
      <c r="T26">
        <v>1151.5</v>
      </c>
      <c r="U26">
        <v>1174.7</v>
      </c>
      <c r="V26">
        <v>1292.0999999999999</v>
      </c>
      <c r="W26">
        <v>1277.7</v>
      </c>
      <c r="X26">
        <v>1309.9000000000001</v>
      </c>
      <c r="Y26">
        <v>1251.7</v>
      </c>
    </row>
    <row r="27" spans="1:25" x14ac:dyDescent="0.25">
      <c r="A27" s="2" t="s">
        <v>88</v>
      </c>
      <c r="B27">
        <v>37.6</v>
      </c>
      <c r="C27">
        <v>35.049999999999997</v>
      </c>
      <c r="D27">
        <v>32.5</v>
      </c>
      <c r="E27">
        <v>35</v>
      </c>
      <c r="F27">
        <v>38.5</v>
      </c>
      <c r="G27">
        <v>28.4</v>
      </c>
      <c r="H27">
        <v>37.799999999999997</v>
      </c>
      <c r="I27">
        <v>27.7</v>
      </c>
      <c r="J27">
        <v>26.7</v>
      </c>
      <c r="K27">
        <v>27.5</v>
      </c>
      <c r="L27">
        <v>29.5</v>
      </c>
      <c r="M27">
        <v>34.700000000000003</v>
      </c>
      <c r="N27">
        <v>36.1</v>
      </c>
      <c r="O27">
        <v>42</v>
      </c>
      <c r="P27">
        <v>39.4</v>
      </c>
      <c r="Q27">
        <v>54.5</v>
      </c>
      <c r="R27">
        <v>62.7</v>
      </c>
      <c r="S27">
        <v>57.2</v>
      </c>
      <c r="T27">
        <v>73.5</v>
      </c>
      <c r="U27">
        <v>80.8</v>
      </c>
      <c r="V27">
        <v>87.9</v>
      </c>
      <c r="W27">
        <v>84.7</v>
      </c>
      <c r="X27">
        <v>104.4</v>
      </c>
      <c r="Y27">
        <v>96.3</v>
      </c>
    </row>
    <row r="28" spans="1:25" x14ac:dyDescent="0.25">
      <c r="A28" s="2" t="s">
        <v>99</v>
      </c>
      <c r="B28">
        <v>7.6449999999999996</v>
      </c>
      <c r="C28">
        <v>8.3993000000000002</v>
      </c>
      <c r="D28">
        <v>8.5692000000000004</v>
      </c>
      <c r="E28">
        <v>8.5996000000000006</v>
      </c>
      <c r="F28">
        <v>8.8377999999999997</v>
      </c>
      <c r="G28">
        <v>9.2691999999999997</v>
      </c>
      <c r="H28">
        <v>8.8369999999999997</v>
      </c>
      <c r="I28">
        <v>9.3209999999999997</v>
      </c>
      <c r="J28">
        <v>9.3569999999999993</v>
      </c>
      <c r="K28">
        <v>9.5426000000000002</v>
      </c>
      <c r="L28">
        <v>9.8696999999999999</v>
      </c>
      <c r="M28">
        <v>9.9794999999999998</v>
      </c>
      <c r="N28">
        <v>10.045400000000001</v>
      </c>
      <c r="O28">
        <v>10.275399999999999</v>
      </c>
      <c r="P28">
        <v>10.5381</v>
      </c>
      <c r="Q28">
        <v>10.659599999999999</v>
      </c>
      <c r="R28">
        <v>10.8973</v>
      </c>
      <c r="S28">
        <v>11.8995</v>
      </c>
      <c r="T28">
        <v>12.3515</v>
      </c>
      <c r="U28">
        <v>12.820499999999999</v>
      </c>
      <c r="V28">
        <v>13.545400000000001</v>
      </c>
      <c r="W28">
        <v>13.852600000000001</v>
      </c>
      <c r="X28">
        <v>14.0677</v>
      </c>
      <c r="Y28">
        <v>14.1637</v>
      </c>
    </row>
    <row r="29" spans="1:25" x14ac:dyDescent="0.25">
      <c r="B29">
        <f>SUM(B25:B27)+SUM('Manufacturing 00 to 16'!F3:F9)+SUM('Services 87 - 16'!I23:I30)</f>
        <v>7383.4</v>
      </c>
      <c r="C29">
        <f>SUM(C25:C27)+SUM('Manufacturing 00 to 16'!G3:G9)+SUM('Services 87 - 16'!J23:J30)</f>
        <v>7514.1500000000005</v>
      </c>
      <c r="D29">
        <f>SUM(D25:D27)+SUM('Manufacturing 00 to 16'!H3:H9)+SUM('Services 87 - 16'!K23:K30)</f>
        <v>7644.9</v>
      </c>
      <c r="E29">
        <f>SUM(E25:E27)+SUM('Manufacturing 00 to 16'!I3:I9)+SUM('Services 87 - 16'!L23:L30)</f>
        <v>8399.2999999999993</v>
      </c>
      <c r="F29">
        <f>SUM(F25:F27)+SUM('Manufacturing 00 to 16'!J3:J9)+SUM('Services 87 - 16'!M23:M30)</f>
        <v>8569.1</v>
      </c>
      <c r="G29">
        <f>SUM(G25:G27)+SUM('Manufacturing 00 to 16'!K3:K9)+SUM('Services 87 - 16'!N23:N30)</f>
        <v>8599.6</v>
      </c>
      <c r="H29">
        <f>SUM(H25:H27)+SUM('Manufacturing 00 to 16'!L3:L9)+SUM('Services 87 - 16'!O23:O30)</f>
        <v>8837.7000000000007</v>
      </c>
      <c r="I29">
        <f>SUM(I25:I27)+SUM('Manufacturing 00 to 16'!M3:M9)+SUM('Services 87 - 16'!P23:P30)</f>
        <v>9269.2000000000007</v>
      </c>
      <c r="J29">
        <f>SUM(J25:J27)+SUM('Manufacturing 00 to 16'!N3:N9)+SUM('Services 87 - 16'!Q23:Q30)</f>
        <v>9356</v>
      </c>
      <c r="K29">
        <f>SUM(K25:K27)+SUM('Manufacturing 00 to 16'!O3:O9)+SUM('Services 87 - 16'!R23:R30)</f>
        <v>9540.7999999999993</v>
      </c>
      <c r="L29">
        <f>SUM(L25:L27)+SUM('Manufacturing 00 to 16'!P3:P9)+SUM('Services 87 - 16'!S23:S30)</f>
        <v>9866.5999999999985</v>
      </c>
      <c r="M29">
        <f>SUM(M25:M27)+SUM('Manufacturing 00 to 16'!Q3:Q9)+SUM('Services 87 - 16'!T23:T30)</f>
        <v>9977.2999999999993</v>
      </c>
      <c r="N29">
        <f>SUM(N25:N27)+SUM('Manufacturing 00 to 16'!R3:R9)+SUM('Services 87 - 16'!U23:U30)</f>
        <v>10043.700000000001</v>
      </c>
      <c r="O29">
        <f>SUM(O25:O27)+SUM('Manufacturing 00 to 16'!S3:S9)+SUM('Services 87 - 16'!V23:V30)</f>
        <v>10274</v>
      </c>
      <c r="P29">
        <f>SUM(P25:P27)+SUM('Manufacturing 00 to 16'!T3:T9)+SUM('Services 87 - 16'!W23:W30)</f>
        <v>10536.400000000001</v>
      </c>
      <c r="Q29">
        <f>SUM(Q25:Q27)+SUM('Manufacturing 00 to 16'!U3:U9)+SUM('Services 87 - 16'!X23:X30)</f>
        <v>10658.4</v>
      </c>
      <c r="R29">
        <f>SUM(R25:R27)+SUM('Manufacturing 00 to 16'!V3:V9)+SUM('Services 87 - 16'!Y23:Y30)</f>
        <v>10895.400000000001</v>
      </c>
      <c r="S29">
        <f>SUM(S25:S27)+SUM('Manufacturing 00 to 16'!W3:W9)+SUM('Services 87 - 16'!Z23:Z30)</f>
        <v>11897.2</v>
      </c>
      <c r="T29">
        <f>SUM(T25:T27)+SUM('Manufacturing 00 to 16'!X3:X9)+SUM('Services 87 - 16'!AA23:AA30)</f>
        <v>12349.2</v>
      </c>
      <c r="U29">
        <f>SUM(U25:U27)+SUM('Manufacturing 00 to 16'!Y3:Y9)+SUM('Services 87 - 16'!AB23:AB30)</f>
        <v>13147.7</v>
      </c>
      <c r="V29">
        <f>SUM(V25:V27)+SUM('Manufacturing 00 to 16'!Z3:Z9)+SUM('Services 87 - 16'!AC23:AC30)</f>
        <v>13953.9</v>
      </c>
      <c r="W29">
        <f>SUM(W25:W27)+SUM('Manufacturing 00 to 16'!AA3:AA9)+SUM('Services 87 - 16'!AD23:AD30)</f>
        <v>14290</v>
      </c>
      <c r="X29">
        <f>SUM(X25:X27)+SUM('Manufacturing 00 to 16'!AB3:AB9)+SUM('Services 87 - 16'!AE23:AE30)</f>
        <v>14557.399999999998</v>
      </c>
      <c r="Y29">
        <f>SUM(Y25:Y27)+SUM('Manufacturing 00 to 16'!AC3:AC9)+SUM('Services 87 - 16'!AF23:AF30)</f>
        <v>14652.2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opLeftCell="M1" workbookViewId="0">
      <selection activeCell="T29" sqref="T29"/>
    </sheetView>
  </sheetViews>
  <sheetFormatPr defaultRowHeight="15" x14ac:dyDescent="0.25"/>
  <cols>
    <col min="1" max="1" width="20.42578125" customWidth="1"/>
  </cols>
  <sheetData>
    <row r="1" spans="1:25" x14ac:dyDescent="0.25">
      <c r="A1" t="s">
        <v>102</v>
      </c>
    </row>
    <row r="2" spans="1:25" x14ac:dyDescent="0.25">
      <c r="C2">
        <v>1994</v>
      </c>
      <c r="D2">
        <v>1995</v>
      </c>
      <c r="E2">
        <v>1996</v>
      </c>
      <c r="F2">
        <v>1997</v>
      </c>
      <c r="G2">
        <v>1998</v>
      </c>
      <c r="H2">
        <v>1999</v>
      </c>
      <c r="I2">
        <v>2000</v>
      </c>
      <c r="J2">
        <v>2001</v>
      </c>
      <c r="K2">
        <v>2002</v>
      </c>
      <c r="L2">
        <v>2003</v>
      </c>
      <c r="M2">
        <v>2004</v>
      </c>
      <c r="N2">
        <v>2005</v>
      </c>
      <c r="O2">
        <v>2006</v>
      </c>
      <c r="P2">
        <v>2007</v>
      </c>
      <c r="Q2">
        <v>2008</v>
      </c>
      <c r="R2">
        <v>2009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</row>
    <row r="3" spans="1:25" x14ac:dyDescent="0.25">
      <c r="A3" s="1" t="str">
        <f>'Manu and Services'!A3</f>
        <v xml:space="preserve">Low-Tech </v>
      </c>
      <c r="C3">
        <f>('Manu and Services'!C3-'Manu and Services'!B3)/'Manu and Services'!B3</f>
        <v>0.12183946029904502</v>
      </c>
      <c r="D3">
        <f>('Manu and Services'!D3-'Manu and Services'!C3)/'Manu and Services'!C3</f>
        <v>0.11546524292371778</v>
      </c>
      <c r="E3">
        <f>('Manu and Services'!E3-'Manu and Services'!D3)/'Manu and Services'!D3</f>
        <v>5.9302665651496812E-2</v>
      </c>
      <c r="F3">
        <f>('Manu and Services'!F3-'Manu and Services'!E3)/'Manu and Services'!E3</f>
        <v>5.3538597872173244E-2</v>
      </c>
      <c r="G3">
        <f>('Manu and Services'!G3-'Manu and Services'!F3)/'Manu and Services'!F3</f>
        <v>-3.5933043967942335E-2</v>
      </c>
      <c r="H3">
        <f>('Manu and Services'!H3-'Manu and Services'!G3)/'Manu and Services'!G3</f>
        <v>-5.9889592877653039E-2</v>
      </c>
      <c r="I3">
        <f>('Manu and Services'!I3-'Manu and Services'!H3)/'Manu and Services'!H3</f>
        <v>4.5100407683360474E-2</v>
      </c>
      <c r="J3">
        <f>('Manu and Services'!J3-'Manu and Services'!I3)/'Manu and Services'!I3</f>
        <v>-1.5749819899364786E-2</v>
      </c>
      <c r="K3">
        <f>('Manu and Services'!K3-'Manu and Services'!J3)/'Manu and Services'!J3</f>
        <v>5.5602672965461841E-2</v>
      </c>
      <c r="L3">
        <f>('Manu and Services'!L3-'Manu and Services'!K3)/'Manu and Services'!K3</f>
        <v>3.4867777946484865E-2</v>
      </c>
      <c r="M3">
        <f>('Manu and Services'!M3-'Manu and Services'!L3)/'Manu and Services'!L3</f>
        <v>0.13750409088899912</v>
      </c>
      <c r="N3">
        <f>('Manu and Services'!N3-'Manu and Services'!M3)/'Manu and Services'!M3</f>
        <v>0.13017555764582972</v>
      </c>
      <c r="O3">
        <f>('Manu and Services'!O3-'Manu and Services'!N3)/'Manu and Services'!N3</f>
        <v>1.4124675742381722E-2</v>
      </c>
      <c r="P3">
        <f>('Manu and Services'!P3-'Manu and Services'!O3)/'Manu and Services'!O3</f>
        <v>0.10410456725004467</v>
      </c>
      <c r="Q3">
        <f>('Manu and Services'!Q3-'Manu and Services'!P3)/'Manu and Services'!P3</f>
        <v>4.6482299586220993E-2</v>
      </c>
      <c r="R3">
        <f>('Manu and Services'!R3-'Manu and Services'!Q3)/'Manu and Services'!Q3</f>
        <v>9.0112853863000594E-2</v>
      </c>
      <c r="S3">
        <f>('Manu and Services'!S3-'Manu and Services'!R3)/'Manu and Services'!R3</f>
        <v>-5.2484857935134514E-2</v>
      </c>
      <c r="T3">
        <f>('Manu and Services'!T3-'Manu and Services'!S3)/'Manu and Services'!S3</f>
        <v>-2.7034152756620503E-3</v>
      </c>
      <c r="U3">
        <f>('Manu and Services'!U3-'Manu and Services'!T3)/'Manu and Services'!T3</f>
        <v>1.3908245542032245E-2</v>
      </c>
      <c r="V3">
        <f>('Manu and Services'!V3-'Manu and Services'!U3)/'Manu and Services'!U3</f>
        <v>7.5903342973215812E-2</v>
      </c>
      <c r="W3">
        <f>('Manu and Services'!W3-'Manu and Services'!V3)/'Manu and Services'!V3</f>
        <v>4.2972263743723434E-2</v>
      </c>
      <c r="X3">
        <f>('Manu and Services'!X3-'Manu and Services'!W3)/'Manu and Services'!W3</f>
        <v>6.8623819665061841E-2</v>
      </c>
      <c r="Y3">
        <f>('Manu and Services'!Y3-'Manu and Services'!X3)/'Manu and Services'!X3</f>
        <v>1.0228213735240259E-2</v>
      </c>
    </row>
    <row r="4" spans="1:25" x14ac:dyDescent="0.25">
      <c r="A4" s="1" t="str">
        <f>'Manu and Services'!A4</f>
        <v>Mid-Tech</v>
      </c>
      <c r="C4">
        <f>('Manu and Services'!C4-'Manu and Services'!B4)/'Manu and Services'!B4</f>
        <v>0.10799108965847901</v>
      </c>
      <c r="D4">
        <f>('Manu and Services'!D4-'Manu and Services'!C4)/'Manu and Services'!C4</f>
        <v>0.26578188451439327</v>
      </c>
      <c r="E4">
        <f>('Manu and Services'!E4-'Manu and Services'!D4)/'Manu and Services'!D4</f>
        <v>0.10067741124930661</v>
      </c>
      <c r="F4">
        <f>('Manu and Services'!F4-'Manu and Services'!E4)/'Manu and Services'!E4</f>
        <v>3.601001984146894E-2</v>
      </c>
      <c r="G4">
        <f>('Manu and Services'!G4-'Manu and Services'!F4)/'Manu and Services'!F4</f>
        <v>-7.0290693403322363E-2</v>
      </c>
      <c r="H4">
        <f>('Manu and Services'!H4-'Manu and Services'!G4)/'Manu and Services'!G4</f>
        <v>-5.3258930412079235E-2</v>
      </c>
      <c r="I4">
        <f>('Manu and Services'!I4-'Manu and Services'!H4)/'Manu and Services'!H4</f>
        <v>2.505970225407457E-2</v>
      </c>
      <c r="J4">
        <f>('Manu and Services'!J4-'Manu and Services'!I4)/'Manu and Services'!I4</f>
        <v>-4.0922482585911059E-2</v>
      </c>
      <c r="K4">
        <f>('Manu and Services'!K4-'Manu and Services'!J4)/'Manu and Services'!J4</f>
        <v>3.1046191079923541E-2</v>
      </c>
      <c r="L4">
        <f>('Manu and Services'!L4-'Manu and Services'!K4)/'Manu and Services'!K4</f>
        <v>0.10341569134804064</v>
      </c>
      <c r="M4">
        <f>('Manu and Services'!M4-'Manu and Services'!L4)/'Manu and Services'!L4</f>
        <v>0.13355608469165195</v>
      </c>
      <c r="N4">
        <f>('Manu and Services'!N4-'Manu and Services'!M4)/'Manu and Services'!M4</f>
        <v>4.3737399122988636E-2</v>
      </c>
      <c r="O4">
        <f>('Manu and Services'!O4-'Manu and Services'!N4)/'Manu and Services'!N4</f>
        <v>2.9304698851910695E-2</v>
      </c>
      <c r="P4">
        <f>('Manu and Services'!P4-'Manu and Services'!O4)/'Manu and Services'!O4</f>
        <v>0.11548308095827284</v>
      </c>
      <c r="Q4">
        <f>('Manu and Services'!Q4-'Manu and Services'!P4)/'Manu and Services'!P4</f>
        <v>2.5194487204996126E-2</v>
      </c>
      <c r="R4">
        <f>('Manu and Services'!R4-'Manu and Services'!Q4)/'Manu and Services'!Q4</f>
        <v>1.3071993393890787E-2</v>
      </c>
      <c r="S4">
        <f>('Manu and Services'!S4-'Manu and Services'!R4)/'Manu and Services'!R4</f>
        <v>-4.0702585988943919E-2</v>
      </c>
      <c r="T4">
        <f>('Manu and Services'!T4-'Manu and Services'!S4)/'Manu and Services'!S4</f>
        <v>3.3156532251201673E-2</v>
      </c>
      <c r="U4">
        <f>('Manu and Services'!U4-'Manu and Services'!T4)/'Manu and Services'!T4</f>
        <v>5.9444114107435218E-3</v>
      </c>
      <c r="V4">
        <f>('Manu and Services'!V4-'Manu and Services'!U4)/'Manu and Services'!U4</f>
        <v>-5.9090993171423044E-2</v>
      </c>
      <c r="W4">
        <f>('Manu and Services'!W4-'Manu and Services'!V4)/'Manu and Services'!V4</f>
        <v>-1.5653375902233802E-2</v>
      </c>
      <c r="X4">
        <f>('Manu and Services'!X4-'Manu and Services'!W4)/'Manu and Services'!W4</f>
        <v>5.313737195927952E-2</v>
      </c>
      <c r="Y4">
        <f>('Manu and Services'!Y4-'Manu and Services'!X4)/'Manu and Services'!X4</f>
        <v>4.396443149251408E-3</v>
      </c>
    </row>
    <row r="5" spans="1:25" x14ac:dyDescent="0.25">
      <c r="A5" s="1" t="str">
        <f>'Manu and Services'!A5</f>
        <v>High-Tech</v>
      </c>
      <c r="C5">
        <f>('Manu and Services'!C5-'Manu and Services'!B5)/'Manu and Services'!B5</f>
        <v>6.0755722000256147E-2</v>
      </c>
      <c r="D5">
        <f>('Manu and Services'!D5-'Manu and Services'!C5)/'Manu and Services'!C5</f>
        <v>-1.6012641975727424E-2</v>
      </c>
      <c r="E5">
        <f>('Manu and Services'!E5-'Manu and Services'!D5)/'Manu and Services'!D5</f>
        <v>9.6833982414584865E-2</v>
      </c>
      <c r="F5">
        <f>('Manu and Services'!F5-'Manu and Services'!E5)/'Manu and Services'!E5</f>
        <v>4.1374250437465891E-2</v>
      </c>
      <c r="G5">
        <f>('Manu and Services'!G5-'Manu and Services'!F5)/'Manu and Services'!F5</f>
        <v>-0.10412547944938022</v>
      </c>
      <c r="H5">
        <f>('Manu and Services'!H5-'Manu and Services'!G5)/'Manu and Services'!G5</f>
        <v>0.21906194345467336</v>
      </c>
      <c r="I5">
        <f>('Manu and Services'!I5-'Manu and Services'!H5)/'Manu and Services'!H5</f>
        <v>0.14597165125316089</v>
      </c>
      <c r="J5">
        <f>('Manu and Services'!J5-'Manu and Services'!I5)/'Manu and Services'!I5</f>
        <v>-8.0397474832708635E-2</v>
      </c>
      <c r="K5">
        <f>('Manu and Services'!K5-'Manu and Services'!J5)/'Manu and Services'!J5</f>
        <v>0.16816757168616939</v>
      </c>
      <c r="L5">
        <f>('Manu and Services'!L5-'Manu and Services'!K5)/'Manu and Services'!K5</f>
        <v>4.6616752013274185E-2</v>
      </c>
      <c r="M5">
        <f>('Manu and Services'!M5-'Manu and Services'!L5)/'Manu and Services'!L5</f>
        <v>0.16434681907541743</v>
      </c>
      <c r="N5">
        <f>('Manu and Services'!N5-'Manu and Services'!M5)/'Manu and Services'!M5</f>
        <v>6.1821142177039413E-2</v>
      </c>
      <c r="O5">
        <f>('Manu and Services'!O5-'Manu and Services'!N5)/'Manu and Services'!N5</f>
        <v>2.7779966207633792E-2</v>
      </c>
      <c r="P5">
        <f>('Manu and Services'!P5-'Manu and Services'!O5)/'Manu and Services'!O5</f>
        <v>4.864682906553109E-2</v>
      </c>
      <c r="Q5">
        <f>('Manu and Services'!Q5-'Manu and Services'!P5)/'Manu and Services'!P5</f>
        <v>-5.2937277635800514E-3</v>
      </c>
      <c r="R5">
        <f>('Manu and Services'!R5-'Manu and Services'!Q5)/'Manu and Services'!Q5</f>
        <v>-0.11641086114225761</v>
      </c>
      <c r="S5">
        <f>('Manu and Services'!S5-'Manu and Services'!R5)/'Manu and Services'!R5</f>
        <v>-3.425430020171151E-2</v>
      </c>
      <c r="T5">
        <f>('Manu and Services'!T5-'Manu and Services'!S5)/'Manu and Services'!S5</f>
        <v>-6.6952128903560906E-2</v>
      </c>
      <c r="U5">
        <f>('Manu and Services'!U5-'Manu and Services'!T5)/'Manu and Services'!T5</f>
        <v>6.0371139861893949E-2</v>
      </c>
      <c r="V5">
        <f>('Manu and Services'!V5-'Manu and Services'!U5)/'Manu and Services'!U5</f>
        <v>5.0617778567286324E-2</v>
      </c>
      <c r="W5">
        <f>('Manu and Services'!W5-'Manu and Services'!V5)/'Manu and Services'!V5</f>
        <v>8.5511909578199458E-2</v>
      </c>
      <c r="X5">
        <f>('Manu and Services'!X5-'Manu and Services'!W5)/'Manu and Services'!W5</f>
        <v>8.5929868575063642E-2</v>
      </c>
      <c r="Y5">
        <f>('Manu and Services'!Y5-'Manu and Services'!X5)/'Manu and Services'!X5</f>
        <v>2.1481630370325529E-2</v>
      </c>
    </row>
    <row r="6" spans="1:25" x14ac:dyDescent="0.25">
      <c r="A6" s="1" t="str">
        <f>'Manu and Services'!A6</f>
        <v>Utilities</v>
      </c>
      <c r="C6">
        <f>('Manu and Services'!C6-'Manu and Services'!B6)/'Manu and Services'!B6</f>
        <v>0.26958664171215424</v>
      </c>
      <c r="D6">
        <f>('Manu and Services'!D6-'Manu and Services'!C6)/'Manu and Services'!C6</f>
        <v>0.32958720418594173</v>
      </c>
      <c r="E6">
        <f>('Manu and Services'!E6-'Manu and Services'!D6)/'Manu and Services'!D6</f>
        <v>0.20269702998004294</v>
      </c>
      <c r="F6">
        <f>('Manu and Services'!F6-'Manu and Services'!E6)/'Manu and Services'!E6</f>
        <v>-0.17182585581456478</v>
      </c>
      <c r="G6">
        <f>('Manu and Services'!G6-'Manu and Services'!F6)/'Manu and Services'!F6</f>
        <v>0.12501639222643249</v>
      </c>
      <c r="H6">
        <f>('Manu and Services'!H6-'Manu and Services'!G6)/'Manu and Services'!G6</f>
        <v>4.3422417697742528E-2</v>
      </c>
      <c r="I6">
        <f>('Manu and Services'!I6-'Manu and Services'!H6)/'Manu and Services'!H6</f>
        <v>0.19120052059861548</v>
      </c>
      <c r="J6">
        <f>('Manu and Services'!J6-'Manu and Services'!I6)/'Manu and Services'!I6</f>
        <v>-0.10503420905061651</v>
      </c>
      <c r="K6">
        <f>('Manu and Services'!K6-'Manu and Services'!J6)/'Manu and Services'!J6</f>
        <v>0.20657214456271958</v>
      </c>
      <c r="L6">
        <f>('Manu and Services'!L6-'Manu and Services'!K6)/'Manu and Services'!K6</f>
        <v>-8.0634771378379572E-2</v>
      </c>
      <c r="M6">
        <f>('Manu and Services'!M6-'Manu and Services'!L6)/'Manu and Services'!L6</f>
        <v>6.2742441222266743E-2</v>
      </c>
      <c r="N6">
        <f>('Manu and Services'!N6-'Manu and Services'!M6)/'Manu and Services'!M6</f>
        <v>7.8525901456256861E-2</v>
      </c>
      <c r="O6">
        <f>('Manu and Services'!O6-'Manu and Services'!N6)/'Manu and Services'!N6</f>
        <v>-0.21494379264422839</v>
      </c>
      <c r="P6">
        <f>('Manu and Services'!P6-'Manu and Services'!O6)/'Manu and Services'!O6</f>
        <v>0.29811100417054714</v>
      </c>
      <c r="Q6">
        <f>('Manu and Services'!Q6-'Manu and Services'!P6)/'Manu and Services'!P6</f>
        <v>3.9694698817749854E-2</v>
      </c>
      <c r="R6">
        <f>('Manu and Services'!R6-'Manu and Services'!Q6)/'Manu and Services'!Q6</f>
        <v>6.2726848456748516E-2</v>
      </c>
      <c r="S6">
        <f>('Manu and Services'!S6-'Manu and Services'!R6)/'Manu and Services'!R6</f>
        <v>-0.48804258853269133</v>
      </c>
      <c r="T6">
        <f>('Manu and Services'!T6-'Manu and Services'!S6)/'Manu and Services'!S6</f>
        <v>3.3541956132589527E-2</v>
      </c>
      <c r="U6">
        <f>('Manu and Services'!U6-'Manu and Services'!T6)/'Manu and Services'!T6</f>
        <v>-9.8127612219631552E-2</v>
      </c>
      <c r="V6">
        <f>('Manu and Services'!V6-'Manu and Services'!U6)/'Manu and Services'!U6</f>
        <v>2.7607935717121605E-2</v>
      </c>
      <c r="W6">
        <f>('Manu and Services'!W6-'Manu and Services'!V6)/'Manu and Services'!V6</f>
        <v>2.6805484833525527E-2</v>
      </c>
      <c r="X6">
        <f>('Manu and Services'!X6-'Manu and Services'!W6)/'Manu and Services'!W6</f>
        <v>0.13631730123284436</v>
      </c>
      <c r="Y6">
        <f>('Manu and Services'!Y6-'Manu and Services'!X6)/'Manu and Services'!X6</f>
        <v>-8.6166056695972507E-2</v>
      </c>
    </row>
    <row r="7" spans="1:25" ht="30" x14ac:dyDescent="0.25">
      <c r="A7" s="1" t="s">
        <v>141</v>
      </c>
      <c r="C7">
        <f>('Manu and Services'!C7-'Manu and Services'!B7)/'Manu and Services'!B7</f>
        <v>7.1158272311339504E-2</v>
      </c>
      <c r="D7">
        <f>('Manu and Services'!D7-'Manu and Services'!C7)/'Manu and Services'!C7</f>
        <v>5.9146421728165532E-2</v>
      </c>
      <c r="E7">
        <f>('Manu and Services'!E7-'Manu and Services'!D7)/'Manu and Services'!D7</f>
        <v>-5.3187667420066073E-2</v>
      </c>
      <c r="F7">
        <f>('Manu and Services'!F7-'Manu and Services'!E7)/'Manu and Services'!E7</f>
        <v>7.4087453124293601E-2</v>
      </c>
      <c r="G7">
        <f>('Manu and Services'!G7-'Manu and Services'!F7)/'Manu and Services'!F7</f>
        <v>-5.8343911515142739E-2</v>
      </c>
      <c r="H7">
        <f>('Manu and Services'!H7-'Manu and Services'!G7)/'Manu and Services'!G7</f>
        <v>1.2494111392445878E-2</v>
      </c>
      <c r="I7">
        <f>('Manu and Services'!I7-'Manu and Services'!H7)/'Manu and Services'!H7</f>
        <v>-2.5087628854810414E-2</v>
      </c>
      <c r="J7">
        <f>('Manu and Services'!J7-'Manu and Services'!I7)/'Manu and Services'!I7</f>
        <v>-0.10502572283990119</v>
      </c>
      <c r="K7">
        <f>('Manu and Services'!K7-'Manu and Services'!J7)/'Manu and Services'!J7</f>
        <v>1.131185937255039E-2</v>
      </c>
      <c r="L7">
        <f>('Manu and Services'!L7-'Manu and Services'!K7)/'Manu and Services'!K7</f>
        <v>-2.9254771796442213E-2</v>
      </c>
      <c r="M7">
        <f>('Manu and Services'!M7-'Manu and Services'!L7)/'Manu and Services'!L7</f>
        <v>4.8428671949786575E-2</v>
      </c>
      <c r="N7">
        <f>('Manu and Services'!N7-'Manu and Services'!M7)/'Manu and Services'!M7</f>
        <v>9.9307766713027226E-2</v>
      </c>
      <c r="O7">
        <f>('Manu and Services'!O7-'Manu and Services'!N7)/'Manu and Services'!N7</f>
        <v>2.6829977750983648E-2</v>
      </c>
      <c r="P7">
        <f>('Manu and Services'!P7-'Manu and Services'!O7)/'Manu and Services'!O7</f>
        <v>9.8355672239809303E-2</v>
      </c>
      <c r="Q7">
        <f>('Manu and Services'!Q7-'Manu and Services'!P7)/'Manu and Services'!P7</f>
        <v>9.0805629815961172E-2</v>
      </c>
      <c r="R7">
        <f>('Manu and Services'!R7-'Manu and Services'!Q7)/'Manu and Services'!Q7</f>
        <v>-2.6242055296351263E-2</v>
      </c>
      <c r="S7">
        <f>('Manu and Services'!S7-'Manu and Services'!R7)/'Manu and Services'!R7</f>
        <v>3.6274861076485768E-2</v>
      </c>
      <c r="T7">
        <f>('Manu and Services'!T7-'Manu and Services'!S7)/'Manu and Services'!S7</f>
        <v>-9.7558179344670454E-3</v>
      </c>
      <c r="U7">
        <f>('Manu and Services'!U7-'Manu and Services'!T7)/'Manu and Services'!T7</f>
        <v>1.7841538234877046E-3</v>
      </c>
      <c r="V7">
        <f>('Manu and Services'!V7-'Manu and Services'!U7)/'Manu and Services'!U7</f>
        <v>-6.2064285332877542E-3</v>
      </c>
      <c r="W7">
        <f>('Manu and Services'!W7-'Manu and Services'!V7)/'Manu and Services'!V7</f>
        <v>3.1766838124544249E-2</v>
      </c>
      <c r="X7">
        <f>('Manu and Services'!X7-'Manu and Services'!W7)/'Manu and Services'!W7</f>
        <v>5.6289133262240776E-2</v>
      </c>
      <c r="Y7">
        <f>('Manu and Services'!Y7-'Manu and Services'!X7)/'Manu and Services'!X7</f>
        <v>1.2701513911183541E-2</v>
      </c>
    </row>
    <row r="8" spans="1:25" ht="45" x14ac:dyDescent="0.25">
      <c r="A8" s="1" t="s">
        <v>142</v>
      </c>
      <c r="C8">
        <f>('Manu and Services'!C8-'Manu and Services'!B8)/'Manu and Services'!B8</f>
        <v>0.16124925510591037</v>
      </c>
      <c r="D8">
        <f>('Manu and Services'!D8-'Manu and Services'!C8)/'Manu and Services'!C8</f>
        <v>9.7638125959169209E-2</v>
      </c>
      <c r="E8">
        <f>('Manu and Services'!E8-'Manu and Services'!D8)/'Manu and Services'!D8</f>
        <v>-3.7236632932537206E-2</v>
      </c>
      <c r="F8">
        <f>('Manu and Services'!F8-'Manu and Services'!E8)/'Manu and Services'!E8</f>
        <v>5.8127618608541806E-2</v>
      </c>
      <c r="G8">
        <f>('Manu and Services'!G8-'Manu and Services'!F8)/'Manu and Services'!F8</f>
        <v>8.0263684804062017E-4</v>
      </c>
      <c r="H8">
        <f>('Manu and Services'!H8-'Manu and Services'!G8)/'Manu and Services'!G8</f>
        <v>4.6545072618936659E-2</v>
      </c>
      <c r="I8">
        <f>('Manu and Services'!I8-'Manu and Services'!H8)/'Manu and Services'!H8</f>
        <v>6.3541039893633675E-2</v>
      </c>
      <c r="J8">
        <f>('Manu and Services'!J8-'Manu and Services'!I8)/'Manu and Services'!I8</f>
        <v>1.971117071225624E-2</v>
      </c>
      <c r="K8">
        <f>('Manu and Services'!K8-'Manu and Services'!J8)/'Manu and Services'!J8</f>
        <v>-8.6504052200453707E-3</v>
      </c>
      <c r="L8">
        <f>('Manu and Services'!L8-'Manu and Services'!K8)/'Manu and Services'!K8</f>
        <v>7.137900101350117E-2</v>
      </c>
      <c r="M8">
        <f>('Manu and Services'!M8-'Manu and Services'!L8)/'Manu and Services'!L8</f>
        <v>-1.6355586083372991E-2</v>
      </c>
      <c r="N8">
        <f>('Manu and Services'!N8-'Manu and Services'!M8)/'Manu and Services'!M8</f>
        <v>9.8883453897818968E-2</v>
      </c>
      <c r="O8">
        <f>('Manu and Services'!O8-'Manu and Services'!N8)/'Manu and Services'!N8</f>
        <v>8.9506907308347469E-2</v>
      </c>
      <c r="P8">
        <f>('Manu and Services'!P8-'Manu and Services'!O8)/'Manu and Services'!O8</f>
        <v>0.10542195960845911</v>
      </c>
      <c r="Q8">
        <f>('Manu and Services'!Q8-'Manu and Services'!P8)/'Manu and Services'!P8</f>
        <v>-2.1191627369938691E-3</v>
      </c>
      <c r="R8">
        <f>('Manu and Services'!R8-'Manu and Services'!Q8)/'Manu and Services'!Q8</f>
        <v>2.7480750645508305E-2</v>
      </c>
      <c r="S8">
        <f>('Manu and Services'!S8-'Manu and Services'!R8)/'Manu and Services'!R8</f>
        <v>-0.12190518064434483</v>
      </c>
      <c r="T8">
        <f>('Manu and Services'!T8-'Manu and Services'!S8)/'Manu and Services'!S8</f>
        <v>-3.488712948746707E-2</v>
      </c>
      <c r="U8">
        <f>('Manu and Services'!U8-'Manu and Services'!T8)/'Manu and Services'!T8</f>
        <v>4.2429877956585219E-2</v>
      </c>
      <c r="V8">
        <f>('Manu and Services'!V8-'Manu and Services'!U8)/'Manu and Services'!U8</f>
        <v>8.891576245750489E-2</v>
      </c>
      <c r="W8">
        <f>('Manu and Services'!W8-'Manu and Services'!V8)/'Manu and Services'!V8</f>
        <v>9.3468416904834678E-2</v>
      </c>
      <c r="X8">
        <f>('Manu and Services'!X8-'Manu and Services'!W8)/'Manu and Services'!W8</f>
        <v>5.6073258533188619E-2</v>
      </c>
      <c r="Y8">
        <f>('Manu and Services'!Y8-'Manu and Services'!X8)/'Manu and Services'!X8</f>
        <v>5.875073056110254E-2</v>
      </c>
    </row>
    <row r="9" spans="1:25" x14ac:dyDescent="0.25">
      <c r="A9" s="1" t="s">
        <v>139</v>
      </c>
      <c r="C9">
        <f>('Manu and Services'!C9-'Manu and Services'!B9)/'Manu and Services'!B9</f>
        <v>-8.271359377527961E-3</v>
      </c>
      <c r="D9">
        <f>('Manu and Services'!D9-'Manu and Services'!C9)/'Manu and Services'!C9</f>
        <v>4.6488978226728393E-2</v>
      </c>
      <c r="E9">
        <f>('Manu and Services'!E9-'Manu and Services'!D9)/'Manu and Services'!D9</f>
        <v>3.2541710168873583E-2</v>
      </c>
      <c r="F9">
        <f>('Manu and Services'!F9-'Manu and Services'!E9)/'Manu and Services'!E9</f>
        <v>9.5521711973302587E-2</v>
      </c>
      <c r="G9">
        <f>('Manu and Services'!G9-'Manu and Services'!F9)/'Manu and Services'!F9</f>
        <v>3.0121542476650987E-2</v>
      </c>
      <c r="H9">
        <f>('Manu and Services'!H9-'Manu and Services'!G9)/'Manu and Services'!G9</f>
        <v>-3.2708831462171045E-2</v>
      </c>
      <c r="I9">
        <f>('Manu and Services'!I9-'Manu and Services'!H9)/'Manu and Services'!H9</f>
        <v>5.2934156448634646E-2</v>
      </c>
      <c r="J9">
        <f>('Manu and Services'!J9-'Manu and Services'!I9)/'Manu and Services'!I9</f>
        <v>-0.14517208444118462</v>
      </c>
      <c r="K9">
        <f>('Manu and Services'!K9-'Manu and Services'!J9)/'Manu and Services'!J9</f>
        <v>-1.924262004815985E-2</v>
      </c>
      <c r="L9">
        <f>('Manu and Services'!L9-'Manu and Services'!K9)/'Manu and Services'!K9</f>
        <v>6.7571415038115715E-2</v>
      </c>
      <c r="M9">
        <f>('Manu and Services'!M9-'Manu and Services'!L9)/'Manu and Services'!L9</f>
        <v>-5.4319073896338929E-2</v>
      </c>
      <c r="N9">
        <f>('Manu and Services'!N9-'Manu and Services'!M9)/'Manu and Services'!M9</f>
        <v>5.4724799553968952E-2</v>
      </c>
      <c r="O9">
        <f>('Manu and Services'!O9-'Manu and Services'!N9)/'Manu and Services'!N9</f>
        <v>1.1156272674451042E-2</v>
      </c>
      <c r="P9">
        <f>('Manu and Services'!P9-'Manu and Services'!O9)/'Manu and Services'!O9</f>
        <v>-8.4831222019081595E-3</v>
      </c>
      <c r="Q9">
        <f>('Manu and Services'!Q9-'Manu and Services'!P9)/'Manu and Services'!P9</f>
        <v>0.1057640631622055</v>
      </c>
      <c r="R9">
        <f>('Manu and Services'!R9-'Manu and Services'!Q9)/'Manu and Services'!Q9</f>
        <v>-1.7667002300081558E-2</v>
      </c>
      <c r="S9">
        <f>('Manu and Services'!S9-'Manu and Services'!R9)/'Manu and Services'!R9</f>
        <v>-8.2943131099146222E-2</v>
      </c>
      <c r="T9">
        <f>('Manu and Services'!T9-'Manu and Services'!S9)/'Manu and Services'!S9</f>
        <v>-5.4989968528974836E-2</v>
      </c>
      <c r="U9">
        <f>('Manu and Services'!U9-'Manu and Services'!T9)/'Manu and Services'!T9</f>
        <v>1.2417888772237784E-2</v>
      </c>
      <c r="V9">
        <f>('Manu and Services'!V9-'Manu and Services'!U9)/'Manu and Services'!U9</f>
        <v>1.2112995797347146E-2</v>
      </c>
      <c r="W9">
        <f>('Manu and Services'!W9-'Manu and Services'!V9)/'Manu and Services'!V9</f>
        <v>-5.1521009580324337E-2</v>
      </c>
      <c r="X9">
        <f>('Manu and Services'!X9-'Manu and Services'!W9)/'Manu and Services'!W9</f>
        <v>-3.868020854071803E-4</v>
      </c>
      <c r="Y9">
        <f>('Manu and Services'!Y9-'Manu and Services'!X9)/'Manu and Services'!X9</f>
        <v>2.1204372954151621E-2</v>
      </c>
    </row>
    <row r="10" spans="1:25" x14ac:dyDescent="0.25">
      <c r="A10" s="1" t="e">
        <f>'Manu and Services'!#REF!</f>
        <v>#REF!</v>
      </c>
      <c r="C10" t="e">
        <f>('Manu and Services'!#REF!-'Manu and Services'!#REF!)/'Manu and Services'!#REF!</f>
        <v>#REF!</v>
      </c>
      <c r="D10" t="e">
        <f>('Manu and Services'!#REF!-'Manu and Services'!#REF!)/'Manu and Services'!#REF!</f>
        <v>#REF!</v>
      </c>
      <c r="E10" t="e">
        <f>('Manu and Services'!#REF!-'Manu and Services'!#REF!)/'Manu and Services'!#REF!</f>
        <v>#REF!</v>
      </c>
      <c r="F10" t="e">
        <f>('Manu and Services'!#REF!-'Manu and Services'!#REF!)/'Manu and Services'!#REF!</f>
        <v>#REF!</v>
      </c>
      <c r="G10" t="e">
        <f>('Manu and Services'!#REF!-'Manu and Services'!#REF!)/'Manu and Services'!#REF!</f>
        <v>#REF!</v>
      </c>
      <c r="H10" t="e">
        <f>('Manu and Services'!#REF!-'Manu and Services'!#REF!)/'Manu and Services'!#REF!</f>
        <v>#REF!</v>
      </c>
      <c r="I10" t="e">
        <f>('Manu and Services'!#REF!-'Manu and Services'!#REF!)/'Manu and Services'!#REF!</f>
        <v>#REF!</v>
      </c>
      <c r="J10" t="e">
        <f>('Manu and Services'!#REF!-'Manu and Services'!#REF!)/'Manu and Services'!#REF!</f>
        <v>#REF!</v>
      </c>
      <c r="K10" t="e">
        <f>('Manu and Services'!#REF!-'Manu and Services'!#REF!)/'Manu and Services'!#REF!</f>
        <v>#REF!</v>
      </c>
      <c r="L10" t="e">
        <f>('Manu and Services'!#REF!-'Manu and Services'!#REF!)/'Manu and Services'!#REF!</f>
        <v>#REF!</v>
      </c>
      <c r="M10" t="e">
        <f>('Manu and Services'!#REF!-'Manu and Services'!#REF!)/'Manu and Services'!#REF!</f>
        <v>#REF!</v>
      </c>
      <c r="N10" t="e">
        <f>('Manu and Services'!#REF!-'Manu and Services'!#REF!)/'Manu and Services'!#REF!</f>
        <v>#REF!</v>
      </c>
      <c r="O10" t="e">
        <f>('Manu and Services'!#REF!-'Manu and Services'!#REF!)/'Manu and Services'!#REF!</f>
        <v>#REF!</v>
      </c>
      <c r="P10" t="e">
        <f>('Manu and Services'!#REF!-'Manu and Services'!#REF!)/'Manu and Services'!#REF!</f>
        <v>#REF!</v>
      </c>
      <c r="Q10" t="e">
        <f>('Manu and Services'!#REF!-'Manu and Services'!#REF!)/'Manu and Services'!#REF!</f>
        <v>#REF!</v>
      </c>
      <c r="R10" t="e">
        <f>('Manu and Services'!#REF!-'Manu and Services'!#REF!)/'Manu and Services'!#REF!</f>
        <v>#REF!</v>
      </c>
      <c r="S10" t="e">
        <f>('Manu and Services'!#REF!-'Manu and Services'!#REF!)/'Manu and Services'!#REF!</f>
        <v>#REF!</v>
      </c>
      <c r="T10" t="e">
        <f>('Manu and Services'!#REF!-'Manu and Services'!#REF!)/'Manu and Services'!#REF!</f>
        <v>#REF!</v>
      </c>
      <c r="U10" t="e">
        <f>('Manu and Services'!#REF!-'Manu and Services'!#REF!)/'Manu and Services'!#REF!</f>
        <v>#REF!</v>
      </c>
      <c r="V10" t="e">
        <f>('Manu and Services'!#REF!-'Manu and Services'!#REF!)/'Manu and Services'!#REF!</f>
        <v>#REF!</v>
      </c>
      <c r="W10" t="e">
        <f>('Manu and Services'!#REF!-'Manu and Services'!#REF!)/'Manu and Services'!#REF!</f>
        <v>#REF!</v>
      </c>
      <c r="X10" t="e">
        <f>('Manu and Services'!#REF!-'Manu and Services'!#REF!)/'Manu and Services'!#REF!</f>
        <v>#REF!</v>
      </c>
      <c r="Y10" t="e">
        <f>('Manu and Services'!#REF!-'Manu and Services'!#REF!)/'Manu and Services'!#REF!</f>
        <v>#REF!</v>
      </c>
    </row>
    <row r="11" spans="1:25" x14ac:dyDescent="0.25">
      <c r="A11" s="1" t="e">
        <f>'Manu and Services'!#REF!</f>
        <v>#REF!</v>
      </c>
      <c r="C11" t="e">
        <f>('Manu and Services'!#REF!-'Manu and Services'!#REF!)/'Manu and Services'!#REF!</f>
        <v>#REF!</v>
      </c>
      <c r="D11" t="e">
        <f>('Manu and Services'!#REF!-'Manu and Services'!#REF!)/'Manu and Services'!#REF!</f>
        <v>#REF!</v>
      </c>
      <c r="E11" t="e">
        <f>('Manu and Services'!#REF!-'Manu and Services'!#REF!)/'Manu and Services'!#REF!</f>
        <v>#REF!</v>
      </c>
      <c r="F11" t="e">
        <f>('Manu and Services'!#REF!-'Manu and Services'!#REF!)/'Manu and Services'!#REF!</f>
        <v>#REF!</v>
      </c>
      <c r="G11" t="e">
        <f>('Manu and Services'!#REF!-'Manu and Services'!#REF!)/'Manu and Services'!#REF!</f>
        <v>#REF!</v>
      </c>
      <c r="H11" t="e">
        <f>('Manu and Services'!#REF!-'Manu and Services'!#REF!)/'Manu and Services'!#REF!</f>
        <v>#REF!</v>
      </c>
      <c r="I11" t="e">
        <f>('Manu and Services'!#REF!-'Manu and Services'!#REF!)/'Manu and Services'!#REF!</f>
        <v>#REF!</v>
      </c>
      <c r="J11" t="e">
        <f>('Manu and Services'!#REF!-'Manu and Services'!#REF!)/'Manu and Services'!#REF!</f>
        <v>#REF!</v>
      </c>
      <c r="K11" t="e">
        <f>('Manu and Services'!#REF!-'Manu and Services'!#REF!)/'Manu and Services'!#REF!</f>
        <v>#REF!</v>
      </c>
      <c r="L11" t="e">
        <f>('Manu and Services'!#REF!-'Manu and Services'!#REF!)/'Manu and Services'!#REF!</f>
        <v>#REF!</v>
      </c>
      <c r="M11" t="e">
        <f>('Manu and Services'!#REF!-'Manu and Services'!#REF!)/'Manu and Services'!#REF!</f>
        <v>#REF!</v>
      </c>
      <c r="N11" t="e">
        <f>('Manu and Services'!#REF!-'Manu and Services'!#REF!)/'Manu and Services'!#REF!</f>
        <v>#REF!</v>
      </c>
      <c r="O11" t="e">
        <f>('Manu and Services'!#REF!-'Manu and Services'!#REF!)/'Manu and Services'!#REF!</f>
        <v>#REF!</v>
      </c>
      <c r="P11" t="e">
        <f>('Manu and Services'!#REF!-'Manu and Services'!#REF!)/'Manu and Services'!#REF!</f>
        <v>#REF!</v>
      </c>
      <c r="Q11" t="e">
        <f>('Manu and Services'!#REF!-'Manu and Services'!#REF!)/'Manu and Services'!#REF!</f>
        <v>#REF!</v>
      </c>
      <c r="R11" t="e">
        <f>('Manu and Services'!#REF!-'Manu and Services'!#REF!)/'Manu and Services'!#REF!</f>
        <v>#REF!</v>
      </c>
      <c r="S11" t="e">
        <f>('Manu and Services'!#REF!-'Manu and Services'!#REF!)/'Manu and Services'!#REF!</f>
        <v>#REF!</v>
      </c>
      <c r="T11" t="e">
        <f>('Manu and Services'!#REF!-'Manu and Services'!#REF!)/'Manu and Services'!#REF!</f>
        <v>#REF!</v>
      </c>
      <c r="U11" t="e">
        <f>('Manu and Services'!#REF!-'Manu and Services'!#REF!)/'Manu and Services'!#REF!</f>
        <v>#REF!</v>
      </c>
      <c r="V11" t="e">
        <f>('Manu and Services'!#REF!-'Manu and Services'!#REF!)/'Manu and Services'!#REF!</f>
        <v>#REF!</v>
      </c>
      <c r="W11" t="e">
        <f>('Manu and Services'!#REF!-'Manu and Services'!#REF!)/'Manu and Services'!#REF!</f>
        <v>#REF!</v>
      </c>
      <c r="X11" t="e">
        <f>('Manu and Services'!#REF!-'Manu and Services'!#REF!)/'Manu and Services'!#REF!</f>
        <v>#REF!</v>
      </c>
      <c r="Y11" t="e">
        <f>('Manu and Services'!#REF!-'Manu and Services'!#REF!)/'Manu and Services'!#REF!</f>
        <v>#REF!</v>
      </c>
    </row>
    <row r="12" spans="1:25" ht="45" x14ac:dyDescent="0.25">
      <c r="A12" s="1" t="str">
        <f>'Manu and Services'!A10</f>
        <v>Govt and Other Services</v>
      </c>
      <c r="C12">
        <f>('Manu and Services'!C10-'Manu and Services'!B10)/'Manu and Services'!B10</f>
        <v>5.2516470522145801E-2</v>
      </c>
      <c r="D12">
        <f>('Manu and Services'!D10-'Manu and Services'!C10)/'Manu and Services'!C10</f>
        <v>2.2118281547321938E-2</v>
      </c>
      <c r="E12">
        <f>('Manu and Services'!E10-'Manu and Services'!D10)/'Manu and Services'!D10</f>
        <v>-4.5432179464982722E-2</v>
      </c>
      <c r="F12">
        <f>('Manu and Services'!F10-'Manu and Services'!E10)/'Manu and Services'!E10</f>
        <v>4.9029817283712272E-2</v>
      </c>
      <c r="G12">
        <f>('Manu and Services'!G10-'Manu and Services'!F10)/'Manu and Services'!F10</f>
        <v>-6.6077602232403332E-3</v>
      </c>
      <c r="H12">
        <f>('Manu and Services'!H10-'Manu and Services'!G10)/'Manu and Services'!G10</f>
        <v>1.4469326950968149E-2</v>
      </c>
      <c r="I12">
        <f>('Manu and Services'!I10-'Manu and Services'!H10)/'Manu and Services'!H10</f>
        <v>-4.6107805229528689E-2</v>
      </c>
      <c r="J12">
        <f>('Manu and Services'!J10-'Manu and Services'!I10)/'Manu and Services'!I10</f>
        <v>0.19919302696441904</v>
      </c>
      <c r="K12">
        <f>('Manu and Services'!K10-'Manu and Services'!J10)/'Manu and Services'!J10</f>
        <v>1.6558678556933187E-2</v>
      </c>
      <c r="L12">
        <f>('Manu and Services'!L10-'Manu and Services'!K10)/'Manu and Services'!K10</f>
        <v>-3.771625204222603E-3</v>
      </c>
      <c r="M12">
        <f>('Manu and Services'!M10-'Manu and Services'!L10)/'Manu and Services'!L10</f>
        <v>4.1485537113795823E-2</v>
      </c>
      <c r="N12">
        <f>('Manu and Services'!N10-'Manu and Services'!M10)/'Manu and Services'!M10</f>
        <v>3.9899237772288244E-2</v>
      </c>
      <c r="O12">
        <f>('Manu and Services'!O10-'Manu and Services'!N10)/'Manu and Services'!N10</f>
        <v>0.12378827040480322</v>
      </c>
      <c r="P12">
        <f>('Manu and Services'!P10-'Manu and Services'!O10)/'Manu and Services'!O10</f>
        <v>-8.2828355435151137E-3</v>
      </c>
      <c r="Q12">
        <f>('Manu and Services'!Q10-'Manu and Services'!P10)/'Manu and Services'!P10</f>
        <v>4.8227608721346654E-2</v>
      </c>
      <c r="R12">
        <f>('Manu and Services'!R10-'Manu and Services'!Q10)/'Manu and Services'!Q10</f>
        <v>-4.7601605003546328E-2</v>
      </c>
      <c r="S12">
        <f>('Manu and Services'!S10-'Manu and Services'!R10)/'Manu and Services'!R10</f>
        <v>4.8485005829510951E-2</v>
      </c>
      <c r="T12">
        <f>('Manu and Services'!T10-'Manu and Services'!S10)/'Manu and Services'!S10</f>
        <v>9.8594143191390912E-2</v>
      </c>
      <c r="U12">
        <f>('Manu and Services'!U10-'Manu and Services'!T10)/'Manu and Services'!T10</f>
        <v>-2.8286548756950001E-2</v>
      </c>
      <c r="V12">
        <f>('Manu and Services'!V10-'Manu and Services'!U10)/'Manu and Services'!U10</f>
        <v>-2.205165871410756E-2</v>
      </c>
      <c r="W12">
        <f>('Manu and Services'!W10-'Manu and Services'!V10)/'Manu and Services'!V10</f>
        <v>3.6097526668734829E-2</v>
      </c>
      <c r="X12">
        <f>('Manu and Services'!X10-'Manu and Services'!W10)/'Manu and Services'!W10</f>
        <v>-7.2011041336104834E-4</v>
      </c>
      <c r="Y12">
        <f>('Manu and Services'!Y10-'Manu and Services'!X10)/'Manu and Services'!X10</f>
        <v>4.9290941828260264E-2</v>
      </c>
    </row>
    <row r="13" spans="1:25" x14ac:dyDescent="0.25">
      <c r="A13" s="1" t="str">
        <f>'Manu and Services'!A11</f>
        <v>Agriculture</v>
      </c>
      <c r="C13">
        <f>('Manu and Services'!C11-'Manu and Services'!B11)/'Manu and Services'!B11</f>
        <v>-8.829272404475362E-3</v>
      </c>
      <c r="D13">
        <f>('Manu and Services'!D11-'Manu and Services'!C11)/'Manu and Services'!C11</f>
        <v>-1.5193112996353115E-2</v>
      </c>
      <c r="E13">
        <f>('Manu and Services'!E11-'Manu and Services'!D11)/'Manu and Services'!D11</f>
        <v>-1.8552648321103132E-2</v>
      </c>
      <c r="F13">
        <f>('Manu and Services'!F11-'Manu and Services'!E11)/'Manu and Services'!E11</f>
        <v>0.10518328042418315</v>
      </c>
      <c r="G13">
        <f>('Manu and Services'!G11-'Manu and Services'!F11)/'Manu and Services'!F11</f>
        <v>-0.10897610754447341</v>
      </c>
      <c r="H13">
        <f>('Manu and Services'!H11-'Manu and Services'!G11)/'Manu and Services'!G11</f>
        <v>3.4112400789658778E-4</v>
      </c>
      <c r="I13">
        <f>('Manu and Services'!I11-'Manu and Services'!H11)/'Manu and Services'!H11</f>
        <v>0.10929329614452303</v>
      </c>
      <c r="J13">
        <f>('Manu and Services'!J11-'Manu and Services'!I11)/'Manu and Services'!I11</f>
        <v>9.4509023330082445E-2</v>
      </c>
      <c r="K13">
        <f>('Manu and Services'!K11-'Manu and Services'!J11)/'Manu and Services'!J11</f>
        <v>2.2455484369585301E-2</v>
      </c>
      <c r="L13">
        <f>('Manu and Services'!L11-'Manu and Services'!K11)/'Manu and Services'!K11</f>
        <v>7.2582637640293393E-2</v>
      </c>
      <c r="M13">
        <f>('Manu and Services'!M11-'Manu and Services'!L11)/'Manu and Services'!L11</f>
        <v>1.4755141366767496E-2</v>
      </c>
      <c r="N13">
        <f>('Manu and Services'!N11-'Manu and Services'!M11)/'Manu and Services'!M11</f>
        <v>1.3518784771881584E-2</v>
      </c>
      <c r="O13">
        <f>('Manu and Services'!O11-'Manu and Services'!N11)/'Manu and Services'!N11</f>
        <v>3.5058488985858907E-2</v>
      </c>
      <c r="P13">
        <f>('Manu and Services'!P11-'Manu and Services'!O11)/'Manu and Services'!O11</f>
        <v>-2.1808445597043011E-2</v>
      </c>
      <c r="Q13">
        <f>('Manu and Services'!Q11-'Manu and Services'!P11)/'Manu and Services'!P11</f>
        <v>8.7555725689761166E-2</v>
      </c>
      <c r="R13">
        <f>('Manu and Services'!R11-'Manu and Services'!Q11)/'Manu and Services'!Q11</f>
        <v>1.1830662927382725E-2</v>
      </c>
      <c r="S13">
        <f>('Manu and Services'!S11-'Manu and Services'!R11)/'Manu and Services'!R11</f>
        <v>-6.721874343005349E-2</v>
      </c>
      <c r="T13">
        <f>('Manu and Services'!T11-'Manu and Services'!S11)/'Manu and Services'!S11</f>
        <v>0.21364182860457914</v>
      </c>
      <c r="U13">
        <f>('Manu and Services'!U11-'Manu and Services'!T11)/'Manu and Services'!T11</f>
        <v>-0.11843611382970091</v>
      </c>
      <c r="V13">
        <f>('Manu and Services'!V11-'Manu and Services'!U11)/'Manu and Services'!U11</f>
        <v>-5.5929804042960711E-2</v>
      </c>
      <c r="W13">
        <f>('Manu and Services'!W11-'Manu and Services'!V11)/'Manu and Services'!V11</f>
        <v>5.9492367972065453E-2</v>
      </c>
      <c r="X13">
        <f>('Manu and Services'!X11-'Manu and Services'!W11)/'Manu and Services'!W11</f>
        <v>-2.2723270316302592E-2</v>
      </c>
      <c r="Y13">
        <f>('Manu and Services'!Y11-'Manu and Services'!X11)/'Manu and Services'!X11</f>
        <v>3.3702417962921234E-2</v>
      </c>
    </row>
    <row r="14" spans="1:25" x14ac:dyDescent="0.25">
      <c r="A14" s="1" t="str">
        <f>'Manu and Services'!A12</f>
        <v>Construction</v>
      </c>
      <c r="C14">
        <f>('Manu and Services'!C12-'Manu and Services'!B12)/'Manu and Services'!B12</f>
        <v>7.8819143168602376E-2</v>
      </c>
      <c r="D14">
        <f>('Manu and Services'!D12-'Manu and Services'!C12)/'Manu and Services'!C12</f>
        <v>0.13876654542648353</v>
      </c>
      <c r="E14">
        <f>('Manu and Services'!E12-'Manu and Services'!D12)/'Manu and Services'!D12</f>
        <v>-8.792591838597064E-3</v>
      </c>
      <c r="F14">
        <f>('Manu and Services'!F12-'Manu and Services'!E12)/'Manu and Services'!E12</f>
        <v>-7.6408996840812845E-4</v>
      </c>
      <c r="G14">
        <f>('Manu and Services'!G12-'Manu and Services'!F12)/'Manu and Services'!F12</f>
        <v>-0.19153178452344069</v>
      </c>
      <c r="H14">
        <f>('Manu and Services'!H12-'Manu and Services'!G12)/'Manu and Services'!G12</f>
        <v>-1.2933521963833804E-2</v>
      </c>
      <c r="I14">
        <f>('Manu and Services'!I12-'Manu and Services'!H12)/'Manu and Services'!H12</f>
        <v>-4.3603507718711715E-2</v>
      </c>
      <c r="J14">
        <f>('Manu and Services'!J12-'Manu and Services'!I12)/'Manu and Services'!I12</f>
        <v>-5.4347547623827375E-2</v>
      </c>
      <c r="K14">
        <f>('Manu and Services'!K12-'Manu and Services'!J12)/'Manu and Services'!J12</f>
        <v>-6.1906698666660043E-2</v>
      </c>
      <c r="L14">
        <f>('Manu and Services'!L12-'Manu and Services'!K12)/'Manu and Services'!K12</f>
        <v>-2.218233280158351E-2</v>
      </c>
      <c r="M14">
        <f>('Manu and Services'!M12-'Manu and Services'!L12)/'Manu and Services'!L12</f>
        <v>4.9027750970102715E-2</v>
      </c>
      <c r="N14">
        <f>('Manu and Services'!N12-'Manu and Services'!M12)/'Manu and Services'!M12</f>
        <v>-2.9445552416907557E-2</v>
      </c>
      <c r="O14">
        <f>('Manu and Services'!O12-'Manu and Services'!N12)/'Manu and Services'!N12</f>
        <v>-1.0202120715667617E-2</v>
      </c>
      <c r="P14">
        <f>('Manu and Services'!P12-'Manu and Services'!O12)/'Manu and Services'!O12</f>
        <v>6.9442788523503565E-2</v>
      </c>
      <c r="Q14">
        <f>('Manu and Services'!Q12-'Manu and Services'!P12)/'Manu and Services'!P12</f>
        <v>-3.5256557621020812E-2</v>
      </c>
      <c r="R14">
        <f>('Manu and Services'!R12-'Manu and Services'!Q12)/'Manu and Services'!Q12</f>
        <v>4.2941015496707494E-2</v>
      </c>
      <c r="S14">
        <f>('Manu and Services'!S12-'Manu and Services'!R12)/'Manu and Services'!R12</f>
        <v>4.4871778291191378E-2</v>
      </c>
      <c r="T14">
        <f>('Manu and Services'!T12-'Manu and Services'!S12)/'Manu and Services'!S12</f>
        <v>-1.6056587950550767E-2</v>
      </c>
      <c r="U14">
        <f>('Manu and Services'!U12-'Manu and Services'!T12)/'Manu and Services'!T12</f>
        <v>0.15807917796109722</v>
      </c>
      <c r="V14">
        <f>('Manu and Services'!V12-'Manu and Services'!U12)/'Manu and Services'!U12</f>
        <v>5.8405605624583731E-3</v>
      </c>
      <c r="W14">
        <f>('Manu and Services'!W12-'Manu and Services'!V12)/'Manu and Services'!V12</f>
        <v>0.12985013946351776</v>
      </c>
      <c r="X14">
        <f>('Manu and Services'!X12-'Manu and Services'!W12)/'Manu and Services'!W12</f>
        <v>5.5030538142978196E-2</v>
      </c>
      <c r="Y14">
        <f>('Manu and Services'!Y12-'Manu and Services'!X12)/'Manu and Services'!X12</f>
        <v>0.12407405381441043</v>
      </c>
    </row>
    <row r="15" spans="1:25" x14ac:dyDescent="0.25">
      <c r="A15" s="1" t="str">
        <f>'Manu and Services'!A13</f>
        <v>Mining</v>
      </c>
      <c r="C15">
        <f>('Manu and Services'!C13-'Manu and Services'!B13)/'Manu and Services'!B13</f>
        <v>0.13665755364821491</v>
      </c>
      <c r="D15">
        <f>('Manu and Services'!D13-'Manu and Services'!C13)/'Manu and Services'!C13</f>
        <v>0.32565553376257039</v>
      </c>
      <c r="E15">
        <f>('Manu and Services'!E13-'Manu and Services'!D13)/'Manu and Services'!D13</f>
        <v>-4.4407911959037177E-2</v>
      </c>
      <c r="F15">
        <f>('Manu and Services'!F13-'Manu and Services'!E13)/'Manu and Services'!E13</f>
        <v>-7.3750323750323865E-2</v>
      </c>
      <c r="G15">
        <f>('Manu and Services'!G13-'Manu and Services'!F13)/'Manu and Services'!F13</f>
        <v>0.36056165725566258</v>
      </c>
      <c r="H15">
        <f>('Manu and Services'!H13-'Manu and Services'!G13)/'Manu and Services'!G13</f>
        <v>-0.19702609902512364</v>
      </c>
      <c r="I15">
        <f>('Manu and Services'!I13-'Manu and Services'!H13)/'Manu and Services'!H13</f>
        <v>0.36826727977021756</v>
      </c>
      <c r="J15">
        <f>('Manu and Services'!J13-'Manu and Services'!I13)/'Manu and Services'!I13</f>
        <v>1.988512445415019E-2</v>
      </c>
      <c r="K15">
        <f>('Manu and Services'!K13-'Manu and Services'!J13)/'Manu and Services'!J13</f>
        <v>1.3704705246078801E-2</v>
      </c>
      <c r="L15">
        <f>('Manu and Services'!L13-'Manu and Services'!K13)/'Manu and Services'!K13</f>
        <v>-1.1082138200782427E-2</v>
      </c>
      <c r="M15">
        <f>('Manu and Services'!M13-'Manu and Services'!L13)/'Manu and Services'!L13</f>
        <v>-0.11523493691202981</v>
      </c>
      <c r="N15">
        <f>('Manu and Services'!N13-'Manu and Services'!M13)/'Manu and Services'!M13</f>
        <v>-4.2276340662190423E-2</v>
      </c>
      <c r="O15">
        <f>('Manu and Services'!O13-'Manu and Services'!N13)/'Manu and Services'!N13</f>
        <v>-0.15042893528561449</v>
      </c>
      <c r="P15">
        <f>('Manu and Services'!P13-'Manu and Services'!O13)/'Manu and Services'!O13</f>
        <v>8.8154348449709791E-2</v>
      </c>
      <c r="Q15">
        <f>('Manu and Services'!Q13-'Manu and Services'!P13)/'Manu and Services'!P13</f>
        <v>-0.29457174985770346</v>
      </c>
      <c r="R15">
        <f>('Manu and Services'!R13-'Manu and Services'!Q13)/'Manu and Services'!Q13</f>
        <v>-0.18721815122589736</v>
      </c>
      <c r="S15">
        <f>('Manu and Services'!S13-'Manu and Services'!R13)/'Manu and Services'!R13</f>
        <v>9.2786658450228446E-2</v>
      </c>
      <c r="T15">
        <f>('Manu and Services'!T13-'Manu and Services'!S13)/'Manu and Services'!S13</f>
        <v>-0.26007661915678915</v>
      </c>
      <c r="U15">
        <f>('Manu and Services'!U13-'Manu and Services'!T13)/'Manu and Services'!T13</f>
        <v>-7.5663877662993984E-2</v>
      </c>
      <c r="V15">
        <f>('Manu and Services'!V13-'Manu and Services'!U13)/'Manu and Services'!U13</f>
        <v>-6.9774805243660962E-2</v>
      </c>
      <c r="W15">
        <f>('Manu and Services'!W13-'Manu and Services'!V13)/'Manu and Services'!V13</f>
        <v>7.3859019297410455E-2</v>
      </c>
      <c r="X15">
        <f>('Manu and Services'!X13-'Manu and Services'!W13)/'Manu and Services'!W13</f>
        <v>-0.15035645414890858</v>
      </c>
      <c r="Y15">
        <f>('Manu and Services'!Y13-'Manu and Services'!X13)/'Manu and Services'!X13</f>
        <v>0.11300007918000174</v>
      </c>
    </row>
    <row r="16" spans="1:25" ht="27" customHeight="1" x14ac:dyDescent="0.25">
      <c r="A16" s="1" t="str">
        <f>'Manu and Services'!A14</f>
        <v>Total Productivity without Imputed Rent</v>
      </c>
      <c r="C16">
        <f>('Manu and Services'!C14-'Manu and Services'!B14)/'Manu and Services'!B14</f>
        <v>5.6153813018243931E-2</v>
      </c>
      <c r="D16">
        <f>('Manu and Services'!D14-'Manu and Services'!C14)/'Manu and Services'!C14</f>
        <v>8.842947238489432E-2</v>
      </c>
      <c r="E16">
        <f>('Manu and Services'!E14-'Manu and Services'!D14)/'Manu and Services'!D14</f>
        <v>-4.3300182953436355E-3</v>
      </c>
      <c r="F16">
        <f>('Manu and Services'!F14-'Manu and Services'!E14)/'Manu and Services'!E14</f>
        <v>5.2095355414343604E-2</v>
      </c>
      <c r="G16">
        <f>('Manu and Services'!G14-'Manu and Services'!F14)/'Manu and Services'!F14</f>
        <v>-5.0496523877641045E-2</v>
      </c>
      <c r="H16">
        <f>('Manu and Services'!H14-'Manu and Services'!G14)/'Manu and Services'!G14</f>
        <v>2.6009378625764787E-2</v>
      </c>
      <c r="I16">
        <f>('Manu and Services'!I14-'Manu and Services'!H14)/'Manu and Services'!H14</f>
        <v>2.711312625160324E-2</v>
      </c>
      <c r="J16">
        <f>('Manu and Services'!J14-'Manu and Services'!I14)/'Manu and Services'!I14</f>
        <v>-3.8630753862722994E-3</v>
      </c>
      <c r="K16">
        <f>('Manu and Services'!K14-'Manu and Services'!J14)/'Manu and Services'!J14</f>
        <v>2.6480485234235858E-2</v>
      </c>
      <c r="L16">
        <f>('Manu and Services'!L14-'Manu and Services'!K14)/'Manu and Services'!K14</f>
        <v>2.6778279322037472E-2</v>
      </c>
      <c r="M16">
        <f>('Manu and Services'!M14-'Manu and Services'!L14)/'Manu and Services'!L14</f>
        <v>5.2959709619053573E-2</v>
      </c>
      <c r="N16">
        <f>('Manu and Services'!N14-'Manu and Services'!M14)/'Manu and Services'!M14</f>
        <v>4.4733771169021136E-2</v>
      </c>
      <c r="O16">
        <f>('Manu and Services'!O14-'Manu and Services'!N14)/'Manu and Services'!N14</f>
        <v>3.4177070127804514E-2</v>
      </c>
      <c r="P16">
        <f>('Manu and Services'!P14-'Manu and Services'!O14)/'Manu and Services'!O14</f>
        <v>3.6189937561447352E-2</v>
      </c>
      <c r="Q16">
        <f>('Manu and Services'!Q14-'Manu and Services'!P14)/'Manu and Services'!P14</f>
        <v>3.2753678958926967E-2</v>
      </c>
      <c r="R16">
        <f>('Manu and Services'!R14-'Manu and Services'!Q14)/'Manu and Services'!Q14</f>
        <v>-3.4864461560929268E-2</v>
      </c>
      <c r="S16">
        <f>('Manu and Services'!S14-'Manu and Services'!R14)/'Manu and Services'!R14</f>
        <v>-1.8750817052932352E-2</v>
      </c>
      <c r="T16">
        <f>('Manu and Services'!T14-'Manu and Services'!S14)/'Manu and Services'!S14</f>
        <v>1.404451279327083E-2</v>
      </c>
      <c r="U16">
        <f>('Manu and Services'!U14-'Manu and Services'!T14)/'Manu and Services'!T14</f>
        <v>-9.3043317139299194E-3</v>
      </c>
      <c r="V16">
        <f>('Manu and Services'!V14-'Manu and Services'!U14)/'Manu and Services'!U14</f>
        <v>-1.2597588725956836E-2</v>
      </c>
      <c r="W16">
        <f>('Manu and Services'!W14-'Manu and Services'!V14)/'Manu and Services'!V14</f>
        <v>3.4828402945629236E-2</v>
      </c>
      <c r="X16">
        <f>('Manu and Services'!X14-'Manu and Services'!W14)/'Manu and Services'!W14</f>
        <v>2.8601258610736192E-2</v>
      </c>
      <c r="Y16">
        <f>('Manu and Services'!Y14-'Manu and Services'!X14)/'Manu and Services'!X14</f>
        <v>3.4982079148887756E-2</v>
      </c>
    </row>
    <row r="17" spans="1:25" ht="15" customHeight="1" x14ac:dyDescent="0.25">
      <c r="A17" s="1"/>
    </row>
    <row r="18" spans="1:25" x14ac:dyDescent="0.25">
      <c r="A18" t="s">
        <v>123</v>
      </c>
    </row>
    <row r="19" spans="1:25" x14ac:dyDescent="0.25">
      <c r="C19">
        <v>1994</v>
      </c>
      <c r="D19">
        <v>1995</v>
      </c>
      <c r="E19">
        <v>1996</v>
      </c>
      <c r="F19">
        <v>1997</v>
      </c>
      <c r="G19">
        <v>1998</v>
      </c>
      <c r="H19">
        <v>1999</v>
      </c>
      <c r="I19">
        <v>2000</v>
      </c>
      <c r="J19">
        <v>2001</v>
      </c>
      <c r="K19">
        <v>2002</v>
      </c>
      <c r="L19">
        <v>2003</v>
      </c>
      <c r="M19">
        <v>2004</v>
      </c>
      <c r="N19">
        <v>2005</v>
      </c>
      <c r="O19">
        <v>2006</v>
      </c>
      <c r="P19">
        <v>2007</v>
      </c>
      <c r="Q19">
        <v>2008</v>
      </c>
      <c r="R19">
        <v>2009</v>
      </c>
      <c r="S19">
        <v>2010</v>
      </c>
      <c r="T19">
        <v>2011</v>
      </c>
      <c r="U19">
        <v>2012</v>
      </c>
      <c r="V19">
        <v>2013</v>
      </c>
      <c r="W19">
        <v>2014</v>
      </c>
      <c r="X19">
        <v>2015</v>
      </c>
      <c r="Y19">
        <v>2016</v>
      </c>
    </row>
    <row r="20" spans="1:25" x14ac:dyDescent="0.25">
      <c r="A20" t="s">
        <v>85</v>
      </c>
      <c r="C20">
        <f>B71*(('Manu and Services'!B3/'Manu and Services'!B$14)*(('Manu and Services'!C3/'Manu and Services'!B3)-1))</f>
        <v>6.265637950836408E-3</v>
      </c>
      <c r="D20">
        <f>C71*(('Manu and Services'!C3/'Manu and Services'!C$14)*(('Manu and Services'!D3/'Manu and Services'!C3)-1))</f>
        <v>6.0549832485613138E-3</v>
      </c>
      <c r="E20">
        <f>D71*(('Manu and Services'!D3/'Manu and Services'!D$14)*(('Manu and Services'!E3/'Manu and Services'!D3)-1))</f>
        <v>2.9298681053190178E-3</v>
      </c>
      <c r="F20">
        <f>E71*(('Manu and Services'!E3/'Manu and Services'!E$14)*(('Manu and Services'!F3/'Manu and Services'!E3)-1))</f>
        <v>2.6798652557096826E-3</v>
      </c>
      <c r="G20">
        <f>F71*(('Manu and Services'!F3/'Manu and Services'!F$14)*(('Manu and Services'!G3/'Manu and Services'!F3)-1))</f>
        <v>-1.8458139720846267E-3</v>
      </c>
      <c r="H20">
        <f>G71*(('Manu and Services'!G3/'Manu and Services'!G$14)*(('Manu and Services'!H3/'Manu and Services'!G3)-1))</f>
        <v>-2.9487555170370099E-3</v>
      </c>
      <c r="I20">
        <f>H71*(('Manu and Services'!H3/'Manu and Services'!H$14)*(('Manu and Services'!I3/'Manu and Services'!H3)-1))</f>
        <v>2.0168787221383866E-3</v>
      </c>
      <c r="J20">
        <f>I71*(('Manu and Services'!I3/'Manu and Services'!I$14)*(('Manu and Services'!J3/'Manu and Services'!I3)-1))</f>
        <v>-7.1321371098923307E-4</v>
      </c>
      <c r="K20">
        <f>J71*(('Manu and Services'!J3/'Manu and Services'!J$14)*(('Manu and Services'!K3/'Manu and Services'!J3)-1))</f>
        <v>2.4968132294227899E-3</v>
      </c>
      <c r="L20">
        <f>K71*(('Manu and Services'!K3/'Manu and Services'!K$14)*(('Manu and Services'!L3/'Manu and Services'!K3)-1))</f>
        <v>1.5284761425148781E-3</v>
      </c>
      <c r="M20">
        <f>L71*(('Manu and Services'!L3/'Manu and Services'!L$14)*(('Manu and Services'!M3/'Manu and Services'!L3)-1))</f>
        <v>6.0694162042389749E-3</v>
      </c>
      <c r="N20">
        <f>M71*(('Manu and Services'!M3/'Manu and Services'!M$14)*(('Manu and Services'!N3/'Manu and Services'!M3)-1))</f>
        <v>5.6827529621951015E-3</v>
      </c>
      <c r="O20">
        <f>N71*(('Manu and Services'!N3/'Manu and Services'!N$14)*(('Manu and Services'!O3/'Manu and Services'!N3)-1))</f>
        <v>6.4342768724883739E-4</v>
      </c>
      <c r="P20">
        <f>O71*(('Manu and Services'!O3/'Manu and Services'!O$14)*(('Manu and Services'!P3/'Manu and Services'!O3)-1))</f>
        <v>4.7000677092401029E-3</v>
      </c>
      <c r="Q20">
        <f>P71*(('Manu and Services'!P3/'Manu and Services'!P$14)*(('Manu and Services'!Q3/'Manu and Services'!P3)-1))</f>
        <v>2.043260728326079E-3</v>
      </c>
      <c r="R20">
        <f>Q71*(('Manu and Services'!Q3/'Manu and Services'!Q$14)*(('Manu and Services'!R3/'Manu and Services'!Q3)-1))</f>
        <v>3.8506433780318957E-3</v>
      </c>
      <c r="S20">
        <f>R71*(('Manu and Services'!R3/'Manu and Services'!R$14)*(('Manu and Services'!S3/'Manu and Services'!R3)-1))</f>
        <v>-2.196398809091026E-3</v>
      </c>
      <c r="T20">
        <f>S71*(('Manu and Services'!S3/'Manu and Services'!S$14)*(('Manu and Services'!T3/'Manu and Services'!S3)-1))</f>
        <v>-1.1184961916394156E-4</v>
      </c>
      <c r="U20">
        <f>T71*(('Manu and Services'!T3/'Manu and Services'!T$14)*(('Manu and Services'!U3/'Manu and Services'!T3)-1))</f>
        <v>5.8070611352137541E-4</v>
      </c>
      <c r="V20">
        <f>U71*(('Manu and Services'!U3/'Manu and Services'!U$14)*(('Manu and Services'!V3/'Manu and Services'!U3)-1))</f>
        <v>3.0810616906584249E-3</v>
      </c>
      <c r="W20">
        <f>V71*(('Manu and Services'!V3/'Manu and Services'!V$14)*(('Manu and Services'!W3/'Manu and Services'!V3)-1))</f>
        <v>1.7060765299368574E-3</v>
      </c>
      <c r="X20">
        <f>W71*(('Manu and Services'!W3/'Manu and Services'!W$14)*(('Manu and Services'!X3/'Manu and Services'!W3)-1))</f>
        <v>2.7396159820181694E-3</v>
      </c>
      <c r="Y20">
        <f>X71*(('Manu and Services'!X3/'Manu and Services'!X$14)*(('Manu and Services'!Y3/'Manu and Services'!X3)-1))</f>
        <v>3.9841525879085431E-4</v>
      </c>
    </row>
    <row r="21" spans="1:25" x14ac:dyDescent="0.25">
      <c r="A21" t="s">
        <v>84</v>
      </c>
      <c r="C21">
        <f>B72*(('Manu and Services'!B4/'Manu and Services'!B$14)*(('Manu and Services'!C4/'Manu and Services'!B4)-1))</f>
        <v>8.4782984484573672E-3</v>
      </c>
      <c r="D21">
        <f>C72*(('Manu and Services'!C4/'Manu and Services'!C$14)*(('Manu and Services'!D4/'Manu and Services'!C4)-1))</f>
        <v>2.1178015482910303E-2</v>
      </c>
      <c r="E21">
        <f>D72*(('Manu and Services'!D4/'Manu and Services'!D$14)*(('Manu and Services'!E4/'Manu and Services'!D4)-1))</f>
        <v>8.520672831172393E-3</v>
      </c>
      <c r="F21">
        <f>E72*(('Manu and Services'!E4/'Manu and Services'!E$14)*(('Manu and Services'!F4/'Manu and Services'!E4)-1))</f>
        <v>3.3383640828122435E-3</v>
      </c>
      <c r="G21">
        <f>F72*(('Manu and Services'!F4/'Manu and Services'!F$14)*(('Manu and Services'!G4/'Manu and Services'!F4)-1))</f>
        <v>-6.6666148731492738E-3</v>
      </c>
      <c r="H21">
        <f>G72*(('Manu and Services'!G4/'Manu and Services'!G$14)*(('Manu and Services'!H4/'Manu and Services'!G4)-1))</f>
        <v>-4.8950275349178632E-3</v>
      </c>
      <c r="I21">
        <f>H72*(('Manu and Services'!H4/'Manu and Services'!H$14)*(('Manu and Services'!I4/'Manu and Services'!H4)-1))</f>
        <v>2.2715282335229025E-3</v>
      </c>
      <c r="J21">
        <f>I72*(('Manu and Services'!I4/'Manu and Services'!I$14)*(('Manu and Services'!J4/'Manu and Services'!I4)-1))</f>
        <v>-3.8245550623606252E-3</v>
      </c>
      <c r="K21">
        <f>J72*(('Manu and Services'!J4/'Manu and Services'!J$14)*(('Manu and Services'!K4/'Manu and Services'!J4)-1))</f>
        <v>2.9366749565942394E-3</v>
      </c>
      <c r="L21">
        <f>K72*(('Manu and Services'!K4/'Manu and Services'!K$14)*(('Manu and Services'!L4/'Manu and Services'!K4)-1))</f>
        <v>9.5309971147309758E-3</v>
      </c>
      <c r="M21">
        <f>L72*(('Manu and Services'!L4/'Manu and Services'!L$14)*(('Manu and Services'!M4/'Manu and Services'!L4)-1))</f>
        <v>1.3363960739642128E-2</v>
      </c>
      <c r="N21">
        <f>M72*(('Manu and Services'!M4/'Manu and Services'!M$14)*(('Manu and Services'!N4/'Manu and Services'!M4)-1))</f>
        <v>4.5065301538717789E-3</v>
      </c>
      <c r="O21">
        <f>N72*(('Manu and Services'!N4/'Manu and Services'!N$14)*(('Manu and Services'!O4/'Manu and Services'!N4)-1))</f>
        <v>2.9763798415071269E-3</v>
      </c>
      <c r="P21">
        <f>O72*(('Manu and Services'!O4/'Manu and Services'!O$14)*(('Manu and Services'!P4/'Manu and Services'!O4)-1))</f>
        <v>1.2149348927626044E-2</v>
      </c>
      <c r="Q21">
        <f>P72*(('Manu and Services'!P4/'Manu and Services'!P$14)*(('Manu and Services'!Q4/'Manu and Services'!P4)-1))</f>
        <v>2.6857127200275261E-3</v>
      </c>
      <c r="R21">
        <f>Q72*(('Manu and Services'!Q4/'Manu and Services'!Q$14)*(('Manu and Services'!R4/'Manu and Services'!Q4)-1))</f>
        <v>1.3674156500208907E-3</v>
      </c>
      <c r="S21">
        <f>R72*(('Manu and Services'!R4/'Manu and Services'!R$14)*(('Manu and Services'!S4/'Manu and Services'!R4)-1))</f>
        <v>-4.1161221661172708E-3</v>
      </c>
      <c r="T21">
        <f>S72*(('Manu and Services'!S4/'Manu and Services'!S$14)*(('Manu and Services'!T4/'Manu and Services'!S4)-1))</f>
        <v>3.4555748291670717E-3</v>
      </c>
      <c r="U21">
        <f>T72*(('Manu and Services'!T4/'Manu and Services'!T$14)*(('Manu and Services'!U4/'Manu and Services'!T4)-1))</f>
        <v>6.5035497503338423E-4</v>
      </c>
      <c r="V21">
        <f>U72*(('Manu and Services'!U4/'Manu and Services'!U$14)*(('Manu and Services'!V4/'Manu and Services'!U4)-1))</f>
        <v>-6.4764793371234241E-3</v>
      </c>
      <c r="W21">
        <f>V72*(('Manu and Services'!V4/'Manu and Services'!V$14)*(('Manu and Services'!W4/'Manu and Services'!V4)-1))</f>
        <v>-1.6595936359893233E-3</v>
      </c>
      <c r="X21">
        <f>W72*(('Manu and Services'!W4/'Manu and Services'!W$14)*(('Manu and Services'!X4/'Manu and Services'!W4)-1))</f>
        <v>5.4369584283250521E-3</v>
      </c>
      <c r="Y21">
        <f>X72*(('Manu and Services'!X4/'Manu and Services'!X$14)*(('Manu and Services'!Y4/'Manu and Services'!X4)-1))</f>
        <v>4.4320756365070254E-4</v>
      </c>
    </row>
    <row r="22" spans="1:25" x14ac:dyDescent="0.25">
      <c r="A22" t="s">
        <v>83</v>
      </c>
      <c r="C22">
        <f>B73*(('Manu and Services'!B5/'Manu and Services'!B$14)*(('Manu and Services'!C5/'Manu and Services'!B5)-1))</f>
        <v>4.8489109726960545E-3</v>
      </c>
      <c r="D22">
        <f>C73*(('Manu and Services'!C5/'Manu and Services'!C$14)*(('Manu and Services'!D5/'Manu and Services'!C5)-1))</f>
        <v>-1.3451588416772669E-3</v>
      </c>
      <c r="E22">
        <f>D73*(('Manu and Services'!D5/'Manu and Services'!D$14)*(('Manu and Services'!E5/'Manu and Services'!D5)-1))</f>
        <v>8.1303409360951231E-3</v>
      </c>
      <c r="F22">
        <f>E73*(('Manu and Services'!E5/'Manu and Services'!E$14)*(('Manu and Services'!F5/'Manu and Services'!E5)-1))</f>
        <v>3.7789223626574892E-3</v>
      </c>
      <c r="G22">
        <f>F73*(('Manu and Services'!F5/'Manu and Services'!F$14)*(('Manu and Services'!G5/'Manu and Services'!F5)-1))</f>
        <v>-9.6193309654912483E-3</v>
      </c>
      <c r="H22">
        <f>G73*(('Manu and Services'!G5/'Manu and Services'!G$14)*(('Manu and Services'!H5/'Manu and Services'!G5)-1))</f>
        <v>1.7829893037995068E-2</v>
      </c>
      <c r="I22">
        <f>H73*(('Manu and Services'!H5/'Manu and Services'!H$14)*(('Manu and Services'!I5/'Manu and Services'!H5)-1))</f>
        <v>1.4173144445224464E-2</v>
      </c>
      <c r="J22">
        <f>I73*(('Manu and Services'!I5/'Manu and Services'!I$14)*(('Manu and Services'!J5/'Manu and Services'!I5)-1))</f>
        <v>-9.3566877215688193E-3</v>
      </c>
      <c r="K22">
        <f>J73*(('Manu and Services'!J5/'Manu and Services'!J$14)*(('Manu and Services'!K5/'Manu and Services'!J5)-1))</f>
        <v>1.7382232043073039E-2</v>
      </c>
      <c r="L22">
        <f>K73*(('Manu and Services'!K5/'Manu and Services'!K$14)*(('Manu and Services'!L5/'Manu and Services'!K5)-1))</f>
        <v>4.9019274394977415E-3</v>
      </c>
      <c r="M22">
        <f>L73*(('Manu and Services'!L5/'Manu and Services'!L$14)*(('Manu and Services'!M5/'Manu and Services'!L5)-1))</f>
        <v>1.7359563527424147E-2</v>
      </c>
      <c r="N22">
        <f>M73*(('Manu and Services'!M5/'Manu and Services'!M$14)*(('Manu and Services'!N5/'Manu and Services'!M5)-1))</f>
        <v>6.8085509947632119E-3</v>
      </c>
      <c r="O22">
        <f>N73*(('Manu and Services'!N5/'Manu and Services'!N$14)*(('Manu and Services'!O5/'Manu and Services'!N5)-1))</f>
        <v>3.0422388563294978E-3</v>
      </c>
      <c r="P22">
        <f>O73*(('Manu and Services'!O5/'Manu and Services'!O$14)*(('Manu and Services'!P5/'Manu and Services'!O5)-1))</f>
        <v>5.4037280950679518E-3</v>
      </c>
      <c r="Q22">
        <f>P73*(('Manu and Services'!P5/'Manu and Services'!P$14)*(('Manu and Services'!Q5/'Manu and Services'!P5)-1))</f>
        <v>-5.4930157954775872E-4</v>
      </c>
      <c r="R22">
        <f>Q73*(('Manu and Services'!Q5/'Manu and Services'!Q$14)*(('Manu and Services'!R5/'Manu and Services'!Q5)-1))</f>
        <v>-1.1278362849811463E-2</v>
      </c>
      <c r="S22">
        <f>R73*(('Manu and Services'!R5/'Manu and Services'!R$14)*(('Manu and Services'!S5/'Manu and Services'!R5)-1))</f>
        <v>-2.8140687104111577E-3</v>
      </c>
      <c r="T22">
        <f>S73*(('Manu and Services'!S5/'Manu and Services'!S$14)*(('Manu and Services'!T5/'Manu and Services'!S5)-1))</f>
        <v>-5.9717890690953535E-3</v>
      </c>
      <c r="U22">
        <f>T73*(('Manu and Services'!T5/'Manu and Services'!T$14)*(('Manu and Services'!U5/'Manu and Services'!T5)-1))</f>
        <v>5.0621947906230669E-3</v>
      </c>
      <c r="V22">
        <f>U73*(('Manu and Services'!U5/'Manu and Services'!U$14)*(('Manu and Services'!V5/'Manu and Services'!U5)-1))</f>
        <v>4.1849739370702251E-3</v>
      </c>
      <c r="W22">
        <f>V73*(('Manu and Services'!V5/'Manu and Services'!V$14)*(('Manu and Services'!W5/'Manu and Services'!V5)-1))</f>
        <v>7.2558882469055709E-3</v>
      </c>
      <c r="X22">
        <f>W73*(('Manu and Services'!W5/'Manu and Services'!W$14)*(('Manu and Services'!X5/'Manu and Services'!W5)-1))</f>
        <v>7.5834829912916962E-3</v>
      </c>
      <c r="Y22">
        <f>X73*(('Manu and Services'!X5/'Manu and Services'!X$14)*(('Manu and Services'!Y5/'Manu and Services'!X5)-1))</f>
        <v>1.943663973643659E-3</v>
      </c>
    </row>
    <row r="23" spans="1:25" x14ac:dyDescent="0.25">
      <c r="A23" t="s">
        <v>81</v>
      </c>
      <c r="C23">
        <f>B74*(('Manu and Services'!B6/'Manu and Services'!B$14)*(('Manu and Services'!C6/'Manu and Services'!B6)-1))</f>
        <v>5.6832658749113012E-3</v>
      </c>
      <c r="D23">
        <f>C74*(('Manu and Services'!C6/'Manu and Services'!C$14)*(('Manu and Services'!D6/'Manu and Services'!C6)-1))</f>
        <v>7.3699205501330384E-3</v>
      </c>
      <c r="E23">
        <f>D74*(('Manu and Services'!D6/'Manu and Services'!D$14)*(('Manu and Services'!E6/'Manu and Services'!D6)-1))</f>
        <v>4.8239990156302703E-3</v>
      </c>
      <c r="F23">
        <f>E74*(('Manu and Services'!E6/'Manu and Services'!E$14)*(('Manu and Services'!F6/'Manu and Services'!E6)-1))</f>
        <v>-4.1306199027907123E-3</v>
      </c>
      <c r="G23">
        <f>F74*(('Manu and Services'!F6/'Manu and Services'!F$14)*(('Manu and Services'!G6/'Manu and Services'!F6)-1))</f>
        <v>2.6763771831721213E-3</v>
      </c>
      <c r="H23">
        <f>G74*(('Manu and Services'!G6/'Manu and Services'!G$14)*(('Manu and Services'!H6/'Manu and Services'!G6)-1))</f>
        <v>1.0781168435517957E-3</v>
      </c>
      <c r="I23">
        <f>H74*(('Manu and Services'!H6/'Manu and Services'!H$14)*(('Manu and Services'!I6/'Manu and Services'!H6)-1))</f>
        <v>4.7165282732034653E-3</v>
      </c>
      <c r="J23">
        <f>I74*(('Manu and Services'!I6/'Manu and Services'!I$14)*(('Manu and Services'!J6/'Manu and Services'!I6)-1))</f>
        <v>-2.8136556203643757E-3</v>
      </c>
      <c r="K23">
        <f>J74*(('Manu and Services'!J6/'Manu and Services'!J$14)*(('Manu and Services'!K6/'Manu and Services'!J6)-1))</f>
        <v>5.7247835160571317E-3</v>
      </c>
      <c r="L23">
        <f>K74*(('Manu and Services'!K6/'Manu and Services'!K$14)*(('Manu and Services'!L6/'Manu and Services'!K6)-1))</f>
        <v>-2.2746447692434586E-3</v>
      </c>
      <c r="M23">
        <f>L74*(('Manu and Services'!L6/'Manu and Services'!L$14)*(('Manu and Services'!M6/'Manu and Services'!L6)-1))</f>
        <v>1.7444289044817882E-3</v>
      </c>
      <c r="N23">
        <f>M74*(('Manu and Services'!M6/'Manu and Services'!M$14)*(('Manu and Services'!N6/'Manu and Services'!M6)-1))</f>
        <v>2.1904413774303947E-3</v>
      </c>
      <c r="O23">
        <f>N74*(('Manu and Services'!N6/'Manu and Services'!N$14)*(('Manu and Services'!O6/'Manu and Services'!N6)-1))</f>
        <v>-6.0107092913269907E-3</v>
      </c>
      <c r="P23">
        <f>O74*(('Manu and Services'!O6/'Manu and Services'!O$14)*(('Manu and Services'!P6/'Manu and Services'!O6)-1))</f>
        <v>8.2412626709362797E-3</v>
      </c>
      <c r="Q23">
        <f>P74*(('Manu and Services'!P6/'Manu and Services'!P$14)*(('Manu and Services'!Q6/'Manu and Services'!P6)-1))</f>
        <v>1.0809367097840202E-3</v>
      </c>
      <c r="R23">
        <f>Q74*(('Manu and Services'!Q6/'Manu and Services'!Q$14)*(('Manu and Services'!R6/'Manu and Services'!Q6)-1))</f>
        <v>1.6915402344992892E-3</v>
      </c>
      <c r="S23">
        <f>R74*(('Manu and Services'!R6/'Manu and Services'!R$14)*(('Manu and Services'!S6/'Manu and Services'!R6)-1))</f>
        <v>-1.3614118443692017E-2</v>
      </c>
      <c r="T23">
        <f>S74*(('Manu and Services'!S6/'Manu and Services'!S$14)*(('Manu and Services'!T6/'Manu and Services'!S6)-1))</f>
        <v>9.4030383179538937E-4</v>
      </c>
      <c r="U23">
        <f>T74*(('Manu and Services'!T6/'Manu and Services'!T$14)*(('Manu and Services'!U6/'Manu and Services'!T6)-1))</f>
        <v>-2.7166191481282982E-3</v>
      </c>
      <c r="V23">
        <f>U74*(('Manu and Services'!U6/'Manu and Services'!U$14)*(('Manu and Services'!V6/'Manu and Services'!U6)-1))</f>
        <v>7.5988115141806289E-4</v>
      </c>
      <c r="W23">
        <f>V74*(('Manu and Services'!V6/'Manu and Services'!V$14)*(('Manu and Services'!W6/'Manu and Services'!V6)-1))</f>
        <v>7.3511830479874158E-4</v>
      </c>
      <c r="X23">
        <f>W74*(('Manu and Services'!W6/'Manu and Services'!W$14)*(('Manu and Services'!X6/'Manu and Services'!W6)-1))</f>
        <v>3.6620747600462403E-3</v>
      </c>
      <c r="Y23">
        <f>X74*(('Manu and Services'!X6/'Manu and Services'!X$14)*(('Manu and Services'!Y6/'Manu and Services'!X6)-1))</f>
        <v>-2.2879339559232527E-3</v>
      </c>
    </row>
    <row r="24" spans="1:25" ht="30" x14ac:dyDescent="0.25">
      <c r="A24" s="1" t="s">
        <v>141</v>
      </c>
      <c r="C24">
        <f>B78*(('Manu and Services'!B7/'Manu and Services'!B$14)*(('Manu and Services'!C7/'Manu and Services'!B7)-1))</f>
        <v>1.492869143058927E-2</v>
      </c>
      <c r="D24">
        <f>C78*(('Manu and Services'!C7/'Manu and Services'!C$14)*(('Manu and Services'!D7/'Manu and Services'!C7)-1))</f>
        <v>1.285446725118717E-2</v>
      </c>
      <c r="E24">
        <f>D78*(('Manu and Services'!D7/'Manu and Services'!D$14)*(('Manu and Services'!E7/'Manu and Services'!D7)-1))</f>
        <v>-1.1476220661105502E-2</v>
      </c>
      <c r="F24">
        <f>E78*(('Manu and Services'!E7/'Manu and Services'!E$14)*(('Manu and Services'!F7/'Manu and Services'!E7)-1))</f>
        <v>1.5724743377353922E-2</v>
      </c>
      <c r="G24">
        <f>F78*(('Manu and Services'!F7/'Manu and Services'!F$14)*(('Manu and Services'!G7/'Manu and Services'!F7)-1))</f>
        <v>-1.2750927577410255E-2</v>
      </c>
      <c r="H24">
        <f>G78*(('Manu and Services'!G7/'Manu and Services'!G$14)*(('Manu and Services'!H7/'Manu and Services'!G7)-1))</f>
        <v>2.7150293345288234E-3</v>
      </c>
      <c r="I24">
        <f>H78*(('Manu and Services'!H7/'Manu and Services'!H$14)*(('Manu and Services'!I7/'Manu and Services'!H7)-1))</f>
        <v>-5.4125555838849052E-3</v>
      </c>
      <c r="J24">
        <f>I78*(('Manu and Services'!I7/'Manu and Services'!I$14)*(('Manu and Services'!J7/'Manu and Services'!I7)-1))</f>
        <v>-2.1700011540507814E-2</v>
      </c>
      <c r="K24">
        <f>J78*(('Manu and Services'!J7/'Manu and Services'!J$14)*(('Manu and Services'!K7/'Manu and Services'!J7)-1))</f>
        <v>2.3813876029746572E-3</v>
      </c>
      <c r="L24">
        <f>K78*(('Manu and Services'!K7/'Manu and Services'!K$14)*(('Manu and Services'!L7/'Manu and Services'!K7)-1))</f>
        <v>-6.2628255449602641E-3</v>
      </c>
      <c r="M24">
        <f>L78*(('Manu and Services'!L7/'Manu and Services'!L$14)*(('Manu and Services'!M7/'Manu and Services'!L7)-1))</f>
        <v>9.7644295538506839E-3</v>
      </c>
      <c r="N24">
        <f>M78*(('Manu and Services'!M7/'Manu and Services'!M$14)*(('Manu and Services'!N7/'Manu and Services'!M7)-1))</f>
        <v>2.0819317491215135E-2</v>
      </c>
      <c r="O24">
        <f>N78*(('Manu and Services'!N7/'Manu and Services'!N$14)*(('Manu and Services'!O7/'Manu and Services'!N7)-1))</f>
        <v>5.8965891558861684E-3</v>
      </c>
      <c r="P24">
        <f>O78*(('Manu and Services'!O7/'Manu and Services'!O$14)*(('Manu and Services'!P7/'Manu and Services'!O7)-1))</f>
        <v>2.1686235243030427E-2</v>
      </c>
      <c r="Q24">
        <f>P78*(('Manu and Services'!P7/'Manu and Services'!P$14)*(('Manu and Services'!Q7/'Manu and Services'!P7)-1))</f>
        <v>2.1762749251146199E-2</v>
      </c>
      <c r="R24">
        <f>Q78*(('Manu and Services'!Q7/'Manu and Services'!Q$14)*(('Manu and Services'!R7/'Manu and Services'!Q7)-1))</f>
        <v>-6.6934246628549982E-3</v>
      </c>
      <c r="S24">
        <f>R78*(('Manu and Services'!R7/'Manu and Services'!R$14)*(('Manu and Services'!S7/'Manu and Services'!R7)-1))</f>
        <v>9.5323932013639933E-3</v>
      </c>
      <c r="T24">
        <f>S78*(('Manu and Services'!S7/'Manu and Services'!S$14)*(('Manu and Services'!T7/'Manu and Services'!S7)-1))</f>
        <v>-2.7257706001359142E-3</v>
      </c>
      <c r="U24">
        <f>T78*(('Manu and Services'!T7/'Manu and Services'!T$14)*(('Manu and Services'!U7/'Manu and Services'!T7)-1))</f>
        <v>5.1260500162481309E-4</v>
      </c>
      <c r="V24">
        <f>U78*(('Manu and Services'!U7/'Manu and Services'!U$14)*(('Manu and Services'!V7/'Manu and Services'!U7)-1))</f>
        <v>-1.7728651525035521E-3</v>
      </c>
      <c r="W24">
        <f>V78*(('Manu and Services'!V7/'Manu and Services'!V$14)*(('Manu and Services'!W7/'Manu and Services'!V7)-1))</f>
        <v>8.9967672844431194E-3</v>
      </c>
      <c r="X24">
        <f>W78*(('Manu and Services'!W7/'Manu and Services'!W$14)*(('Manu and Services'!X7/'Manu and Services'!W7)-1))</f>
        <v>1.6350855839758316E-2</v>
      </c>
      <c r="Y24">
        <f>X78*(('Manu and Services'!X7/'Manu and Services'!X$14)*(('Manu and Services'!Y7/'Manu and Services'!X7)-1))</f>
        <v>3.7743494720644741E-3</v>
      </c>
    </row>
    <row r="25" spans="1:25" ht="45" x14ac:dyDescent="0.25">
      <c r="A25" s="1" t="s">
        <v>142</v>
      </c>
      <c r="C25">
        <f>B79*(('Manu and Services'!B8/'Manu and Services'!B$14)*(('Manu and Services'!C8/'Manu and Services'!B8)-1))</f>
        <v>3.7066197355798303E-2</v>
      </c>
      <c r="D25">
        <f>C79*(('Manu and Services'!C8/'Manu and Services'!C$14)*(('Manu and Services'!D8/'Manu and Services'!C8)-1))</f>
        <v>2.4497434369130749E-2</v>
      </c>
      <c r="E25">
        <f>D79*(('Manu and Services'!D8/'Manu and Services'!D$14)*(('Manu and Services'!E8/'Manu and Services'!D8)-1))</f>
        <v>-9.3549074550878537E-3</v>
      </c>
      <c r="F25">
        <f>E79*(('Manu and Services'!E8/'Manu and Services'!E$14)*(('Manu and Services'!F8/'Manu and Services'!E8)-1))</f>
        <v>1.3960287841746213E-2</v>
      </c>
      <c r="G25">
        <f>F79*(('Manu and Services'!F8/'Manu and Services'!F$14)*(('Manu and Services'!G8/'Manu and Services'!F8)-1))</f>
        <v>1.9775048948104414E-4</v>
      </c>
      <c r="H25">
        <f>G79*(('Manu and Services'!G8/'Manu and Services'!G$14)*(('Manu and Services'!H8/'Manu and Services'!G8)-1))</f>
        <v>1.2270823388023917E-2</v>
      </c>
      <c r="I25">
        <f>H79*(('Manu and Services'!H8/'Manu and Services'!H$14)*(('Manu and Services'!I8/'Manu and Services'!H8)-1))</f>
        <v>1.7351052976384954E-2</v>
      </c>
      <c r="J25">
        <f>I79*(('Manu and Services'!I8/'Manu and Services'!I$14)*(('Manu and Services'!J8/'Manu and Services'!I8)-1))</f>
        <v>5.7267182016505127E-3</v>
      </c>
      <c r="K25">
        <f>J79*(('Manu and Services'!J8/'Manu and Services'!J$14)*(('Manu and Services'!K8/'Manu and Services'!J8)-1))</f>
        <v>-1.9486092589077139E-3</v>
      </c>
      <c r="L25">
        <f>K79*(('Manu and Services'!K8/'Manu and Services'!K$14)*(('Manu and Services'!L8/'Manu and Services'!K8)-1))</f>
        <v>1.5397341294236507E-2</v>
      </c>
      <c r="M25">
        <f>L79*(('Manu and Services'!L8/'Manu and Services'!L$14)*(('Manu and Services'!M8/'Manu and Services'!L8)-1))</f>
        <v>-3.8809564746905547E-3</v>
      </c>
      <c r="N25">
        <f>M79*(('Manu and Services'!M8/'Manu and Services'!M$14)*(('Manu and Services'!N8/'Manu and Services'!M8)-1))</f>
        <v>2.2063564518131067E-2</v>
      </c>
      <c r="O25">
        <f>N79*(('Manu and Services'!N8/'Manu and Services'!N$14)*(('Manu and Services'!O8/'Manu and Services'!N8)-1))</f>
        <v>2.1576768482516072E-2</v>
      </c>
      <c r="P25">
        <f>O79*(('Manu and Services'!O8/'Manu and Services'!O$14)*(('Manu and Services'!P8/'Manu and Services'!O8)-1))</f>
        <v>2.5606219444522536E-2</v>
      </c>
      <c r="Q25">
        <f>P79*(('Manu and Services'!P8/'Manu and Services'!P$14)*(('Manu and Services'!Q8/'Manu and Services'!P8)-1))</f>
        <v>-5.6911537569069191E-4</v>
      </c>
      <c r="R25">
        <f>Q79*(('Manu and Services'!Q8/'Manu and Services'!Q$14)*(('Manu and Services'!R8/'Manu and Services'!Q8)-1))</f>
        <v>7.354217590311421E-3</v>
      </c>
      <c r="S25">
        <f>R79*(('Manu and Services'!R8/'Manu and Services'!R$14)*(('Manu and Services'!S8/'Manu and Services'!R8)-1))</f>
        <v>-3.7240482447954845E-2</v>
      </c>
      <c r="T25">
        <f>S79*(('Manu and Services'!S8/'Manu and Services'!S$14)*(('Manu and Services'!T8/'Manu and Services'!S8)-1))</f>
        <v>-8.7390579554530896E-3</v>
      </c>
      <c r="U25">
        <f>T79*(('Manu and Services'!T8/'Manu and Services'!T$14)*(('Manu and Services'!U8/'Manu and Services'!T8)-1))</f>
        <v>1.0041196014520321E-2</v>
      </c>
      <c r="V25">
        <f>U79*(('Manu and Services'!U8/'Manu and Services'!U$14)*(('Manu and Services'!V8/'Manu and Services'!U8)-1))</f>
        <v>2.3788510197516703E-2</v>
      </c>
      <c r="W25">
        <f>V79*(('Manu and Services'!V8/'Manu and Services'!V$14)*(('Manu and Services'!W8/'Manu and Services'!V8)-1))</f>
        <v>2.8582092745791383E-2</v>
      </c>
      <c r="X25">
        <f>W79*(('Manu and Services'!W8/'Manu and Services'!W$14)*(('Manu and Services'!X8/'Manu and Services'!W8)-1))</f>
        <v>1.851318507757143E-2</v>
      </c>
      <c r="Y25">
        <f>X79*(('Manu and Services'!X8/'Manu and Services'!X$14)*(('Manu and Services'!Y8/'Manu and Services'!X8)-1))</f>
        <v>2.0577164172212604E-2</v>
      </c>
    </row>
    <row r="26" spans="1:25" x14ac:dyDescent="0.25">
      <c r="A26" s="1" t="s">
        <v>139</v>
      </c>
      <c r="C26">
        <f>B80*(('Manu and Services'!B9/'Manu and Services'!B$14)*(('Manu and Services'!C9/'Manu and Services'!B9)-1))</f>
        <v>-3.1145144778600381E-3</v>
      </c>
      <c r="D26">
        <f>C80*(('Manu and Services'!C9/'Manu and Services'!C$14)*(('Manu and Services'!D9/'Manu and Services'!C9)-1))</f>
        <v>1.6317428660309434E-2</v>
      </c>
      <c r="E26">
        <f>D80*(('Manu and Services'!D9/'Manu and Services'!D$14)*(('Manu and Services'!E9/'Manu and Services'!D9)-1))</f>
        <v>1.0903991229776665E-2</v>
      </c>
      <c r="F26">
        <f>E80*(('Manu and Services'!E9/'Manu and Services'!E$14)*(('Manu and Services'!F9/'Manu and Services'!E9)-1))</f>
        <v>3.281542365159261E-2</v>
      </c>
      <c r="G26">
        <f>F80*(('Manu and Services'!F9/'Manu and Services'!F$14)*(('Manu and Services'!G9/'Manu and Services'!F9)-1))</f>
        <v>1.0990632745613356E-2</v>
      </c>
      <c r="H26">
        <f>G80*(('Manu and Services'!G9/'Manu and Services'!G$14)*(('Manu and Services'!H9/'Manu and Services'!G9)-1))</f>
        <v>-1.3144741983545077E-2</v>
      </c>
      <c r="I26">
        <f>H80*(('Manu and Services'!H9/'Manu and Services'!H$14)*(('Manu and Services'!I9/'Manu and Services'!H9)-1))</f>
        <v>2.036544214290292E-2</v>
      </c>
      <c r="J26">
        <f>I80*(('Manu and Services'!I9/'Manu and Services'!I$14)*(('Manu and Services'!J9/'Manu and Services'!I9)-1))</f>
        <v>-5.8831483047625845E-2</v>
      </c>
      <c r="K26">
        <f>J80*(('Manu and Services'!J9/'Manu and Services'!J$14)*(('Manu and Services'!K9/'Manu and Services'!J9)-1))</f>
        <v>-5.7938071554152646E-3</v>
      </c>
      <c r="L26">
        <f>K80*(('Manu and Services'!K9/'Manu and Services'!K$14)*(('Manu and Services'!L9/'Manu and Services'!K9)-1))</f>
        <v>1.9712424680318186E-2</v>
      </c>
      <c r="M26">
        <f>L80*(('Manu and Services'!L9/'Manu and Services'!L$14)*(('Manu and Services'!M9/'Manu and Services'!L9)-1))</f>
        <v>-1.7120167769204268E-2</v>
      </c>
      <c r="N26">
        <f>M80*(('Manu and Services'!M9/'Manu and Services'!M$14)*(('Manu and Services'!N9/'Manu and Services'!M9)-1))</f>
        <v>1.557940670682424E-2</v>
      </c>
      <c r="O26">
        <f>N80*(('Manu and Services'!N9/'Manu and Services'!N$14)*(('Manu and Services'!O9/'Manu and Services'!N9)-1))</f>
        <v>3.2787462441474314E-3</v>
      </c>
      <c r="P26">
        <f>O80*(('Manu and Services'!O9/'Manu and Services'!O$14)*(('Manu and Services'!P9/'Manu and Services'!O9)-1))</f>
        <v>-2.3311008016365085E-3</v>
      </c>
      <c r="Q26">
        <f>P80*(('Manu and Services'!P9/'Manu and Services'!P$14)*(('Manu and Services'!Q9/'Manu and Services'!P9)-1))</f>
        <v>2.8849768857000746E-2</v>
      </c>
      <c r="R26">
        <f>Q80*(('Manu and Services'!Q9/'Manu and Services'!Q$14)*(('Manu and Services'!R9/'Manu and Services'!Q9)-1))</f>
        <v>-5.2458294719068144E-3</v>
      </c>
      <c r="S26">
        <f>R80*(('Manu and Services'!R9/'Manu and Services'!R$14)*(('Manu and Services'!S9/'Manu and Services'!R9)-1))</f>
        <v>-2.6712244039692551E-2</v>
      </c>
      <c r="T26">
        <f>S80*(('Manu and Services'!S9/'Manu and Services'!S$14)*(('Manu and Services'!T9/'Manu and Services'!S9)-1))</f>
        <v>-1.5310848211944693E-2</v>
      </c>
      <c r="U26">
        <f>T80*(('Manu and Services'!T9/'Manu and Services'!T$14)*(('Manu and Services'!U9/'Manu and Services'!T9)-1))</f>
        <v>3.1103847890091561E-3</v>
      </c>
      <c r="V26">
        <f>U80*(('Manu and Services'!U9/'Manu and Services'!U$14)*(('Manu and Services'!V9/'Manu and Services'!U9)-1))</f>
        <v>3.2641141190670885E-3</v>
      </c>
      <c r="W26">
        <f>V80*(('Manu and Services'!V9/'Manu and Services'!V$14)*(('Manu and Services'!W9/'Manu and Services'!V9)-1))</f>
        <v>-1.4708859805488993E-2</v>
      </c>
      <c r="X26">
        <f>W80*(('Manu and Services'!W9/'Manu and Services'!W$14)*(('Manu and Services'!X9/'Manu and Services'!W9)-1))</f>
        <v>-1.012304817735729E-4</v>
      </c>
      <c r="Y26">
        <f>X80*(('Manu and Services'!X9/'Manu and Services'!X$14)*(('Manu and Services'!Y9/'Manu and Services'!X9)-1))</f>
        <v>5.5284144302698577E-3</v>
      </c>
    </row>
    <row r="27" spans="1:25" x14ac:dyDescent="0.25">
      <c r="A27" t="s">
        <v>82</v>
      </c>
      <c r="C27" t="e">
        <f>B78*(('Manu and Services'!#REF!/'Manu and Services'!B$14)*(('Manu and Services'!#REF!/'Manu and Services'!#REF!)-1))</f>
        <v>#REF!</v>
      </c>
      <c r="D27" t="e">
        <f>C78*(('Manu and Services'!#REF!/'Manu and Services'!C$14)*(('Manu and Services'!#REF!/'Manu and Services'!#REF!)-1))</f>
        <v>#REF!</v>
      </c>
      <c r="E27" t="e">
        <f>D78*(('Manu and Services'!#REF!/'Manu and Services'!D$14)*(('Manu and Services'!#REF!/'Manu and Services'!#REF!)-1))</f>
        <v>#REF!</v>
      </c>
      <c r="F27" t="e">
        <f>E78*(('Manu and Services'!#REF!/'Manu and Services'!E$14)*(('Manu and Services'!#REF!/'Manu and Services'!#REF!)-1))</f>
        <v>#REF!</v>
      </c>
      <c r="G27" t="e">
        <f>F78*(('Manu and Services'!#REF!/'Manu and Services'!F$14)*(('Manu and Services'!#REF!/'Manu and Services'!#REF!)-1))</f>
        <v>#REF!</v>
      </c>
      <c r="H27" t="e">
        <f>G78*(('Manu and Services'!#REF!/'Manu and Services'!G$14)*(('Manu and Services'!#REF!/'Manu and Services'!#REF!)-1))</f>
        <v>#REF!</v>
      </c>
      <c r="I27" t="e">
        <f>H78*(('Manu and Services'!#REF!/'Manu and Services'!H$14)*(('Manu and Services'!#REF!/'Manu and Services'!#REF!)-1))</f>
        <v>#REF!</v>
      </c>
      <c r="J27" t="e">
        <f>I78*(('Manu and Services'!#REF!/'Manu and Services'!I$14)*(('Manu and Services'!#REF!/'Manu and Services'!#REF!)-1))</f>
        <v>#REF!</v>
      </c>
      <c r="K27" t="e">
        <f>J78*(('Manu and Services'!#REF!/'Manu and Services'!J$14)*(('Manu and Services'!#REF!/'Manu and Services'!#REF!)-1))</f>
        <v>#REF!</v>
      </c>
      <c r="L27" t="e">
        <f>K78*(('Manu and Services'!#REF!/'Manu and Services'!K$14)*(('Manu and Services'!#REF!/'Manu and Services'!#REF!)-1))</f>
        <v>#REF!</v>
      </c>
      <c r="M27" t="e">
        <f>L78*(('Manu and Services'!#REF!/'Manu and Services'!L$14)*(('Manu and Services'!#REF!/'Manu and Services'!#REF!)-1))</f>
        <v>#REF!</v>
      </c>
      <c r="N27" t="e">
        <f>M78*(('Manu and Services'!#REF!/'Manu and Services'!M$14)*(('Manu and Services'!#REF!/'Manu and Services'!#REF!)-1))</f>
        <v>#REF!</v>
      </c>
      <c r="O27" t="e">
        <f>N78*(('Manu and Services'!#REF!/'Manu and Services'!N$14)*(('Manu and Services'!#REF!/'Manu and Services'!#REF!)-1))</f>
        <v>#REF!</v>
      </c>
      <c r="P27" t="e">
        <f>O78*(('Manu and Services'!#REF!/'Manu and Services'!O$14)*(('Manu and Services'!#REF!/'Manu and Services'!#REF!)-1))</f>
        <v>#REF!</v>
      </c>
      <c r="Q27" t="e">
        <f>P78*(('Manu and Services'!#REF!/'Manu and Services'!P$14)*(('Manu and Services'!#REF!/'Manu and Services'!#REF!)-1))</f>
        <v>#REF!</v>
      </c>
      <c r="R27" t="e">
        <f>Q78*(('Manu and Services'!#REF!/'Manu and Services'!Q$14)*(('Manu and Services'!#REF!/'Manu and Services'!#REF!)-1))</f>
        <v>#REF!</v>
      </c>
      <c r="S27" t="e">
        <f>R78*(('Manu and Services'!#REF!/'Manu and Services'!R$14)*(('Manu and Services'!#REF!/'Manu and Services'!#REF!)-1))</f>
        <v>#REF!</v>
      </c>
      <c r="T27" t="e">
        <f>S78*(('Manu and Services'!#REF!/'Manu and Services'!S$14)*(('Manu and Services'!#REF!/'Manu and Services'!#REF!)-1))</f>
        <v>#REF!</v>
      </c>
      <c r="U27" t="e">
        <f>T78*(('Manu and Services'!#REF!/'Manu and Services'!T$14)*(('Manu and Services'!#REF!/'Manu and Services'!#REF!)-1))</f>
        <v>#REF!</v>
      </c>
      <c r="V27" t="e">
        <f>U78*(('Manu and Services'!#REF!/'Manu and Services'!U$14)*(('Manu and Services'!#REF!/'Manu and Services'!#REF!)-1))</f>
        <v>#REF!</v>
      </c>
      <c r="W27" t="e">
        <f>V78*(('Manu and Services'!#REF!/'Manu and Services'!V$14)*(('Manu and Services'!#REF!/'Manu and Services'!#REF!)-1))</f>
        <v>#REF!</v>
      </c>
      <c r="X27" t="e">
        <f>W78*(('Manu and Services'!#REF!/'Manu and Services'!W$14)*(('Manu and Services'!#REF!/'Manu and Services'!#REF!)-1))</f>
        <v>#REF!</v>
      </c>
      <c r="Y27" t="e">
        <f>X78*(('Manu and Services'!#REF!/'Manu and Services'!X$14)*(('Manu and Services'!#REF!/'Manu and Services'!#REF!)-1))</f>
        <v>#REF!</v>
      </c>
    </row>
    <row r="28" spans="1:25" x14ac:dyDescent="0.25">
      <c r="A28" t="s">
        <v>42</v>
      </c>
      <c r="C28" t="e">
        <f>B79*(('Manu and Services'!#REF!/'Manu and Services'!B$14)*(('Manu and Services'!#REF!/'Manu and Services'!#REF!)-1))</f>
        <v>#REF!</v>
      </c>
      <c r="D28" t="e">
        <f>C79*(('Manu and Services'!#REF!/'Manu and Services'!C$14)*(('Manu and Services'!#REF!/'Manu and Services'!#REF!)-1))</f>
        <v>#REF!</v>
      </c>
      <c r="E28" t="e">
        <f>D79*(('Manu and Services'!#REF!/'Manu and Services'!D$14)*(('Manu and Services'!#REF!/'Manu and Services'!#REF!)-1))</f>
        <v>#REF!</v>
      </c>
      <c r="F28" t="e">
        <f>E79*(('Manu and Services'!#REF!/'Manu and Services'!E$14)*(('Manu and Services'!#REF!/'Manu and Services'!#REF!)-1))</f>
        <v>#REF!</v>
      </c>
      <c r="G28" t="e">
        <f>F79*(('Manu and Services'!#REF!/'Manu and Services'!F$14)*(('Manu and Services'!#REF!/'Manu and Services'!#REF!)-1))</f>
        <v>#REF!</v>
      </c>
      <c r="H28" t="e">
        <f>G79*(('Manu and Services'!#REF!/'Manu and Services'!G$14)*(('Manu and Services'!#REF!/'Manu and Services'!#REF!)-1))</f>
        <v>#REF!</v>
      </c>
      <c r="I28" t="e">
        <f>H79*(('Manu and Services'!#REF!/'Manu and Services'!H$14)*(('Manu and Services'!#REF!/'Manu and Services'!#REF!)-1))</f>
        <v>#REF!</v>
      </c>
      <c r="J28" t="e">
        <f>I79*(('Manu and Services'!#REF!/'Manu and Services'!I$14)*(('Manu and Services'!#REF!/'Manu and Services'!#REF!)-1))</f>
        <v>#REF!</v>
      </c>
      <c r="K28" t="e">
        <f>J79*(('Manu and Services'!#REF!/'Manu and Services'!J$14)*(('Manu and Services'!#REF!/'Manu and Services'!#REF!)-1))</f>
        <v>#REF!</v>
      </c>
      <c r="L28" t="e">
        <f>K79*(('Manu and Services'!#REF!/'Manu and Services'!K$14)*(('Manu and Services'!#REF!/'Manu and Services'!#REF!)-1))</f>
        <v>#REF!</v>
      </c>
      <c r="M28" t="e">
        <f>L79*(('Manu and Services'!#REF!/'Manu and Services'!L$14)*(('Manu and Services'!#REF!/'Manu and Services'!#REF!)-1))</f>
        <v>#REF!</v>
      </c>
      <c r="N28" t="e">
        <f>M79*(('Manu and Services'!#REF!/'Manu and Services'!M$14)*(('Manu and Services'!#REF!/'Manu and Services'!#REF!)-1))</f>
        <v>#REF!</v>
      </c>
      <c r="O28" t="e">
        <f>N79*(('Manu and Services'!#REF!/'Manu and Services'!N$14)*(('Manu and Services'!#REF!/'Manu and Services'!#REF!)-1))</f>
        <v>#REF!</v>
      </c>
      <c r="P28" t="e">
        <f>O79*(('Manu and Services'!#REF!/'Manu and Services'!O$14)*(('Manu and Services'!#REF!/'Manu and Services'!#REF!)-1))</f>
        <v>#REF!</v>
      </c>
      <c r="Q28" t="e">
        <f>P79*(('Manu and Services'!#REF!/'Manu and Services'!P$14)*(('Manu and Services'!#REF!/'Manu and Services'!#REF!)-1))</f>
        <v>#REF!</v>
      </c>
      <c r="R28" t="e">
        <f>Q79*(('Manu and Services'!#REF!/'Manu and Services'!Q$14)*(('Manu and Services'!#REF!/'Manu and Services'!#REF!)-1))</f>
        <v>#REF!</v>
      </c>
      <c r="S28" t="e">
        <f>R79*(('Manu and Services'!#REF!/'Manu and Services'!R$14)*(('Manu and Services'!#REF!/'Manu and Services'!#REF!)-1))</f>
        <v>#REF!</v>
      </c>
      <c r="T28" t="e">
        <f>S79*(('Manu and Services'!#REF!/'Manu and Services'!S$14)*(('Manu and Services'!#REF!/'Manu and Services'!#REF!)-1))</f>
        <v>#REF!</v>
      </c>
      <c r="U28" t="e">
        <f>T79*(('Manu and Services'!#REF!/'Manu and Services'!T$14)*(('Manu and Services'!#REF!/'Manu and Services'!#REF!)-1))</f>
        <v>#REF!</v>
      </c>
      <c r="V28" t="e">
        <f>U79*(('Manu and Services'!#REF!/'Manu and Services'!U$14)*(('Manu and Services'!#REF!/'Manu and Services'!#REF!)-1))</f>
        <v>#REF!</v>
      </c>
      <c r="W28" t="e">
        <f>V79*(('Manu and Services'!#REF!/'Manu and Services'!V$14)*(('Manu and Services'!#REF!/'Manu and Services'!#REF!)-1))</f>
        <v>#REF!</v>
      </c>
      <c r="X28" t="e">
        <f>W79*(('Manu and Services'!#REF!/'Manu and Services'!W$14)*(('Manu and Services'!#REF!/'Manu and Services'!#REF!)-1))</f>
        <v>#REF!</v>
      </c>
      <c r="Y28" t="e">
        <f>X79*(('Manu and Services'!#REF!/'Manu and Services'!X$14)*(('Manu and Services'!#REF!/'Manu and Services'!#REF!)-1))</f>
        <v>#REF!</v>
      </c>
    </row>
    <row r="29" spans="1:25" ht="45" x14ac:dyDescent="0.25">
      <c r="A29" s="1" t="s">
        <v>94</v>
      </c>
      <c r="C29">
        <f>B80*(('Manu and Services'!B10/'Manu and Services'!B$14)*(('Manu and Services'!C10/'Manu and Services'!B10)-1))</f>
        <v>5.2805575199467948E-3</v>
      </c>
      <c r="D29">
        <f>C80*(('Manu and Services'!C10/'Manu and Services'!C$14)*(('Manu and Services'!D10/'Manu and Services'!C10)-1))</f>
        <v>2.20018871200351E-3</v>
      </c>
      <c r="E29">
        <f>D80*(('Manu and Services'!D10/'Manu and Services'!D$14)*(('Manu and Services'!E10/'Manu and Services'!D10)-1))</f>
        <v>-4.213878585146995E-3</v>
      </c>
      <c r="F29">
        <f>E80*(('Manu and Services'!E10/'Manu and Services'!E$14)*(('Manu and Services'!F10/'Manu and Services'!E10)-1))</f>
        <v>4.3103119687529223E-3</v>
      </c>
      <c r="G29">
        <f>F80*(('Manu and Services'!F10/'Manu and Services'!F$14)*(('Manu and Services'!G10/'Manu and Services'!F10)-1))</f>
        <v>-5.9079813911879788E-4</v>
      </c>
      <c r="H29">
        <f>G80*(('Manu and Services'!G10/'Manu and Services'!G$14)*(('Manu and Services'!H10/'Manu and Services'!G10)-1))</f>
        <v>1.3740641710444938E-3</v>
      </c>
      <c r="I29">
        <f>H80*(('Manu and Services'!H10/'Manu and Services'!H$14)*(('Manu and Services'!I10/'Manu and Services'!H10)-1))</f>
        <v>-4.3962830162285731E-3</v>
      </c>
      <c r="J29">
        <f>I80*(('Manu and Services'!I10/'Manu and Services'!I$14)*(('Manu and Services'!J10/'Manu and Services'!I10)-1))</f>
        <v>1.8123924418724614E-2</v>
      </c>
      <c r="K29">
        <f>J80*(('Manu and Services'!J10/'Manu and Services'!J$14)*(('Manu and Services'!K10/'Manu and Services'!J10)-1))</f>
        <v>1.5703170003095613E-3</v>
      </c>
      <c r="L29">
        <f>K80*(('Manu and Services'!K10/'Manu and Services'!K$14)*(('Manu and Services'!L10/'Manu and Services'!K10)-1))</f>
        <v>-3.5920159446833775E-4</v>
      </c>
      <c r="M29">
        <f>L80*(('Manu and Services'!L10/'Manu and Services'!L$14)*(('Manu and Services'!M10/'Manu and Services'!L10)-1))</f>
        <v>3.9833369092180312E-3</v>
      </c>
      <c r="N29">
        <f>M80*(('Manu and Services'!M10/'Manu and Services'!M$14)*(('Manu and Services'!N10/'Manu and Services'!M10)-1))</f>
        <v>3.8109619447497791E-3</v>
      </c>
      <c r="O29">
        <f>N80*(('Manu and Services'!N10/'Manu and Services'!N$14)*(('Manu and Services'!O10/'Manu and Services'!N10)-1))</f>
        <v>1.2034375556728918E-2</v>
      </c>
      <c r="P29">
        <f>O80*(('Manu and Services'!O10/'Manu and Services'!O$14)*(('Manu and Services'!P10/'Manu and Services'!O10)-1))</f>
        <v>-8.3676973394312883E-4</v>
      </c>
      <c r="Q29">
        <f>P80*(('Manu and Services'!P10/'Manu and Services'!P$14)*(('Manu and Services'!Q10/'Manu and Services'!P10)-1))</f>
        <v>4.8373693984234108E-3</v>
      </c>
      <c r="R29">
        <f>Q80*(('Manu and Services'!Q10/'Manu and Services'!Q$14)*(('Manu and Services'!R10/'Manu and Services'!Q10)-1))</f>
        <v>-4.9269180101648947E-3</v>
      </c>
      <c r="S29">
        <f>R80*(('Manu and Services'!R10/'Manu and Services'!R$14)*(('Manu and Services'!S10/'Manu and Services'!R10)-1))</f>
        <v>5.2771538748877687E-3</v>
      </c>
      <c r="T29">
        <f>S80*(('Manu and Services'!S10/'Manu and Services'!S$14)*(('Manu and Services'!T10/'Manu and Services'!S10)-1))</f>
        <v>1.0607064528678243E-2</v>
      </c>
      <c r="U29">
        <f>T80*(('Manu and Services'!T10/'Manu and Services'!T$14)*(('Manu and Services'!U10/'Manu and Services'!T10)-1))</f>
        <v>-3.1825518712610534E-3</v>
      </c>
      <c r="V29">
        <f>U80*(('Manu and Services'!U10/'Manu and Services'!U$14)*(('Manu and Services'!V10/'Manu and Services'!U10)-1))</f>
        <v>-2.5619025668636736E-3</v>
      </c>
      <c r="W29">
        <f>V80*(('Manu and Services'!V10/'Manu and Services'!V$14)*(('Manu and Services'!W10/'Manu and Services'!V10)-1))</f>
        <v>4.2930562791388344E-3</v>
      </c>
      <c r="X29">
        <f>W80*(('Manu and Services'!W10/'Manu and Services'!W$14)*(('Manu and Services'!X10/'Manu and Services'!W10)-1))</f>
        <v>-8.5760835163140473E-5</v>
      </c>
      <c r="Y29">
        <f>X80*(('Manu and Services'!X10/'Manu and Services'!X$14)*(('Manu and Services'!Y10/'Manu and Services'!X10)-1))</f>
        <v>5.8460813398905111E-3</v>
      </c>
    </row>
    <row r="30" spans="1:25" x14ac:dyDescent="0.25">
      <c r="A30" t="s">
        <v>86</v>
      </c>
      <c r="C30">
        <f>B81*(('Manu and Services'!B11/'Manu and Services'!B$14)*(('Manu and Services'!C11/'Manu and Services'!B11)-1))</f>
        <v>-1.5625870658373623E-3</v>
      </c>
      <c r="D30">
        <f>C81*(('Manu and Services'!C11/'Manu and Services'!C$14)*(('Manu and Services'!D11/'Manu and Services'!C11)-1))</f>
        <v>-2.4542043276679329E-3</v>
      </c>
      <c r="E30">
        <f>D81*(('Manu and Services'!D11/'Manu and Services'!D$14)*(('Manu and Services'!E11/'Manu and Services'!D11)-1))</f>
        <v>-2.6377241111999921E-3</v>
      </c>
      <c r="F30">
        <f>E81*(('Manu and Services'!E11/'Manu and Services'!E$14)*(('Manu and Services'!F11/'Manu and Services'!E11)-1))</f>
        <v>1.4290330824070444E-2</v>
      </c>
      <c r="G30">
        <f>F81*(('Manu and Services'!F11/'Manu and Services'!F$14)*(('Manu and Services'!G11/'Manu and Services'!F11)-1))</f>
        <v>-1.3886187156535933E-2</v>
      </c>
      <c r="H30">
        <f>G81*(('Manu and Services'!G11/'Manu and Services'!G$14)*(('Manu and Services'!H11/'Manu and Services'!G11)-1))</f>
        <v>4.4355394383520238E-5</v>
      </c>
      <c r="I30">
        <f>H81*(('Manu and Services'!H11/'Manu and Services'!H$14)*(('Manu and Services'!I11/'Manu and Services'!H11)-1))</f>
        <v>1.3542335018254113E-2</v>
      </c>
      <c r="J30">
        <f>I81*(('Manu and Services'!I11/'Manu and Services'!I$14)*(('Manu and Services'!J11/'Manu and Services'!I11)-1))</f>
        <v>1.1529122645155371E-2</v>
      </c>
      <c r="K30">
        <f>J81*(('Manu and Services'!J11/'Manu and Services'!J$14)*(('Manu and Services'!K11/'Manu and Services'!J11)-1))</f>
        <v>2.7197357280967492E-3</v>
      </c>
      <c r="L30">
        <f>K81*(('Manu and Services'!K11/'Manu and Services'!K$14)*(('Manu and Services'!L11/'Manu and Services'!K11)-1))</f>
        <v>8.6390508431369428E-3</v>
      </c>
      <c r="M30">
        <f>L81*(('Manu and Services'!L11/'Manu and Services'!L$14)*(('Manu and Services'!M11/'Manu and Services'!L11)-1))</f>
        <v>1.7536782049263568E-3</v>
      </c>
      <c r="N30">
        <f>M81*(('Manu and Services'!M11/'Manu and Services'!M$14)*(('Manu and Services'!N11/'Manu and Services'!M11)-1))</f>
        <v>1.579537282315626E-3</v>
      </c>
      <c r="O30">
        <f>N81*(('Manu and Services'!N11/'Manu and Services'!N$14)*(('Manu and Services'!O11/'Manu and Services'!N11)-1))</f>
        <v>3.9959527412077936E-3</v>
      </c>
      <c r="P30">
        <f>O81*(('Manu and Services'!O11/'Manu and Services'!O$14)*(('Manu and Services'!P11/'Manu and Services'!O11)-1))</f>
        <v>-2.4868177453301419E-3</v>
      </c>
      <c r="Q30">
        <f>P81*(('Manu and Services'!P11/'Manu and Services'!P$14)*(('Manu and Services'!Q11/'Manu and Services'!P11)-1))</f>
        <v>9.5247901277693749E-3</v>
      </c>
      <c r="R30">
        <f>Q81*(('Manu and Services'!Q11/'Manu and Services'!Q$14)*(('Manu and Services'!R11/'Manu and Services'!Q11)-1))</f>
        <v>1.2791665972719391E-3</v>
      </c>
      <c r="S30">
        <f>R81*(('Manu and Services'!R11/'Manu and Services'!R$14)*(('Manu and Services'!S11/'Manu and Services'!R11)-1))</f>
        <v>-7.3706131220604206E-3</v>
      </c>
      <c r="T30">
        <f>S81*(('Manu and Services'!S11/'Manu and Services'!S$14)*(('Manu and Services'!T11/'Manu and Services'!S11)-1))</f>
        <v>2.2387307841036038E-2</v>
      </c>
      <c r="U30">
        <f>T81*(('Manu and Services'!T11/'Manu and Services'!T$14)*(('Manu and Services'!U11/'Manu and Services'!T11)-1))</f>
        <v>-1.2597997482576027E-2</v>
      </c>
      <c r="V30">
        <f>U81*(('Manu and Services'!U11/'Manu and Services'!U$14)*(('Manu and Services'!V11/'Manu and Services'!U11)-1))</f>
        <v>-5.6945973040440911E-3</v>
      </c>
      <c r="W30">
        <f>V81*(('Manu and Services'!V11/'Manu and Services'!V$14)*(('Manu and Services'!W11/'Manu and Services'!V11)-1))</f>
        <v>5.8949300747230433E-3</v>
      </c>
      <c r="X30">
        <f>W81*(('Manu and Services'!W11/'Manu and Services'!W$14)*(('Manu and Services'!X11/'Manu and Services'!W11)-1))</f>
        <v>-2.1682264380417787E-3</v>
      </c>
      <c r="Y30">
        <f>X81*(('Manu and Services'!X11/'Manu and Services'!X$14)*(('Manu and Services'!Y11/'Manu and Services'!X11)-1))</f>
        <v>3.104945140973927E-3</v>
      </c>
    </row>
    <row r="31" spans="1:25" x14ac:dyDescent="0.25">
      <c r="A31" t="s">
        <v>87</v>
      </c>
      <c r="C31">
        <f>B82*(('Manu and Services'!B12/'Manu and Services'!B$14)*(('Manu and Services'!C12/'Manu and Services'!B12)-1))</f>
        <v>3.6026866783662403E-3</v>
      </c>
      <c r="D31">
        <f>C82*(('Manu and Services'!C12/'Manu and Services'!C$14)*(('Manu and Services'!D12/'Manu and Services'!C12)-1))</f>
        <v>6.7944700950560476E-3</v>
      </c>
      <c r="E31">
        <f>D82*(('Manu and Services'!D12/'Manu and Services'!D$14)*(('Manu and Services'!E12/'Manu and Services'!D12)-1))</f>
        <v>-4.7062931382706316E-4</v>
      </c>
      <c r="F31">
        <f>E82*(('Manu and Services'!E12/'Manu and Services'!E$14)*(('Manu and Services'!F12/'Manu and Services'!E12)-1))</f>
        <v>-4.3435637402372081E-5</v>
      </c>
      <c r="G31">
        <f>F82*(('Manu and Services'!F12/'Manu and Services'!F$14)*(('Manu and Services'!G12/'Manu and Services'!F12)-1))</f>
        <v>-1.1218127218041215E-2</v>
      </c>
      <c r="H31">
        <f>G82*(('Manu and Services'!G12/'Manu and Services'!G$14)*(('Manu and Services'!H12/'Manu and Services'!G12)-1))</f>
        <v>-6.0454284007686941E-4</v>
      </c>
      <c r="I31">
        <f>H82*(('Manu and Services'!H12/'Manu and Services'!H$14)*(('Manu and Services'!I12/'Manu and Services'!H12)-1))</f>
        <v>-1.8488569486268135E-3</v>
      </c>
      <c r="J31">
        <f>I82*(('Manu and Services'!I12/'Manu and Services'!I$14)*(('Manu and Services'!J12/'Manu and Services'!I12)-1))</f>
        <v>-2.1508832215747344E-3</v>
      </c>
      <c r="K31">
        <f>J82*(('Manu and Services'!J12/'Manu and Services'!J$14)*(('Manu and Services'!K12/'Manu and Services'!J12)-1))</f>
        <v>-2.5162631931664623E-3</v>
      </c>
      <c r="L31">
        <f>K82*(('Manu and Services'!K12/'Manu and Services'!K$14)*(('Manu and Services'!L12/'Manu and Services'!K12)-1))</f>
        <v>-8.8135227526522626E-4</v>
      </c>
      <c r="M31">
        <f>L82*(('Manu and Services'!L12/'Manu and Services'!L$14)*(('Manu and Services'!M12/'Manu and Services'!L12)-1))</f>
        <v>1.8679599294845401E-3</v>
      </c>
      <c r="N31">
        <f>M82*(('Manu and Services'!M12/'Manu and Services'!M$14)*(('Manu and Services'!N12/'Manu and Services'!M12)-1))</f>
        <v>-1.044657326829522E-3</v>
      </c>
      <c r="O31">
        <f>N82*(('Manu and Services'!N12/'Manu and Services'!N$14)*(('Manu and Services'!O12/'Manu and Services'!N12)-1))</f>
        <v>-3.3912399586670479E-4</v>
      </c>
      <c r="P31">
        <f>O82*(('Manu and Services'!O12/'Manu and Services'!O$14)*(('Manu and Services'!P12/'Manu and Services'!O12)-1))</f>
        <v>2.1704838058200487E-3</v>
      </c>
      <c r="Q31">
        <f>P82*(('Manu and Services'!P12/'Manu and Services'!P$14)*(('Manu and Services'!Q12/'Manu and Services'!P12)-1))</f>
        <v>-1.1256025627881876E-3</v>
      </c>
      <c r="R31">
        <f>Q82*(('Manu and Services'!Q12/'Manu and Services'!Q$14)*(('Manu and Services'!R12/'Manu and Services'!Q12)-1))</f>
        <v>1.369610141892884E-3</v>
      </c>
      <c r="S31">
        <f>R82*(('Manu and Services'!R12/'Manu and Services'!R$14)*(('Manu and Services'!S12/'Manu and Services'!R12)-1))</f>
        <v>1.5400635006647659E-3</v>
      </c>
      <c r="T31">
        <f>S82*(('Manu and Services'!S12/'Manu and Services'!S$14)*(('Manu and Services'!T12/'Manu and Services'!S12)-1))</f>
        <v>-5.7274049911230972E-4</v>
      </c>
      <c r="U31">
        <f>T82*(('Manu and Services'!T12/'Manu and Services'!T$14)*(('Manu and Services'!U12/'Manu and Services'!T12)-1))</f>
        <v>5.606013594984199E-3</v>
      </c>
      <c r="V31">
        <f>U82*(('Manu and Services'!U12/'Manu and Services'!U$14)*(('Manu and Services'!V12/'Manu and Services'!U12)-1))</f>
        <v>2.3199790505764155E-4</v>
      </c>
      <c r="W31">
        <f>V82*(('Manu and Services'!V12/'Manu and Services'!V$14)*(('Manu and Services'!W12/'Manu and Services'!V12)-1))</f>
        <v>5.4454058116051281E-3</v>
      </c>
      <c r="X31">
        <f>W82*(('Manu and Services'!W12/'Manu and Services'!W$14)*(('Manu and Services'!X12/'Manu and Services'!W12)-1))</f>
        <v>2.432989524192573E-3</v>
      </c>
      <c r="Y31">
        <f>X82*(('Manu and Services'!X12/'Manu and Services'!X$14)*(('Manu and Services'!Y12/'Manu and Services'!X12)-1))</f>
        <v>5.6623028107439764E-3</v>
      </c>
    </row>
    <row r="32" spans="1:25" x14ac:dyDescent="0.25">
      <c r="A32" t="s">
        <v>88</v>
      </c>
      <c r="C32">
        <f>B83*(('Manu and Services'!B13/'Manu and Services'!B$14)*(('Manu and Services'!C13/'Manu and Services'!B13)-1))</f>
        <v>2.3957590955181081E-2</v>
      </c>
      <c r="D32">
        <f>C83*(('Manu and Services'!C13/'Manu and Services'!C$14)*(('Manu and Services'!D13/'Manu and Services'!C13)-1))</f>
        <v>5.6279100990477157E-2</v>
      </c>
      <c r="E32">
        <f>D83*(('Manu and Services'!D13/'Manu and Services'!D$14)*(('Manu and Services'!E13/'Manu and Services'!D13)-1))</f>
        <v>-8.5188864276246577E-3</v>
      </c>
      <c r="F32">
        <f>E83*(('Manu and Services'!E13/'Manu and Services'!E$14)*(('Manu and Services'!F13/'Manu and Services'!E13)-1))</f>
        <v>-1.3309352775910386E-2</v>
      </c>
      <c r="G32">
        <f>F83*(('Manu and Services'!F13/'Manu and Services'!F$14)*(('Manu and Services'!G13/'Manu and Services'!F13)-1))</f>
        <v>6.1765516858853585E-2</v>
      </c>
      <c r="H32">
        <f>G83*(('Manu and Services'!G13/'Manu and Services'!G$14)*(('Manu and Services'!H13/'Manu and Services'!G13)-1))</f>
        <v>-3.5548930277094277E-2</v>
      </c>
      <c r="I32">
        <f>H83*(('Manu and Services'!H13/'Manu and Services'!H$14)*(('Manu and Services'!I13/'Manu and Services'!H13)-1))</f>
        <v>6.7348583596969894E-2</v>
      </c>
      <c r="J32">
        <f>I83*(('Manu and Services'!I13/'Manu and Services'!I$14)*(('Manu and Services'!J13/'Manu and Services'!I13)-1))</f>
        <v>3.3847864955237278E-3</v>
      </c>
      <c r="K32">
        <f>J83*(('Manu and Services'!J13/'Manu and Services'!J$14)*(('Manu and Services'!K13/'Manu and Services'!J13)-1))</f>
        <v>2.2808063654199792E-3</v>
      </c>
      <c r="L32">
        <f>K83*(('Manu and Services'!K13/'Manu and Services'!K$14)*(('Manu and Services'!L13/'Manu and Services'!K13)-1))</f>
        <v>-1.8396275183310883E-3</v>
      </c>
      <c r="M32">
        <f>L83*(('Manu and Services'!L13/'Manu and Services'!L$14)*(('Manu and Services'!M13/'Manu and Services'!L13)-1))</f>
        <v>-1.9110878195961866E-2</v>
      </c>
      <c r="N32">
        <f>M83*(('Manu and Services'!M13/'Manu and Services'!M$14)*(('Manu and Services'!N13/'Manu and Services'!M13)-1))</f>
        <v>-6.8528626309525709E-3</v>
      </c>
      <c r="O32">
        <f>N83*(('Manu and Services'!N13/'Manu and Services'!N$14)*(('Manu and Services'!O13/'Manu and Services'!N13)-1))</f>
        <v>-2.310136424053686E-2</v>
      </c>
      <c r="P32">
        <f>O83*(('Manu and Services'!O13/'Manu and Services'!O$14)*(('Manu and Services'!P13/'Manu and Services'!O13)-1))</f>
        <v>1.264885031819204E-2</v>
      </c>
      <c r="Q32">
        <f>P83*(('Manu and Services'!P13/'Manu and Services'!P$14)*(('Manu and Services'!Q13/'Manu and Services'!P13)-1))</f>
        <v>-4.0601659296965048E-2</v>
      </c>
      <c r="R32">
        <f>Q83*(('Manu and Services'!Q13/'Manu and Services'!Q$14)*(('Manu and Services'!R13/'Manu and Services'!Q13)-1))</f>
        <v>-2.4102231445143885E-2</v>
      </c>
      <c r="S32">
        <f>R83*(('Manu and Services'!R13/'Manu and Services'!R$14)*(('Manu and Services'!S13/'Manu and Services'!R13)-1))</f>
        <v>1.1321406859039299E-2</v>
      </c>
      <c r="T32">
        <f>S83*(('Manu and Services'!S13/'Manu and Services'!S$14)*(('Manu and Services'!T13/'Manu and Services'!S13)-1))</f>
        <v>-2.9525628761585002E-2</v>
      </c>
      <c r="U32">
        <f>T83*(('Manu and Services'!T13/'Manu and Services'!T$14)*(('Manu and Services'!U13/'Manu and Services'!T13)-1))</f>
        <v>-7.7591369690203802E-3</v>
      </c>
      <c r="V32">
        <f>U83*(('Manu and Services'!U13/'Manu and Services'!U$14)*(('Manu and Services'!V13/'Manu and Services'!U13)-1))</f>
        <v>-6.8932841020250771E-3</v>
      </c>
      <c r="W32">
        <f>V83*(('Manu and Services'!V13/'Manu and Services'!V$14)*(('Manu and Services'!W13/'Manu and Services'!V13)-1))</f>
        <v>7.0462279752451801E-3</v>
      </c>
      <c r="X32">
        <f>W83*(('Manu and Services'!W13/'Manu and Services'!W$14)*(('Manu and Services'!X13/'Manu and Services'!W13)-1))</f>
        <v>-1.4005933834163606E-2</v>
      </c>
      <c r="Y32">
        <f>X83*(('Manu and Services'!X13/'Manu and Services'!X$14)*(('Manu and Services'!Y13/'Manu and Services'!X13)-1))</f>
        <v>1.0520199022476976E-2</v>
      </c>
    </row>
    <row r="33" spans="1:25" ht="33.75" customHeight="1" x14ac:dyDescent="0.25">
      <c r="A33" s="1" t="s">
        <v>114</v>
      </c>
      <c r="C33">
        <f>B84*(('Manu and Services'!B14/'Manu and Services'!B$14)*(('Manu and Services'!C14/'Manu and Services'!B14)-1))</f>
        <v>5.6153813018243959E-2</v>
      </c>
      <c r="D33">
        <f>C84*(('Manu and Services'!C14/'Manu and Services'!C$14)*(('Manu and Services'!D14/'Manu and Services'!C14)-1))</f>
        <v>8.8429472384894403E-2</v>
      </c>
      <c r="E33">
        <f>D84*(('Manu and Services'!D14/'Manu and Services'!D$14)*(('Manu and Services'!E14/'Manu and Services'!D14)-1))</f>
        <v>-4.3300182953436295E-3</v>
      </c>
      <c r="F33">
        <f>E84*(('Manu and Services'!E14/'Manu and Services'!E$14)*(('Manu and Services'!F14/'Manu and Services'!E14)-1))</f>
        <v>5.2095355414343514E-2</v>
      </c>
      <c r="G33">
        <f>F84*(('Manu and Services'!F14/'Manu and Services'!F$14)*(('Manu and Services'!G14/'Manu and Services'!F14)-1))</f>
        <v>-5.0496523877641031E-2</v>
      </c>
      <c r="H33">
        <f>G84*(('Manu and Services'!G14/'Manu and Services'!G$14)*(('Manu and Services'!H14/'Manu and Services'!G14)-1))</f>
        <v>2.600937862576469E-2</v>
      </c>
      <c r="I33">
        <f>H84*(('Manu and Services'!H14/'Manu and Services'!H$14)*(('Manu and Services'!I14/'Manu and Services'!H14)-1))</f>
        <v>2.7113126251603337E-2</v>
      </c>
      <c r="J33">
        <f>I84*(('Manu and Services'!I14/'Manu and Services'!I$14)*(('Manu and Services'!J14/'Manu and Services'!I14)-1))</f>
        <v>-3.8630753862722855E-3</v>
      </c>
      <c r="K33">
        <f>J84*(('Manu and Services'!J14/'Manu and Services'!J$14)*(('Manu and Services'!K14/'Manu and Services'!J14)-1))</f>
        <v>2.6480485234235962E-2</v>
      </c>
      <c r="L33">
        <f>K84*(('Manu and Services'!K14/'Manu and Services'!K$14)*(('Manu and Services'!L14/'Manu and Services'!K14)-1))</f>
        <v>2.6778279322037468E-2</v>
      </c>
      <c r="M33">
        <f>L84*(('Manu and Services'!L14/'Manu and Services'!L$14)*(('Manu and Services'!M14/'Manu and Services'!L14)-1))</f>
        <v>5.2959709619053497E-2</v>
      </c>
      <c r="N33">
        <f>M84*(('Manu and Services'!M14/'Manu and Services'!M$14)*(('Manu and Services'!N14/'Manu and Services'!M14)-1))</f>
        <v>4.4733771169021219E-2</v>
      </c>
      <c r="O33">
        <f>N84*(('Manu and Services'!N14/'Manu and Services'!N$14)*(('Manu and Services'!O14/'Manu and Services'!N14)-1))</f>
        <v>3.4177070127804576E-2</v>
      </c>
      <c r="P33">
        <f>O84*(('Manu and Services'!O14/'Manu and Services'!O$14)*(('Manu and Services'!P14/'Manu and Services'!O14)-1))</f>
        <v>3.6189937561447394E-2</v>
      </c>
      <c r="Q33">
        <f>P84*(('Manu and Services'!P14/'Manu and Services'!P$14)*(('Manu and Services'!Q14/'Manu and Services'!P14)-1))</f>
        <v>3.2753678958926891E-2</v>
      </c>
      <c r="R33">
        <f>Q84*(('Manu and Services'!Q14/'Manu and Services'!Q$14)*(('Manu and Services'!R14/'Manu and Services'!Q14)-1))</f>
        <v>-3.4864461560929261E-2</v>
      </c>
      <c r="S33">
        <f>R84*(('Manu and Services'!R14/'Manu and Services'!R$14)*(('Manu and Services'!S14/'Manu and Services'!R14)-1))</f>
        <v>-1.8750817052932356E-2</v>
      </c>
      <c r="T33">
        <f>S84*(('Manu and Services'!S14/'Manu and Services'!S$14)*(('Manu and Services'!T14/'Manu and Services'!S14)-1))</f>
        <v>1.4044512793270902E-2</v>
      </c>
      <c r="U33">
        <f>T84*(('Manu and Services'!T14/'Manu and Services'!T$14)*(('Manu and Services'!U14/'Manu and Services'!T14)-1))</f>
        <v>-9.3043317139299697E-3</v>
      </c>
      <c r="V33">
        <f>U84*(('Manu and Services'!U14/'Manu and Services'!U$14)*(('Manu and Services'!V14/'Manu and Services'!U14)-1))</f>
        <v>-1.2597588725956843E-2</v>
      </c>
      <c r="W33">
        <f>V84*(('Manu and Services'!V14/'Manu and Services'!V$14)*(('Manu and Services'!W14/'Manu and Services'!V14)-1))</f>
        <v>3.4828402945629167E-2</v>
      </c>
      <c r="X33">
        <f>W84*(('Manu and Services'!W14/'Manu and Services'!W$14)*(('Manu and Services'!X14/'Manu and Services'!W14)-1))</f>
        <v>2.8601258610736258E-2</v>
      </c>
      <c r="Y33">
        <f>X84*(('Manu and Services'!X14/'Manu and Services'!X$14)*(('Manu and Services'!Y14/'Manu and Services'!X14)-1))</f>
        <v>3.4982079148887735E-2</v>
      </c>
    </row>
    <row r="35" spans="1:25" x14ac:dyDescent="0.25">
      <c r="A35" t="s">
        <v>125</v>
      </c>
    </row>
    <row r="36" spans="1:25" x14ac:dyDescent="0.25">
      <c r="C36">
        <v>1994</v>
      </c>
      <c r="D36">
        <v>1995</v>
      </c>
      <c r="E36">
        <v>1996</v>
      </c>
      <c r="F36">
        <v>1997</v>
      </c>
      <c r="G36">
        <v>1998</v>
      </c>
      <c r="H36">
        <v>1999</v>
      </c>
      <c r="I36">
        <v>2000</v>
      </c>
      <c r="J36">
        <v>2001</v>
      </c>
      <c r="K36">
        <v>2002</v>
      </c>
      <c r="L36">
        <v>2003</v>
      </c>
      <c r="M36">
        <v>2004</v>
      </c>
      <c r="N36">
        <v>2005</v>
      </c>
      <c r="O36">
        <v>2006</v>
      </c>
      <c r="P36">
        <v>2007</v>
      </c>
      <c r="Q36">
        <v>2008</v>
      </c>
      <c r="R36">
        <v>2009</v>
      </c>
      <c r="S36">
        <v>2010</v>
      </c>
      <c r="T36">
        <v>2011</v>
      </c>
      <c r="U36">
        <v>2012</v>
      </c>
      <c r="V36">
        <v>2013</v>
      </c>
      <c r="W36">
        <v>2014</v>
      </c>
      <c r="X36">
        <v>2015</v>
      </c>
      <c r="Y36">
        <v>2016</v>
      </c>
    </row>
    <row r="37" spans="1:25" x14ac:dyDescent="0.25">
      <c r="A37" t="s">
        <v>85</v>
      </c>
      <c r="C37">
        <f>('Manu and Services'!B3/'Manu and Services'!B$14)*('Manu and Services'!C3/'Manu and Services'!B3)*('Growth Rate'!C71-'Growth Rate'!B71)</f>
        <v>-2.3064195892290979E-3</v>
      </c>
      <c r="D37">
        <f>('Manu and Services'!C3/'Manu and Services'!C$14)*('Manu and Services'!D3/'Manu and Services'!C3)*('Growth Rate'!D71-'Growth Rate'!C71)</f>
        <v>-4.7206377318894559E-3</v>
      </c>
      <c r="E37">
        <f>('Manu and Services'!D3/'Manu and Services'!D$14)*('Manu and Services'!E3/'Manu and Services'!D3)*('Growth Rate'!E71-'Growth Rate'!D71)</f>
        <v>-2.4971151112565307E-3</v>
      </c>
      <c r="F37">
        <f>('Manu and Services'!E3/'Manu and Services'!E$14)*('Manu and Services'!F3/'Manu and Services'!E3)*('Growth Rate'!F71-'Growth Rate'!E71)</f>
        <v>1.3094991516497262E-3</v>
      </c>
      <c r="G37">
        <f>('Manu and Services'!F3/'Manu and Services'!F$14)*('Manu and Services'!G3/'Manu and Services'!F3)*('Growth Rate'!G71-'Growth Rate'!F71)</f>
        <v>-2.772082550474458E-3</v>
      </c>
      <c r="H37">
        <f>('Manu and Services'!G3/'Manu and Services'!G$14)*('Manu and Services'!H3/'Manu and Services'!G3)*('Growth Rate'!H71-'Growth Rate'!G71)</f>
        <v>-4.0489324178517454E-4</v>
      </c>
      <c r="I37">
        <f>('Manu and Services'!H3/'Manu and Services'!H$14)*('Manu and Services'!I3/'Manu and Services'!H3)*('Growth Rate'!I71-'Growth Rate'!H71)</f>
        <v>-2.2490662609678551E-4</v>
      </c>
      <c r="J37">
        <f>('Manu and Services'!I3/'Manu and Services'!I$14)*('Manu and Services'!J3/'Manu and Services'!I3)*('Growth Rate'!J71-'Growth Rate'!I71)</f>
        <v>1.603699689378345E-4</v>
      </c>
      <c r="K37">
        <f>('Manu and Services'!J3/'Manu and Services'!J$14)*('Manu and Services'!K3/'Manu and Services'!J3)*('Growth Rate'!K71-'Growth Rate'!J71)</f>
        <v>-2.4042086591139714E-3</v>
      </c>
      <c r="L37">
        <f>('Manu and Services'!K3/'Manu and Services'!K$14)*('Manu and Services'!L3/'Manu and Services'!K3)*('Growth Rate'!L71-'Growth Rate'!K71)</f>
        <v>-4.2940889066421516E-5</v>
      </c>
      <c r="M37">
        <f>('Manu and Services'!L3/'Manu and Services'!L$14)*('Manu and Services'!M3/'Manu and Services'!L3)*('Growth Rate'!M71-'Growth Rate'!L71)</f>
        <v>-4.2428490623221864E-3</v>
      </c>
      <c r="N37">
        <f>('Manu and Services'!M3/'Manu and Services'!M$14)*('Manu and Services'!N3/'Manu and Services'!M3)*('Growth Rate'!N71-'Growth Rate'!M71)</f>
        <v>-1.7460584008353655E-3</v>
      </c>
      <c r="O37">
        <f>('Manu and Services'!N3/'Manu and Services'!N$14)*('Manu and Services'!O3/'Manu and Services'!N3)*('Growth Rate'!O71-'Growth Rate'!N71)</f>
        <v>4.9370035823898374E-4</v>
      </c>
      <c r="P37">
        <f>('Manu and Services'!O3/'Manu and Services'!O$14)*('Manu and Services'!P3/'Manu and Services'!O3)*('Growth Rate'!P71-'Growth Rate'!O71)</f>
        <v>-4.2989780881907596E-3</v>
      </c>
      <c r="Q37">
        <f>('Manu and Services'!P3/'Manu and Services'!P$14)*('Manu and Services'!Q3/'Manu and Services'!P3)*('Growth Rate'!Q71-'Growth Rate'!P71)</f>
        <v>-1.8701314229724283E-3</v>
      </c>
      <c r="R37">
        <f>('Manu and Services'!Q3/'Manu and Services'!Q$14)*('Manu and Services'!R3/'Manu and Services'!Q3)*('Growth Rate'!R71-'Growth Rate'!Q71)</f>
        <v>-6.1927662097116913E-3</v>
      </c>
      <c r="S37">
        <f>('Manu and Services'!R3/'Manu and Services'!R$14)*('Manu and Services'!S3/'Manu and Services'!R3)*('Growth Rate'!S71-'Growth Rate'!R71)</f>
        <v>9.4582602547926332E-4</v>
      </c>
      <c r="T37">
        <f>('Manu and Services'!S3/'Manu and Services'!S$14)*('Manu and Services'!T3/'Manu and Services'!S3)*('Growth Rate'!T71-'Growth Rate'!S71)</f>
        <v>1.0774447342047102E-3</v>
      </c>
      <c r="U37">
        <f>('Manu and Services'!T3/'Manu and Services'!T$14)*('Manu and Services'!U3/'Manu and Services'!T3)*('Growth Rate'!U71-'Growth Rate'!T71)</f>
        <v>-2.119126776347889E-3</v>
      </c>
      <c r="V37">
        <f>('Manu and Services'!U3/'Manu and Services'!U$14)*('Manu and Services'!V3/'Manu and Services'!U3)*('Growth Rate'!V71-'Growth Rate'!U71)</f>
        <v>-4.4713118492763259E-3</v>
      </c>
      <c r="W37">
        <f>('Manu and Services'!V3/'Manu and Services'!V$14)*('Manu and Services'!W3/'Manu and Services'!V3)*('Growth Rate'!W71-'Growth Rate'!V71)</f>
        <v>-9.5225159556029641E-5</v>
      </c>
      <c r="X37">
        <f>('Manu and Services'!W3/'Manu and Services'!W$14)*('Manu and Services'!X3/'Manu and Services'!W3)*('Growth Rate'!X71-'Growth Rate'!W71)</f>
        <v>-2.5951797159502127E-3</v>
      </c>
      <c r="Y37">
        <f>('Manu and Services'!X3/'Manu and Services'!X$14)*('Manu and Services'!Y3/'Manu and Services'!X3)*('Growth Rate'!Y71-'Growth Rate'!X71)</f>
        <v>8.8381545109249521E-4</v>
      </c>
    </row>
    <row r="38" spans="1:25" x14ac:dyDescent="0.25">
      <c r="A38" t="s">
        <v>84</v>
      </c>
      <c r="C38">
        <f>('Manu and Services'!B4/'Manu and Services'!B$14)*('Manu and Services'!C4/'Manu and Services'!B4)*('Growth Rate'!C72-'Growth Rate'!B72)</f>
        <v>-2.8311571110801923E-3</v>
      </c>
      <c r="D38">
        <f>('Manu and Services'!C4/'Manu and Services'!C$14)*('Manu and Services'!D4/'Manu and Services'!C4)*('Growth Rate'!D72-'Growth Rate'!C72)</f>
        <v>-8.742452846899184E-3</v>
      </c>
      <c r="E38">
        <f>('Manu and Services'!D4/'Manu and Services'!D$14)*('Manu and Services'!E4/'Manu and Services'!D4)*('Growth Rate'!E72-'Growth Rate'!D72)</f>
        <v>-8.4897314809155838E-4</v>
      </c>
      <c r="F38">
        <f>('Manu and Services'!E4/'Manu and Services'!E$14)*('Manu and Services'!F4/'Manu and Services'!E4)*('Growth Rate'!F72-'Growth Rate'!E72)</f>
        <v>3.7395014513785588E-3</v>
      </c>
      <c r="G38">
        <f>('Manu and Services'!F4/'Manu and Services'!F$14)*('Manu and Services'!G4/'Manu and Services'!F4)*('Growth Rate'!G72-'Growth Rate'!F72)</f>
        <v>-9.0802696460686523E-4</v>
      </c>
      <c r="H38">
        <f>('Manu and Services'!G4/'Manu and Services'!G$14)*('Manu and Services'!H4/'Manu and Services'!G4)*('Growth Rate'!H72-'Growth Rate'!G72)</f>
        <v>5.9873148337815443E-3</v>
      </c>
      <c r="I38">
        <f>('Manu and Services'!H4/'Manu and Services'!H$14)*('Manu and Services'!I4/'Manu and Services'!H4)*('Growth Rate'!I72-'Growth Rate'!H72)</f>
        <v>3.0762928715778771E-3</v>
      </c>
      <c r="J38">
        <f>('Manu and Services'!I4/'Manu and Services'!I$14)*('Manu and Services'!J4/'Manu and Services'!I4)*('Growth Rate'!J72-'Growth Rate'!I72)</f>
        <v>4.5911219642085508E-3</v>
      </c>
      <c r="K38">
        <f>('Manu and Services'!J4/'Manu and Services'!J$14)*('Manu and Services'!K4/'Manu and Services'!J4)*('Growth Rate'!K72-'Growth Rate'!J72)</f>
        <v>-2.9246858638483936E-3</v>
      </c>
      <c r="L38">
        <f>('Manu and Services'!K4/'Manu and Services'!K$14)*('Manu and Services'!L4/'Manu and Services'!K4)*('Growth Rate'!L72-'Growth Rate'!K72)</f>
        <v>1.0490413852241604E-3</v>
      </c>
      <c r="M38">
        <f>('Manu and Services'!L4/'Manu and Services'!L$14)*('Manu and Services'!M4/'Manu and Services'!L4)*('Growth Rate'!M72-'Growth Rate'!L72)</f>
        <v>-4.9336574415400122E-3</v>
      </c>
      <c r="N38">
        <f>('Manu and Services'!M4/'Manu and Services'!M$14)*('Manu and Services'!N4/'Manu and Services'!M4)*('Growth Rate'!N72-'Growth Rate'!M72)</f>
        <v>-1.4325097656111064E-3</v>
      </c>
      <c r="O38">
        <f>('Manu and Services'!N4/'Manu and Services'!N$14)*('Manu and Services'!O4/'Manu and Services'!N4)*('Growth Rate'!O72-'Growth Rate'!N72)</f>
        <v>4.2571420920596839E-3</v>
      </c>
      <c r="P38">
        <f>('Manu and Services'!O4/'Manu and Services'!O$14)*('Manu and Services'!P4/'Manu and Services'!O4)*('Growth Rate'!P72-'Growth Rate'!O72)</f>
        <v>-6.8968874638942017E-3</v>
      </c>
      <c r="Q38">
        <f>('Manu and Services'!P4/'Manu and Services'!P$14)*('Manu and Services'!Q4/'Manu and Services'!P4)*('Growth Rate'!Q72-'Growth Rate'!P72)</f>
        <v>-1.2521727451513785E-3</v>
      </c>
      <c r="R38">
        <f>('Manu and Services'!Q4/'Manu and Services'!Q$14)*('Manu and Services'!R4/'Manu and Services'!Q4)*('Growth Rate'!R72-'Growth Rate'!Q72)</f>
        <v>-8.3728628499454387E-3</v>
      </c>
      <c r="S38">
        <f>('Manu and Services'!R4/'Manu and Services'!R$14)*('Manu and Services'!S4/'Manu and Services'!R4)*('Growth Rate'!S72-'Growth Rate'!R72)</f>
        <v>5.2551453510261865E-3</v>
      </c>
      <c r="T38">
        <f>('Manu and Services'!S4/'Manu and Services'!S$14)*('Manu and Services'!T4/'Manu and Services'!S4)*('Growth Rate'!T72-'Growth Rate'!S72)</f>
        <v>3.2670672837268799E-3</v>
      </c>
      <c r="U38">
        <f>('Manu and Services'!T4/'Manu and Services'!T$14)*('Manu and Services'!U4/'Manu and Services'!T4)*('Growth Rate'!U72-'Growth Rate'!T72)</f>
        <v>-1.4744422337902717E-3</v>
      </c>
      <c r="V38">
        <f>('Manu and Services'!U4/'Manu and Services'!U$14)*('Manu and Services'!V4/'Manu and Services'!U4)*('Growth Rate'!V72-'Growth Rate'!U72)</f>
        <v>1.5605142582495613E-3</v>
      </c>
      <c r="W38">
        <f>('Manu and Services'!V4/'Manu and Services'!V$14)*('Manu and Services'!W4/'Manu and Services'!V4)*('Growth Rate'!W72-'Growth Rate'!V72)</f>
        <v>1.5206649849859428E-3</v>
      </c>
      <c r="X38">
        <f>('Manu and Services'!W4/'Manu and Services'!W$14)*('Manu and Services'!X4/'Manu and Services'!W4)*('Growth Rate'!X72-'Growth Rate'!W72)</f>
        <v>-4.062085714447273E-3</v>
      </c>
      <c r="Y38">
        <f>('Manu and Services'!X4/'Manu and Services'!X$14)*('Manu and Services'!Y4/'Manu and Services'!X4)*('Growth Rate'!Y72-'Growth Rate'!X72)</f>
        <v>3.4625857116857423E-3</v>
      </c>
    </row>
    <row r="39" spans="1:25" x14ac:dyDescent="0.25">
      <c r="A39" t="s">
        <v>83</v>
      </c>
      <c r="C39">
        <f>('Manu and Services'!B5/'Manu and Services'!B$14)*('Manu and Services'!C5/'Manu and Services'!B5)*('Growth Rate'!C73-'Growth Rate'!B73)</f>
        <v>4.0644543113765837E-3</v>
      </c>
      <c r="D39">
        <f>('Manu and Services'!C5/'Manu and Services'!C$14)*('Manu and Services'!D5/'Manu and Services'!C5)*('Growth Rate'!D73-'Growth Rate'!C73)</f>
        <v>8.7254407622747582E-3</v>
      </c>
      <c r="E39">
        <f>('Manu and Services'!D5/'Manu and Services'!D$14)*('Manu and Services'!E5/'Manu and Services'!D5)*('Growth Rate'!E73-'Growth Rate'!D73)</f>
        <v>-1.1523480083118146E-3</v>
      </c>
      <c r="F39">
        <f>('Manu and Services'!E5/'Manu and Services'!E$14)*('Manu and Services'!F5/'Manu and Services'!E5)*('Growth Rate'!F73-'Growth Rate'!E73)</f>
        <v>2.0807354717214928E-3</v>
      </c>
      <c r="G39">
        <f>('Manu and Services'!F5/'Manu and Services'!F$14)*('Manu and Services'!G5/'Manu and Services'!F5)*('Growth Rate'!G73-'Growth Rate'!F73)</f>
        <v>-5.480772547202588E-3</v>
      </c>
      <c r="H39">
        <f>('Manu and Services'!G5/'Manu and Services'!G$14)*('Manu and Services'!H5/'Manu and Services'!G5)*('Growth Rate'!H73-'Growth Rate'!G73)</f>
        <v>3.9866189453156587E-4</v>
      </c>
      <c r="I39">
        <f>('Manu and Services'!H5/'Manu and Services'!H$14)*('Manu and Services'!I5/'Manu and Services'!H5)*('Growth Rate'!I73-'Growth Rate'!H73)</f>
        <v>8.2674746078681728E-3</v>
      </c>
      <c r="J39">
        <f>('Manu and Services'!I5/'Manu and Services'!I$14)*('Manu and Services'!J5/'Manu and Services'!I5)*('Growth Rate'!J73-'Growth Rate'!I73)</f>
        <v>-4.0604099710098559E-3</v>
      </c>
      <c r="K39">
        <f>('Manu and Services'!J5/'Manu and Services'!J$14)*('Manu and Services'!K5/'Manu and Services'!J5)*('Growth Rate'!K73-'Growth Rate'!J73)</f>
        <v>-1.2806502218434906E-2</v>
      </c>
      <c r="L39">
        <f>('Manu and Services'!K5/'Manu and Services'!K$14)*('Manu and Services'!L5/'Manu and Services'!K5)*('Growth Rate'!L73-'Growth Rate'!K73)</f>
        <v>-1.5995551629295185E-3</v>
      </c>
      <c r="M39">
        <f>('Manu and Services'!L5/'Manu and Services'!L$14)*('Manu and Services'!M5/'Manu and Services'!L5)*('Growth Rate'!M73-'Growth Rate'!L73)</f>
        <v>-7.0215193470255909E-3</v>
      </c>
      <c r="N39">
        <f>('Manu and Services'!M5/'Manu and Services'!M$14)*('Manu and Services'!N5/'Manu and Services'!M5)*('Growth Rate'!N73-'Growth Rate'!M73)</f>
        <v>-2.5307472916684943E-3</v>
      </c>
      <c r="O39">
        <f>('Manu and Services'!N5/'Manu and Services'!N$14)*('Manu and Services'!O5/'Manu and Services'!N5)*('Growth Rate'!O73-'Growth Rate'!N73)</f>
        <v>2.3229936919622962E-3</v>
      </c>
      <c r="P39">
        <f>('Manu and Services'!O5/'Manu and Services'!O$14)*('Manu and Services'!P5/'Manu and Services'!O5)*('Growth Rate'!P73-'Growth Rate'!O73)</f>
        <v>-8.9646744907860721E-3</v>
      </c>
      <c r="Q39">
        <f>('Manu and Services'!P5/'Manu and Services'!P$14)*('Manu and Services'!Q5/'Manu and Services'!P5)*('Growth Rate'!Q73-'Growth Rate'!P73)</f>
        <v>-3.1578825787682754E-3</v>
      </c>
      <c r="R39">
        <f>('Manu and Services'!Q5/'Manu and Services'!Q$14)*('Manu and Services'!R5/'Manu and Services'!Q5)*('Growth Rate'!R73-'Growth Rate'!Q73)</f>
        <v>-6.3176679041069307E-3</v>
      </c>
      <c r="S39">
        <f>('Manu and Services'!R5/'Manu and Services'!R$14)*('Manu and Services'!S5/'Manu and Services'!R5)*('Growth Rate'!S73-'Growth Rate'!R73)</f>
        <v>8.1842250513201025E-3</v>
      </c>
      <c r="T39">
        <f>('Manu and Services'!S5/'Manu and Services'!S$14)*('Manu and Services'!T5/'Manu and Services'!S5)*('Growth Rate'!T73-'Growth Rate'!S73)</f>
        <v>1.8057670514575841E-3</v>
      </c>
      <c r="U39">
        <f>('Manu and Services'!T5/'Manu and Services'!T$14)*('Manu and Services'!U5/'Manu and Services'!T5)*('Growth Rate'!U73-'Growth Rate'!T73)</f>
        <v>-7.0047498985364573E-3</v>
      </c>
      <c r="V39">
        <f>('Manu and Services'!U5/'Manu and Services'!U$14)*('Manu and Services'!V5/'Manu and Services'!U5)*('Growth Rate'!V73-'Growth Rate'!U73)</f>
        <v>-3.0794840376929446E-3</v>
      </c>
      <c r="W39">
        <f>('Manu and Services'!V5/'Manu and Services'!V$14)*('Manu and Services'!W5/'Manu and Services'!V5)*('Growth Rate'!W73-'Growth Rate'!V73)</f>
        <v>-7.8257991719541211E-4</v>
      </c>
      <c r="X39">
        <f>('Manu and Services'!W5/'Manu and Services'!W$14)*('Manu and Services'!X5/'Manu and Services'!W5)*('Growth Rate'!X73-'Growth Rate'!W73)</f>
        <v>-2.7673537249536702E-3</v>
      </c>
      <c r="Y39">
        <f>('Manu and Services'!X5/'Manu and Services'!X$14)*('Manu and Services'!Y5/'Manu and Services'!X5)*('Growth Rate'!Y73-'Growth Rate'!X73)</f>
        <v>1.3055911184454844E-3</v>
      </c>
    </row>
    <row r="40" spans="1:25" x14ac:dyDescent="0.25">
      <c r="A40" t="s">
        <v>81</v>
      </c>
      <c r="C40">
        <f>('Manu and Services'!B6/'Manu and Services'!B$14)*('Manu and Services'!C6/'Manu and Services'!B6)*('Growth Rate'!C74-'Growth Rate'!B74)</f>
        <v>-3.1479505108250117E-3</v>
      </c>
      <c r="D40">
        <f>('Manu and Services'!C6/'Manu and Services'!C$14)*('Manu and Services'!D6/'Manu and Services'!C6)*('Growth Rate'!D74-'Growth Rate'!C74)</f>
        <v>-3.8273849074625011E-3</v>
      </c>
      <c r="E40">
        <f>('Manu and Services'!D6/'Manu and Services'!D$14)*('Manu and Services'!E6/'Manu and Services'!D6)*('Growth Rate'!E74-'Growth Rate'!D74)</f>
        <v>-4.6875807235337982E-3</v>
      </c>
      <c r="F40">
        <f>('Manu and Services'!E6/'Manu and Services'!E$14)*('Manu and Services'!F6/'Manu and Services'!E6)*('Growth Rate'!F74-'Growth Rate'!E74)</f>
        <v>2.61452700696822E-3</v>
      </c>
      <c r="G40">
        <f>('Manu and Services'!F6/'Manu and Services'!F$14)*('Manu and Services'!G6/'Manu and Services'!F6)*('Growth Rate'!G74-'Growth Rate'!F74)</f>
        <v>-5.0976700558206655E-4</v>
      </c>
      <c r="H40">
        <f>('Manu and Services'!G6/'Manu and Services'!G$14)*('Manu and Services'!H6/'Manu and Services'!G6)*('Growth Rate'!H74-'Growth Rate'!G74)</f>
        <v>-5.9712764599873544E-4</v>
      </c>
      <c r="I40">
        <f>('Manu and Services'!H6/'Manu and Services'!H$14)*('Manu and Services'!I6/'Manu and Services'!H6)*('Growth Rate'!I74-'Growth Rate'!H74)</f>
        <v>-1.8701971291936277E-3</v>
      </c>
      <c r="J40">
        <f>('Manu and Services'!I6/'Manu and Services'!I$14)*('Manu and Services'!J6/'Manu and Services'!I6)*('Growth Rate'!J74-'Growth Rate'!I74)</f>
        <v>3.6318450972476846E-3</v>
      </c>
      <c r="K40">
        <f>('Manu and Services'!J6/'Manu and Services'!J$14)*('Manu and Services'!K6/'Manu and Services'!J6)*('Growth Rate'!K74-'Growth Rate'!J74)</f>
        <v>-4.4818004264785194E-3</v>
      </c>
      <c r="L40">
        <f>('Manu and Services'!K6/'Manu and Services'!K$14)*('Manu and Services'!L6/'Manu and Services'!K6)*('Growth Rate'!L74-'Growth Rate'!K74)</f>
        <v>2.6129450720519137E-3</v>
      </c>
      <c r="M40">
        <f>('Manu and Services'!L6/'Manu and Services'!L$14)*('Manu and Services'!M6/'Manu and Services'!L6)*('Growth Rate'!M74-'Growth Rate'!L74)</f>
        <v>-1.7564890953927938E-4</v>
      </c>
      <c r="N40">
        <f>('Manu and Services'!M6/'Manu and Services'!M$14)*('Manu and Services'!N6/'Manu and Services'!M6)*('Growth Rate'!N74-'Growth Rate'!M74)</f>
        <v>-8.6991165723716683E-4</v>
      </c>
      <c r="O40">
        <f>('Manu and Services'!N6/'Manu and Services'!N$14)*('Manu and Services'!O6/'Manu and Services'!N6)*('Growth Rate'!O74-'Growth Rate'!N74)</f>
        <v>6.6363807094451015E-3</v>
      </c>
      <c r="P40">
        <f>('Manu and Services'!O6/'Manu and Services'!O$14)*('Manu and Services'!P6/'Manu and Services'!O6)*('Growth Rate'!P74-'Growth Rate'!O74)</f>
        <v>-7.669450076699229E-3</v>
      </c>
      <c r="Q40">
        <f>('Manu and Services'!P6/'Manu and Services'!P$14)*('Manu and Services'!Q6/'Manu and Services'!P6)*('Growth Rate'!Q74-'Growth Rate'!P74)</f>
        <v>-4.6217122439136572E-4</v>
      </c>
      <c r="R40">
        <f>('Manu and Services'!Q6/'Manu and Services'!Q$14)*('Manu and Services'!R6/'Manu and Services'!Q6)*('Growth Rate'!R74-'Growth Rate'!Q74)</f>
        <v>-1.7355131850248368E-3</v>
      </c>
      <c r="S40">
        <f>('Manu and Services'!R6/'Manu and Services'!R$14)*('Manu and Services'!S6/'Manu and Services'!R6)*('Growth Rate'!S74-'Growth Rate'!R74)</f>
        <v>1.3226776295883544E-2</v>
      </c>
      <c r="T40">
        <f>('Manu and Services'!S6/'Manu and Services'!S$14)*('Manu and Services'!T6/'Manu and Services'!S6)*('Growth Rate'!T74-'Growth Rate'!S74)</f>
        <v>-9.0059521009896819E-4</v>
      </c>
      <c r="U40">
        <f>('Manu and Services'!T6/'Manu and Services'!T$14)*('Manu and Services'!U6/'Manu and Services'!T6)*('Growth Rate'!U74-'Growth Rate'!T74)</f>
        <v>2.299984837225242E-3</v>
      </c>
      <c r="V40">
        <f>('Manu and Services'!U6/'Manu and Services'!U$14)*('Manu and Services'!V6/'Manu and Services'!U6)*('Growth Rate'!V74-'Growth Rate'!U74)</f>
        <v>-1.20519661901716E-3</v>
      </c>
      <c r="W40">
        <f>('Manu and Services'!V6/'Manu and Services'!V$14)*('Manu and Services'!W6/'Manu and Services'!V6)*('Growth Rate'!W74-'Growth Rate'!V74)</f>
        <v>-3.5930788473375198E-4</v>
      </c>
      <c r="X40">
        <f>('Manu and Services'!W6/'Manu and Services'!W$14)*('Manu and Services'!X6/'Manu and Services'!W6)*('Growth Rate'!X74-'Growth Rate'!W74)</f>
        <v>-3.2143667918326539E-3</v>
      </c>
      <c r="Y40">
        <f>('Manu and Services'!X6/'Manu and Services'!X$14)*('Manu and Services'!Y6/'Manu and Services'!X6)*('Growth Rate'!Y74-'Growth Rate'!X74)</f>
        <v>3.5366361248124587E-3</v>
      </c>
    </row>
    <row r="41" spans="1:25" ht="30" x14ac:dyDescent="0.25">
      <c r="A41" s="1" t="s">
        <v>141</v>
      </c>
      <c r="C41">
        <f>('Manu and Services'!B7/'Manu and Services'!B$14)*('Manu and Services'!C7/'Manu and Services'!B7)*('Growth Rate'!C78-'Growth Rate'!B78)</f>
        <v>4.8127632118497516E-3</v>
      </c>
      <c r="D41">
        <f>('Manu and Services'!C7/'Manu and Services'!C$14)*('Manu and Services'!D7/'Manu and Services'!C7)*('Growth Rate'!D78-'Growth Rate'!C78)</f>
        <v>4.6613092332877283E-3</v>
      </c>
      <c r="E41">
        <f>('Manu and Services'!D7/'Manu and Services'!D$14)*('Manu and Services'!E7/'Manu and Services'!D7)*('Growth Rate'!E78-'Growth Rate'!D78)</f>
        <v>7.0344413381447021E-3</v>
      </c>
      <c r="F41">
        <f>('Manu and Services'!E7/'Manu and Services'!E$14)*('Manu and Services'!F7/'Manu and Services'!E7)*('Growth Rate'!F78-'Growth Rate'!E78)</f>
        <v>1.9625746731496765E-3</v>
      </c>
      <c r="G41">
        <f>('Manu and Services'!F7/'Manu and Services'!F$14)*('Manu and Services'!G7/'Manu and Services'!F7)*('Growth Rate'!G78-'Growth Rate'!F78)</f>
        <v>5.3481290586086783E-4</v>
      </c>
      <c r="H41">
        <f>('Manu and Services'!G7/'Manu and Services'!G$14)*('Manu and Services'!H7/'Manu and Services'!G7)*('Growth Rate'!H78-'Growth Rate'!G78)</f>
        <v>1.3376738955823743E-3</v>
      </c>
      <c r="I41">
        <f>('Manu and Services'!H7/'Manu and Services'!H$14)*('Manu and Services'!I7/'Manu and Services'!H7)*('Growth Rate'!I78-'Growth Rate'!H78)</f>
        <v>1.8847251219349457E-3</v>
      </c>
      <c r="J41">
        <f>('Manu and Services'!I7/'Manu and Services'!I$14)*('Manu and Services'!J7/'Manu and Services'!I7)*('Growth Rate'!J78-'Growth Rate'!I78)</f>
        <v>2.4791915132035953E-2</v>
      </c>
      <c r="K41">
        <f>('Manu and Services'!J7/'Manu and Services'!J$14)*('Manu and Services'!K7/'Manu and Services'!J7)*('Growth Rate'!K78-'Growth Rate'!J78)</f>
        <v>6.8449682774089828E-3</v>
      </c>
      <c r="L41">
        <f>('Manu and Services'!K7/'Manu and Services'!K$14)*('Manu and Services'!L7/'Manu and Services'!K7)*('Growth Rate'!L78-'Growth Rate'!K78)</f>
        <v>-7.9180355327981118E-4</v>
      </c>
      <c r="M41">
        <f>('Manu and Services'!L7/'Manu and Services'!L$14)*('Manu and Services'!M7/'Manu and Services'!L7)*('Growth Rate'!M78-'Growth Rate'!L78)</f>
        <v>9.357709908778853E-3</v>
      </c>
      <c r="N41">
        <f>('Manu and Services'!M7/'Manu and Services'!M$14)*('Manu and Services'!N7/'Manu and Services'!M7)*('Growth Rate'!N78-'Growth Rate'!M78)</f>
        <v>-8.5615703450200777E-4</v>
      </c>
      <c r="O41">
        <f>('Manu and Services'!N7/'Manu and Services'!N$14)*('Manu and Services'!O7/'Manu and Services'!N7)*('Growth Rate'!O78-'Growth Rate'!N78)</f>
        <v>2.3507894378764849E-3</v>
      </c>
      <c r="P41">
        <f>('Manu and Services'!O7/'Manu and Services'!O$14)*('Manu and Services'!P7/'Manu and Services'!O7)*('Growth Rate'!P78-'Growth Rate'!O78)</f>
        <v>6.162252999503271E-3</v>
      </c>
      <c r="Q41">
        <f>('Manu and Services'!P7/'Manu and Services'!P$14)*('Manu and Services'!Q7/'Manu and Services'!P7)*('Growth Rate'!Q78-'Growth Rate'!P78)</f>
        <v>1.9933688430356089E-3</v>
      </c>
      <c r="R41">
        <f>('Manu and Services'!Q7/'Manu and Services'!Q$14)*('Manu and Services'!R7/'Manu and Services'!Q7)*('Growth Rate'!R78-'Growth Rate'!Q78)</f>
        <v>5.249205566892701E-3</v>
      </c>
      <c r="S41">
        <f>('Manu and Services'!R7/'Manu and Services'!R$14)*('Manu and Services'!S7/'Manu and Services'!R7)*('Growth Rate'!S78-'Growth Rate'!R78)</f>
        <v>1.8457836283678794E-3</v>
      </c>
      <c r="T41">
        <f>('Manu and Services'!S7/'Manu and Services'!S$14)*('Manu and Services'!T7/'Manu and Services'!S7)*('Growth Rate'!T78-'Growth Rate'!S78)</f>
        <v>1.4671272331139731E-2</v>
      </c>
      <c r="U41">
        <f>('Manu and Services'!T7/'Manu and Services'!T$14)*('Manu and Services'!U7/'Manu and Services'!T7)*('Growth Rate'!U78-'Growth Rate'!T78)</f>
        <v>-4.8304413861125859E-3</v>
      </c>
      <c r="V41">
        <f>('Manu and Services'!U7/'Manu and Services'!U$14)*('Manu and Services'!V7/'Manu and Services'!U7)*('Growth Rate'!V78-'Growth Rate'!U78)</f>
        <v>-4.2321918180228159E-3</v>
      </c>
      <c r="W41">
        <f>('Manu and Services'!V7/'Manu and Services'!V$14)*('Manu and Services'!W7/'Manu and Services'!V7)*('Growth Rate'!W78-'Growth Rate'!V78)</f>
        <v>8.3874224339288046E-3</v>
      </c>
      <c r="X41">
        <f>('Manu and Services'!W7/'Manu and Services'!W$14)*('Manu and Services'!X7/'Manu and Services'!W7)*('Growth Rate'!X78-'Growth Rate'!W78)</f>
        <v>-1.174123904913523E-3</v>
      </c>
      <c r="Y41">
        <f>('Manu and Services'!X7/'Manu and Services'!X$14)*('Manu and Services'!Y7/'Manu and Services'!X7)*('Growth Rate'!Y78-'Growth Rate'!X78)</f>
        <v>9.2264256859279151E-3</v>
      </c>
    </row>
    <row r="42" spans="1:25" ht="45" x14ac:dyDescent="0.25">
      <c r="A42" s="1" t="s">
        <v>142</v>
      </c>
      <c r="C42">
        <f>('Manu and Services'!B8/'Manu and Services'!B$14)*('Manu and Services'!C8/'Manu and Services'!B8)*('Growth Rate'!C79-'Growth Rate'!B79)</f>
        <v>-1.9458491285354799E-3</v>
      </c>
      <c r="D42">
        <f>('Manu and Services'!C8/'Manu and Services'!C$14)*('Manu and Services'!D8/'Manu and Services'!C8)*('Growth Rate'!D79-'Growth Rate'!C79)</f>
        <v>-1.9531057779628655E-3</v>
      </c>
      <c r="E42">
        <f>('Manu and Services'!D8/'Manu and Services'!D$14)*('Manu and Services'!E8/'Manu and Services'!D8)*('Growth Rate'!E79-'Growth Rate'!D79)</f>
        <v>-2.7474490718446109E-3</v>
      </c>
      <c r="F42">
        <f>('Manu and Services'!E8/'Manu and Services'!E$14)*('Manu and Services'!F8/'Manu and Services'!E8)*('Growth Rate'!F79-'Growth Rate'!E79)</f>
        <v>5.0846259139404291E-3</v>
      </c>
      <c r="G42">
        <f>('Manu and Services'!F8/'Manu and Services'!F$14)*('Manu and Services'!G8/'Manu and Services'!F8)*('Growth Rate'!G79-'Growth Rate'!F79)</f>
        <v>3.7467854747449004E-3</v>
      </c>
      <c r="H42">
        <f>('Manu and Services'!G8/'Manu and Services'!G$14)*('Manu and Services'!H8/'Manu and Services'!G8)*('Growth Rate'!H79-'Growth Rate'!G79)</f>
        <v>4.2668280384313938E-3</v>
      </c>
      <c r="I42">
        <f>('Manu and Services'!H8/'Manu and Services'!H$14)*('Manu and Services'!I8/'Manu and Services'!H8)*('Growth Rate'!I79-'Growth Rate'!H79)</f>
        <v>7.9893340126835737E-3</v>
      </c>
      <c r="J42">
        <f>('Manu and Services'!I8/'Manu and Services'!I$14)*('Manu and Services'!J8/'Manu and Services'!I8)*('Growth Rate'!J79-'Growth Rate'!I79)</f>
        <v>-7.1866341043580625E-2</v>
      </c>
      <c r="K42">
        <f>('Manu and Services'!J8/'Manu and Services'!J$14)*('Manu and Services'!K8/'Manu and Services'!J8)*('Growth Rate'!K79-'Growth Rate'!J79)</f>
        <v>-1.8889340989142734E-3</v>
      </c>
      <c r="L42">
        <f>('Manu and Services'!K8/'Manu and Services'!K$14)*('Manu and Services'!L8/'Manu and Services'!K8)*('Growth Rate'!L79-'Growth Rate'!K79)</f>
        <v>1.2530596038091708E-2</v>
      </c>
      <c r="M42">
        <f>('Manu and Services'!L8/'Manu and Services'!L$14)*('Manu and Services'!M8/'Manu and Services'!L8)*('Growth Rate'!M79-'Growth Rate'!L79)</f>
        <v>1.5383579943046182E-3</v>
      </c>
      <c r="N42">
        <f>('Manu and Services'!M8/'Manu and Services'!M$14)*('Manu and Services'!N8/'Manu and Services'!M8)*('Growth Rate'!N79-'Growth Rate'!M79)</f>
        <v>6.6557221451170392E-3</v>
      </c>
      <c r="O42">
        <f>('Manu and Services'!N8/'Manu and Services'!N$14)*('Manu and Services'!O8/'Manu and Services'!N8)*('Growth Rate'!O79-'Growth Rate'!N79)</f>
        <v>-1.1445364033572158E-2</v>
      </c>
      <c r="P42">
        <f>('Manu and Services'!O8/'Manu and Services'!O$14)*('Manu and Services'!P8/'Manu and Services'!O8)*('Growth Rate'!P79-'Growth Rate'!O79)</f>
        <v>9.7768897201005959E-3</v>
      </c>
      <c r="Q42">
        <f>('Manu and Services'!P8/'Manu and Services'!P$14)*('Manu and Services'!Q8/'Manu and Services'!P8)*('Growth Rate'!Q79-'Growth Rate'!P79)</f>
        <v>8.3911451770467167E-3</v>
      </c>
      <c r="R42">
        <f>('Manu and Services'!Q8/'Manu and Services'!Q$14)*('Manu and Services'!R8/'Manu and Services'!Q8)*('Growth Rate'!R79-'Growth Rate'!Q79)</f>
        <v>1.9868998702515388E-2</v>
      </c>
      <c r="S42">
        <f>('Manu and Services'!R8/'Manu and Services'!R$14)*('Manu and Services'!S8/'Manu and Services'!R8)*('Growth Rate'!S79-'Growth Rate'!R79)</f>
        <v>-2.2448605168450455E-2</v>
      </c>
      <c r="T42">
        <f>('Manu and Services'!S8/'Manu and Services'!S$14)*('Manu and Services'!T8/'Manu and Services'!S8)*('Growth Rate'!T79-'Growth Rate'!S79)</f>
        <v>-1.7785402512673527E-3</v>
      </c>
      <c r="U42">
        <f>('Manu and Services'!T8/'Manu and Services'!T$14)*('Manu and Services'!U8/'Manu and Services'!T8)*('Growth Rate'!U79-'Growth Rate'!T79)</f>
        <v>1.8355481350430872E-2</v>
      </c>
      <c r="V42">
        <f>('Manu and Services'!U8/'Manu and Services'!U$14)*('Manu and Services'!V8/'Manu and Services'!U8)*('Growth Rate'!V79-'Growth Rate'!U79)</f>
        <v>1.0613490976657803E-2</v>
      </c>
      <c r="W42">
        <f>('Manu and Services'!V8/'Manu and Services'!V$14)*('Manu and Services'!W8/'Manu and Services'!V8)*('Growth Rate'!W79-'Growth Rate'!V79)</f>
        <v>7.2834299804796412E-3</v>
      </c>
      <c r="X42">
        <f>('Manu and Services'!W8/'Manu and Services'!W$14)*('Manu and Services'!X8/'Manu and Services'!W8)*('Growth Rate'!X79-'Growth Rate'!W79)</f>
        <v>1.1588839026220795E-2</v>
      </c>
      <c r="Y42">
        <f>('Manu and Services'!X8/'Manu and Services'!X$14)*('Manu and Services'!Y8/'Manu and Services'!X8)*('Growth Rate'!Y79-'Growth Rate'!X79)</f>
        <v>-8.8449504676623822E-5</v>
      </c>
    </row>
    <row r="43" spans="1:25" x14ac:dyDescent="0.25">
      <c r="A43" s="1" t="s">
        <v>139</v>
      </c>
      <c r="C43">
        <f>('Manu and Services'!B9/'Manu and Services'!B$14)*('Manu and Services'!C9/'Manu and Services'!B9)*('Growth Rate'!C80-'Growth Rate'!B80)</f>
        <v>-2.7221353669826622E-3</v>
      </c>
      <c r="D43">
        <f>('Manu and Services'!C9/'Manu and Services'!C$14)*('Manu and Services'!D9/'Manu and Services'!C9)*('Growth Rate'!D80-'Growth Rate'!C80)</f>
        <v>-2.604964407192727E-3</v>
      </c>
      <c r="E43">
        <f>('Manu and Services'!D9/'Manu and Services'!D$14)*('Manu and Services'!E9/'Manu and Services'!D9)*('Growth Rate'!E80-'Growth Rate'!D80)</f>
        <v>-3.9300106468560907E-3</v>
      </c>
      <c r="F43">
        <f>('Manu and Services'!E9/'Manu and Services'!E$14)*('Manu and Services'!F9/'Manu and Services'!E9)*('Growth Rate'!F80-'Growth Rate'!E80)</f>
        <v>7.5301915120838323E-3</v>
      </c>
      <c r="G43">
        <f>('Manu and Services'!F9/'Manu and Services'!F$14)*('Manu and Services'!G9/'Manu and Services'!F9)*('Growth Rate'!G80-'Growth Rate'!F80)</f>
        <v>5.7114433233914552E-3</v>
      </c>
      <c r="H43">
        <f>('Manu and Services'!G9/'Manu and Services'!G$14)*('Manu and Services'!H9/'Manu and Services'!G9)*('Growth Rate'!H80-'Growth Rate'!G80)</f>
        <v>6.0116192884849904E-3</v>
      </c>
      <c r="I43">
        <f>('Manu and Services'!H9/'Manu and Services'!H$14)*('Manu and Services'!I9/'Manu and Services'!H9)*('Growth Rate'!I80-'Growth Rate'!H80)</f>
        <v>1.1144070944274602E-2</v>
      </c>
      <c r="J43">
        <f>('Manu and Services'!I9/'Manu and Services'!I$14)*('Manu and Services'!J9/'Manu and Services'!I9)*('Growth Rate'!J80-'Growth Rate'!I80)</f>
        <v>-4.6492649010764685E-2</v>
      </c>
      <c r="K43">
        <f>('Manu and Services'!J9/'Manu and Services'!J$14)*('Manu and Services'!K9/'Manu and Services'!J9)*('Growth Rate'!K80-'Growth Rate'!J80)</f>
        <v>4.1537343544467082E-3</v>
      </c>
      <c r="L43">
        <f>('Manu and Services'!K9/'Manu and Services'!K$14)*('Manu and Services'!L9/'Manu and Services'!K9)*('Growth Rate'!L80-'Growth Rate'!K80)</f>
        <v>1.2178050412506211E-2</v>
      </c>
      <c r="M43">
        <f>('Manu and Services'!L9/'Manu and Services'!L$14)*('Manu and Services'!M9/'Manu and Services'!L9)*('Growth Rate'!M80-'Growth Rate'!L80)</f>
        <v>1.7056583355247717E-3</v>
      </c>
      <c r="N43">
        <f>('Manu and Services'!M9/'Manu and Services'!M$14)*('Manu and Services'!N9/'Manu and Services'!M9)*('Growth Rate'!N80-'Growth Rate'!M80)</f>
        <v>6.7737323976319701E-3</v>
      </c>
      <c r="O43">
        <f>('Manu and Services'!N9/'Manu and Services'!N$14)*('Manu and Services'!O9/'Manu and Services'!N9)*('Growth Rate'!O80-'Growth Rate'!N80)</f>
        <v>-1.2986969200616318E-2</v>
      </c>
      <c r="P43">
        <f>('Manu and Services'!O9/'Manu and Services'!O$14)*('Manu and Services'!P9/'Manu and Services'!O9)*('Growth Rate'!P80-'Growth Rate'!O80)</f>
        <v>1.0184792962006051E-2</v>
      </c>
      <c r="Q43">
        <f>('Manu and Services'!P9/'Manu and Services'!P$14)*('Manu and Services'!Q9/'Manu and Services'!P9)*('Growth Rate'!Q80-'Growth Rate'!P80)</f>
        <v>5.0290434363784763E-3</v>
      </c>
      <c r="R43">
        <f>('Manu and Services'!Q9/'Manu and Services'!Q$14)*('Manu and Services'!R9/'Manu and Services'!Q9)*('Growth Rate'!R80-'Growth Rate'!Q80)</f>
        <v>1.9144382329056124E-2</v>
      </c>
      <c r="S43">
        <f>('Manu and Services'!R9/'Manu and Services'!R$14)*('Manu and Services'!S9/'Manu and Services'!R9)*('Growth Rate'!S80-'Growth Rate'!R80)</f>
        <v>-2.2133628754205648E-2</v>
      </c>
      <c r="T43">
        <f>('Manu and Services'!S9/'Manu and Services'!S$14)*('Manu and Services'!T9/'Manu and Services'!S9)*('Growth Rate'!T80-'Growth Rate'!S80)</f>
        <v>-9.1250424640610152E-3</v>
      </c>
      <c r="U43">
        <f>('Manu and Services'!T9/'Manu and Services'!T$14)*('Manu and Services'!U9/'Manu and Services'!T9)*('Growth Rate'!U80-'Growth Rate'!T80)</f>
        <v>1.337829785669657E-2</v>
      </c>
      <c r="V43">
        <f>('Manu and Services'!U9/'Manu and Services'!U$14)*('Manu and Services'!V9/'Manu and Services'!U9)*('Growth Rate'!V80-'Growth Rate'!U80)</f>
        <v>9.1597544422406581E-3</v>
      </c>
      <c r="W43">
        <f>('Manu and Services'!V9/'Manu and Services'!V$14)*('Manu and Services'!W9/'Manu and Services'!V9)*('Growth Rate'!W80-'Growth Rate'!V80)</f>
        <v>4.269946774708473E-5</v>
      </c>
      <c r="X43">
        <f>('Manu and Services'!W9/'Manu and Services'!W$14)*('Manu and Services'!X9/'Manu and Services'!W9)*('Growth Rate'!X80-'Growth Rate'!W80)</f>
        <v>6.5673375940299072E-3</v>
      </c>
      <c r="Y43">
        <f>('Manu and Services'!X9/'Manu and Services'!X$14)*('Manu and Services'!Y9/'Manu and Services'!X9)*('Growth Rate'!Y80-'Growth Rate'!X80)</f>
        <v>-1.6058686776014219E-3</v>
      </c>
    </row>
    <row r="44" spans="1:25" x14ac:dyDescent="0.25">
      <c r="A44" t="s">
        <v>82</v>
      </c>
      <c r="C44" t="e">
        <f>('Manu and Services'!#REF!/'Manu and Services'!B$14)*('Manu and Services'!#REF!/'Manu and Services'!#REF!)*('Growth Rate'!C78-'Growth Rate'!B78)</f>
        <v>#REF!</v>
      </c>
      <c r="D44" t="e">
        <f>('Manu and Services'!#REF!/'Manu and Services'!C$14)*('Manu and Services'!#REF!/'Manu and Services'!#REF!)*('Growth Rate'!D78-'Growth Rate'!C78)</f>
        <v>#REF!</v>
      </c>
      <c r="E44" t="e">
        <f>('Manu and Services'!#REF!/'Manu and Services'!D$14)*('Manu and Services'!#REF!/'Manu and Services'!#REF!)*('Growth Rate'!E78-'Growth Rate'!D78)</f>
        <v>#REF!</v>
      </c>
      <c r="F44" t="e">
        <f>('Manu and Services'!#REF!/'Manu and Services'!E$14)*('Manu and Services'!#REF!/'Manu and Services'!#REF!)*('Growth Rate'!F78-'Growth Rate'!E78)</f>
        <v>#REF!</v>
      </c>
      <c r="G44" t="e">
        <f>('Manu and Services'!#REF!/'Manu and Services'!F$14)*('Manu and Services'!#REF!/'Manu and Services'!#REF!)*('Growth Rate'!G78-'Growth Rate'!F78)</f>
        <v>#REF!</v>
      </c>
      <c r="H44" t="e">
        <f>('Manu and Services'!#REF!/'Manu and Services'!G$14)*('Manu and Services'!#REF!/'Manu and Services'!#REF!)*('Growth Rate'!H78-'Growth Rate'!G78)</f>
        <v>#REF!</v>
      </c>
      <c r="I44" t="e">
        <f>('Manu and Services'!#REF!/'Manu and Services'!H$14)*('Manu and Services'!#REF!/'Manu and Services'!#REF!)*('Growth Rate'!I78-'Growth Rate'!H78)</f>
        <v>#REF!</v>
      </c>
      <c r="J44" t="e">
        <f>('Manu and Services'!#REF!/'Manu and Services'!I$14)*('Manu and Services'!#REF!/'Manu and Services'!#REF!)*('Growth Rate'!J78-'Growth Rate'!I78)</f>
        <v>#REF!</v>
      </c>
      <c r="K44" t="e">
        <f>('Manu and Services'!#REF!/'Manu and Services'!J$14)*('Manu and Services'!#REF!/'Manu and Services'!#REF!)*('Growth Rate'!K78-'Growth Rate'!J78)</f>
        <v>#REF!</v>
      </c>
      <c r="L44" t="e">
        <f>('Manu and Services'!#REF!/'Manu and Services'!K$14)*('Manu and Services'!#REF!/'Manu and Services'!#REF!)*('Growth Rate'!L78-'Growth Rate'!K78)</f>
        <v>#REF!</v>
      </c>
      <c r="M44" t="e">
        <f>('Manu and Services'!#REF!/'Manu and Services'!L$14)*('Manu and Services'!#REF!/'Manu and Services'!#REF!)*('Growth Rate'!M78-'Growth Rate'!L78)</f>
        <v>#REF!</v>
      </c>
      <c r="N44" t="e">
        <f>('Manu and Services'!#REF!/'Manu and Services'!M$14)*('Manu and Services'!#REF!/'Manu and Services'!#REF!)*('Growth Rate'!N78-'Growth Rate'!M78)</f>
        <v>#REF!</v>
      </c>
      <c r="O44" t="e">
        <f>('Manu and Services'!#REF!/'Manu and Services'!N$14)*('Manu and Services'!#REF!/'Manu and Services'!#REF!)*('Growth Rate'!O78-'Growth Rate'!N78)</f>
        <v>#REF!</v>
      </c>
      <c r="P44" t="e">
        <f>('Manu and Services'!#REF!/'Manu and Services'!O$14)*('Manu and Services'!#REF!/'Manu and Services'!#REF!)*('Growth Rate'!P78-'Growth Rate'!O78)</f>
        <v>#REF!</v>
      </c>
      <c r="Q44" t="e">
        <f>('Manu and Services'!#REF!/'Manu and Services'!P$14)*('Manu and Services'!#REF!/'Manu and Services'!#REF!)*('Growth Rate'!Q78-'Growth Rate'!P78)</f>
        <v>#REF!</v>
      </c>
      <c r="R44" t="e">
        <f>('Manu and Services'!#REF!/'Manu and Services'!Q$14)*('Manu and Services'!#REF!/'Manu and Services'!#REF!)*('Growth Rate'!R78-'Growth Rate'!Q78)</f>
        <v>#REF!</v>
      </c>
      <c r="S44" t="e">
        <f>('Manu and Services'!#REF!/'Manu and Services'!R$14)*('Manu and Services'!#REF!/'Manu and Services'!#REF!)*('Growth Rate'!S78-'Growth Rate'!R78)</f>
        <v>#REF!</v>
      </c>
      <c r="T44" t="e">
        <f>('Manu and Services'!#REF!/'Manu and Services'!S$14)*('Manu and Services'!#REF!/'Manu and Services'!#REF!)*('Growth Rate'!T78-'Growth Rate'!S78)</f>
        <v>#REF!</v>
      </c>
      <c r="U44" t="e">
        <f>('Manu and Services'!#REF!/'Manu and Services'!T$14)*('Manu and Services'!#REF!/'Manu and Services'!#REF!)*('Growth Rate'!U78-'Growth Rate'!T78)</f>
        <v>#REF!</v>
      </c>
      <c r="V44" t="e">
        <f>('Manu and Services'!#REF!/'Manu and Services'!U$14)*('Manu and Services'!#REF!/'Manu and Services'!#REF!)*('Growth Rate'!V78-'Growth Rate'!U78)</f>
        <v>#REF!</v>
      </c>
      <c r="W44" t="e">
        <f>('Manu and Services'!#REF!/'Manu and Services'!V$14)*('Manu and Services'!#REF!/'Manu and Services'!#REF!)*('Growth Rate'!W78-'Growth Rate'!V78)</f>
        <v>#REF!</v>
      </c>
      <c r="X44" t="e">
        <f>('Manu and Services'!#REF!/'Manu and Services'!W$14)*('Manu and Services'!#REF!/'Manu and Services'!#REF!)*('Growth Rate'!X78-'Growth Rate'!W78)</f>
        <v>#REF!</v>
      </c>
      <c r="Y44" t="e">
        <f>('Manu and Services'!#REF!/'Manu and Services'!X$14)*('Manu and Services'!#REF!/'Manu and Services'!#REF!)*('Growth Rate'!Y78-'Growth Rate'!X78)</f>
        <v>#REF!</v>
      </c>
    </row>
    <row r="45" spans="1:25" x14ac:dyDescent="0.25">
      <c r="A45" t="s">
        <v>42</v>
      </c>
      <c r="C45" t="e">
        <f>('Manu and Services'!#REF!/'Manu and Services'!B$14)*('Manu and Services'!#REF!/'Manu and Services'!#REF!)*('Growth Rate'!C79-'Growth Rate'!B79)</f>
        <v>#REF!</v>
      </c>
      <c r="D45" t="e">
        <f>('Manu and Services'!#REF!/'Manu and Services'!C$14)*('Manu and Services'!#REF!/'Manu and Services'!#REF!)*('Growth Rate'!D79-'Growth Rate'!C79)</f>
        <v>#REF!</v>
      </c>
      <c r="E45" t="e">
        <f>('Manu and Services'!#REF!/'Manu and Services'!D$14)*('Manu and Services'!#REF!/'Manu and Services'!#REF!)*('Growth Rate'!E79-'Growth Rate'!D79)</f>
        <v>#REF!</v>
      </c>
      <c r="F45" t="e">
        <f>('Manu and Services'!#REF!/'Manu and Services'!E$14)*('Manu and Services'!#REF!/'Manu and Services'!#REF!)*('Growth Rate'!F79-'Growth Rate'!E79)</f>
        <v>#REF!</v>
      </c>
      <c r="G45" t="e">
        <f>('Manu and Services'!#REF!/'Manu and Services'!F$14)*('Manu and Services'!#REF!/'Manu and Services'!#REF!)*('Growth Rate'!G79-'Growth Rate'!F79)</f>
        <v>#REF!</v>
      </c>
      <c r="H45" t="e">
        <f>('Manu and Services'!#REF!/'Manu and Services'!G$14)*('Manu and Services'!#REF!/'Manu and Services'!#REF!)*('Growth Rate'!H79-'Growth Rate'!G79)</f>
        <v>#REF!</v>
      </c>
      <c r="I45" t="e">
        <f>('Manu and Services'!#REF!/'Manu and Services'!H$14)*('Manu and Services'!#REF!/'Manu and Services'!#REF!)*('Growth Rate'!I79-'Growth Rate'!H79)</f>
        <v>#REF!</v>
      </c>
      <c r="J45" t="e">
        <f>('Manu and Services'!#REF!/'Manu and Services'!I$14)*('Manu and Services'!#REF!/'Manu and Services'!#REF!)*('Growth Rate'!J79-'Growth Rate'!I79)</f>
        <v>#REF!</v>
      </c>
      <c r="K45" t="e">
        <f>('Manu and Services'!#REF!/'Manu and Services'!J$14)*('Manu and Services'!#REF!/'Manu and Services'!#REF!)*('Growth Rate'!K79-'Growth Rate'!J79)</f>
        <v>#REF!</v>
      </c>
      <c r="L45" t="e">
        <f>('Manu and Services'!#REF!/'Manu and Services'!K$14)*('Manu and Services'!#REF!/'Manu and Services'!#REF!)*('Growth Rate'!L79-'Growth Rate'!K79)</f>
        <v>#REF!</v>
      </c>
      <c r="M45" t="e">
        <f>('Manu and Services'!#REF!/'Manu and Services'!L$14)*('Manu and Services'!#REF!/'Manu and Services'!#REF!)*('Growth Rate'!M79-'Growth Rate'!L79)</f>
        <v>#REF!</v>
      </c>
      <c r="N45" t="e">
        <f>('Manu and Services'!#REF!/'Manu and Services'!M$14)*('Manu and Services'!#REF!/'Manu and Services'!#REF!)*('Growth Rate'!N79-'Growth Rate'!M79)</f>
        <v>#REF!</v>
      </c>
      <c r="O45" t="e">
        <f>('Manu and Services'!#REF!/'Manu and Services'!N$14)*('Manu and Services'!#REF!/'Manu and Services'!#REF!)*('Growth Rate'!O79-'Growth Rate'!N79)</f>
        <v>#REF!</v>
      </c>
      <c r="P45" t="e">
        <f>('Manu and Services'!#REF!/'Manu and Services'!O$14)*('Manu and Services'!#REF!/'Manu and Services'!#REF!)*('Growth Rate'!P79-'Growth Rate'!O79)</f>
        <v>#REF!</v>
      </c>
      <c r="Q45" t="e">
        <f>('Manu and Services'!#REF!/'Manu and Services'!P$14)*('Manu and Services'!#REF!/'Manu and Services'!#REF!)*('Growth Rate'!Q79-'Growth Rate'!P79)</f>
        <v>#REF!</v>
      </c>
      <c r="R45" t="e">
        <f>('Manu and Services'!#REF!/'Manu and Services'!Q$14)*('Manu and Services'!#REF!/'Manu and Services'!#REF!)*('Growth Rate'!R79-'Growth Rate'!Q79)</f>
        <v>#REF!</v>
      </c>
      <c r="S45" t="e">
        <f>('Manu and Services'!#REF!/'Manu and Services'!R$14)*('Manu and Services'!#REF!/'Manu and Services'!#REF!)*('Growth Rate'!S79-'Growth Rate'!R79)</f>
        <v>#REF!</v>
      </c>
      <c r="T45" t="e">
        <f>('Manu and Services'!#REF!/'Manu and Services'!S$14)*('Manu and Services'!#REF!/'Manu and Services'!#REF!)*('Growth Rate'!T79-'Growth Rate'!S79)</f>
        <v>#REF!</v>
      </c>
      <c r="U45" t="e">
        <f>('Manu and Services'!#REF!/'Manu and Services'!T$14)*('Manu and Services'!#REF!/'Manu and Services'!#REF!)*('Growth Rate'!U79-'Growth Rate'!T79)</f>
        <v>#REF!</v>
      </c>
      <c r="V45" t="e">
        <f>('Manu and Services'!#REF!/'Manu and Services'!U$14)*('Manu and Services'!#REF!/'Manu and Services'!#REF!)*('Growth Rate'!V79-'Growth Rate'!U79)</f>
        <v>#REF!</v>
      </c>
      <c r="W45" t="e">
        <f>('Manu and Services'!#REF!/'Manu and Services'!V$14)*('Manu and Services'!#REF!/'Manu and Services'!#REF!)*('Growth Rate'!W79-'Growth Rate'!V79)</f>
        <v>#REF!</v>
      </c>
      <c r="X45" t="e">
        <f>('Manu and Services'!#REF!/'Manu and Services'!W$14)*('Manu and Services'!#REF!/'Manu and Services'!#REF!)*('Growth Rate'!X79-'Growth Rate'!W79)</f>
        <v>#REF!</v>
      </c>
      <c r="Y45" t="e">
        <f>('Manu and Services'!#REF!/'Manu and Services'!X$14)*('Manu and Services'!#REF!/'Manu and Services'!#REF!)*('Growth Rate'!Y79-'Growth Rate'!X79)</f>
        <v>#REF!</v>
      </c>
    </row>
    <row r="46" spans="1:25" ht="45" x14ac:dyDescent="0.25">
      <c r="A46" s="1" t="s">
        <v>94</v>
      </c>
      <c r="C46">
        <f>('Manu and Services'!B10/'Manu and Services'!B$14)*('Manu and Services'!C10/'Manu and Services'!B10)*('Growth Rate'!C80-'Growth Rate'!B80)</f>
        <v>-7.7146556673069605E-4</v>
      </c>
      <c r="D46">
        <f>('Manu and Services'!C10/'Manu and Services'!C$14)*('Manu and Services'!D10/'Manu and Services'!C10)*('Growth Rate'!D80-'Growth Rate'!C80)</f>
        <v>-7.210661690054029E-4</v>
      </c>
      <c r="E46">
        <f>('Manu and Services'!D10/'Manu and Services'!D$14)*('Manu and Services'!E10/'Manu and Services'!D10)*('Growth Rate'!E80-'Growth Rate'!D80)</f>
        <v>-1.0056948785293247E-3</v>
      </c>
      <c r="F46">
        <f>('Manu and Services'!E10/'Manu and Services'!E$14)*('Manu and Services'!F10/'Manu and Services'!E10)*('Growth Rate'!F80-'Growth Rate'!E80)</f>
        <v>1.8452082026885401E-3</v>
      </c>
      <c r="G46">
        <f>('Manu and Services'!F10/'Manu and Services'!F$14)*('Manu and Services'!G10/'Manu and Services'!F10)*('Growth Rate'!G80-'Growth Rate'!F80)</f>
        <v>1.3496386912323225E-3</v>
      </c>
      <c r="H46">
        <f>('Manu and Services'!G10/'Manu and Services'!G$14)*('Manu and Services'!H10/'Manu and Services'!G10)*('Growth Rate'!H80-'Growth Rate'!G80)</f>
        <v>1.4898577882168807E-3</v>
      </c>
      <c r="I46">
        <f>('Manu and Services'!H10/'Manu and Services'!H$14)*('Manu and Services'!I10/'Manu and Services'!H10)*('Growth Rate'!I80-'Growth Rate'!H80)</f>
        <v>2.5020460326604459E-3</v>
      </c>
      <c r="J46">
        <f>('Manu and Services'!I10/'Manu and Services'!I$14)*('Manu and Services'!J10/'Manu and Services'!I10)*('Growth Rate'!J80-'Growth Rate'!I80)</f>
        <v>-1.4643541333320333E-2</v>
      </c>
      <c r="K46">
        <f>('Manu and Services'!J10/'Manu and Services'!J$14)*('Manu and Services'!K10/'Manu and Services'!J10)*('Growth Rate'!K80-'Growth Rate'!J80)</f>
        <v>1.3560366009583234E-3</v>
      </c>
      <c r="L46">
        <f>('Manu and Services'!K10/'Manu and Services'!K$14)*('Manu and Services'!L10/'Manu and Services'!K10)*('Growth Rate'!L80-'Growth Rate'!K80)</f>
        <v>3.7099873719362328E-3</v>
      </c>
      <c r="M46">
        <f>('Manu and Services'!L10/'Manu and Services'!L$14)*('Manu and Services'!M10/'Manu and Services'!L10)*('Growth Rate'!M80-'Growth Rate'!L80)</f>
        <v>5.7226254052722132E-4</v>
      </c>
      <c r="N46">
        <f>('Manu and Services'!M10/'Manu and Services'!M$14)*('Manu and Services'!N10/'Manu and Services'!M10)*('Growth Rate'!N80-'Growth Rate'!M80)</f>
        <v>2.2406984579843572E-3</v>
      </c>
      <c r="O46">
        <f>('Manu and Services'!N10/'Manu and Services'!N$14)*('Manu and Services'!O10/'Manu and Services'!N10)*('Growth Rate'!O80-'Growth Rate'!N80)</f>
        <v>-4.7745165698166794E-3</v>
      </c>
      <c r="P46">
        <f>('Manu and Services'!O10/'Manu and Services'!O$14)*('Manu and Services'!P10/'Manu and Services'!O10)*('Growth Rate'!P80-'Growth Rate'!O80)</f>
        <v>3.7450836115507724E-3</v>
      </c>
      <c r="Q46">
        <f>('Manu and Services'!P10/'Manu and Services'!P$14)*('Manu and Services'!Q10/'Manu and Services'!P10)*('Growth Rate'!Q80-'Growth Rate'!P80)</f>
        <v>1.7530238407426665E-3</v>
      </c>
      <c r="R46">
        <f>('Manu and Services'!Q10/'Manu and Services'!Q$14)*('Manu and Services'!R10/'Manu and Services'!Q10)*('Growth Rate'!R80-'Growth Rate'!Q80)</f>
        <v>6.4699915992769809E-3</v>
      </c>
      <c r="S46">
        <f>('Manu and Services'!R10/'Manu and Services'!R$14)*('Manu and Services'!S10/'Manu and Services'!R10)*('Growth Rate'!S80-'Growth Rate'!R80)</f>
        <v>-8.5522607789874257E-3</v>
      </c>
      <c r="T46">
        <f>('Manu and Services'!S10/'Manu and Services'!S$14)*('Manu and Services'!T10/'Manu and Services'!S10)*('Growth Rate'!T80-'Growth Rate'!S80)</f>
        <v>-4.098869285203058E-3</v>
      </c>
      <c r="U46">
        <f>('Manu and Services'!T10/'Manu and Services'!T$14)*('Manu and Services'!U10/'Manu and Services'!T10)*('Growth Rate'!U80-'Growth Rate'!T80)</f>
        <v>5.7677767205553858E-3</v>
      </c>
      <c r="V46">
        <f>('Manu and Services'!U10/'Manu and Services'!U$14)*('Manu and Services'!V10/'Manu and Services'!U10)*('Growth Rate'!V80-'Growth Rate'!U80)</f>
        <v>3.8157360317741897E-3</v>
      </c>
      <c r="W46">
        <f>('Manu and Services'!V10/'Manu and Services'!V$14)*('Manu and Services'!W10/'Manu and Services'!V10)*('Growth Rate'!W80-'Growth Rate'!V80)</f>
        <v>1.9430763915941364E-5</v>
      </c>
      <c r="X46">
        <f>('Manu and Services'!W10/'Manu and Services'!W$14)*('Manu and Services'!X10/'Manu and Services'!W10)*('Growth Rate'!X80-'Growth Rate'!W80)</f>
        <v>2.9875275660434888E-3</v>
      </c>
      <c r="Y46">
        <f>('Manu and Services'!X10/'Manu and Services'!X$14)*('Manu and Services'!Y10/'Manu and Services'!X10)*('Growth Rate'!Y80-'Growth Rate'!X80)</f>
        <v>-7.5061262476103566E-4</v>
      </c>
    </row>
    <row r="47" spans="1:25" x14ac:dyDescent="0.25">
      <c r="A47" t="s">
        <v>86</v>
      </c>
      <c r="C47">
        <f>('Manu and Services'!B11/'Manu and Services'!B$14)*('Manu and Services'!C11/'Manu and Services'!B11)*('Growth Rate'!C81-'Growth Rate'!B81)</f>
        <v>-4.8106726776536973E-3</v>
      </c>
      <c r="D47">
        <f>('Manu and Services'!C11/'Manu and Services'!C$14)*('Manu and Services'!D11/'Manu and Services'!C11)*('Growth Rate'!D81-'Growth Rate'!C81)</f>
        <v>-4.332257898233138E-3</v>
      </c>
      <c r="E47">
        <f>('Manu and Services'!D11/'Manu and Services'!D$14)*('Manu and Services'!E11/'Manu and Services'!D11)*('Growth Rate'!E81-'Growth Rate'!D81)</f>
        <v>-4.2643903355255525E-3</v>
      </c>
      <c r="F47">
        <f>('Manu and Services'!E11/'Manu and Services'!E$14)*('Manu and Services'!F11/'Manu and Services'!E11)*('Growth Rate'!F81-'Growth Rate'!E81)</f>
        <v>-1.6089220593642432E-2</v>
      </c>
      <c r="G47">
        <f>('Manu and Services'!F11/'Manu and Services'!F$14)*('Manu and Services'!G11/'Manu and Services'!F11)*('Growth Rate'!G81-'Growth Rate'!F81)</f>
        <v>9.9233076135430091E-3</v>
      </c>
      <c r="H47">
        <f>('Manu and Services'!G11/'Manu and Services'!G$14)*('Manu and Services'!H11/'Manu and Services'!G11)*('Growth Rate'!H81-'Growth Rate'!G81)</f>
        <v>-2.9405702512053495E-3</v>
      </c>
      <c r="I47">
        <f>('Manu and Services'!H11/'Manu and Services'!H$14)*('Manu and Services'!I11/'Manu and Services'!H11)*('Growth Rate'!I81-'Growth Rate'!H81)</f>
        <v>-1.2153359293637641E-2</v>
      </c>
      <c r="J47">
        <f>('Manu and Services'!I11/'Manu and Services'!I$14)*('Manu and Services'!J11/'Manu and Services'!I11)*('Growth Rate'!J81-'Growth Rate'!I81)</f>
        <v>-1.2869885846126061E-2</v>
      </c>
      <c r="K47">
        <f>('Manu and Services'!J11/'Manu and Services'!J$14)*('Manu and Services'!K11/'Manu and Services'!J11)*('Growth Rate'!K81-'Growth Rate'!J81)</f>
        <v>-1.6610459477250316E-3</v>
      </c>
      <c r="L47">
        <f>('Manu and Services'!K11/'Manu and Services'!K$14)*('Manu and Services'!L11/'Manu and Services'!K11)*('Growth Rate'!L81-'Growth Rate'!K81)</f>
        <v>-5.6280441222086499E-3</v>
      </c>
      <c r="M47">
        <f>('Manu and Services'!L11/'Manu and Services'!L$14)*('Manu and Services'!M11/'Manu and Services'!L11)*('Growth Rate'!M81-'Growth Rate'!L81)</f>
        <v>2.4223169130077257E-3</v>
      </c>
      <c r="N47">
        <f>('Manu and Services'!M11/'Manu and Services'!M$14)*('Manu and Services'!N11/'Manu and Services'!M11)*('Growth Rate'!N81-'Growth Rate'!M81)</f>
        <v>6.5862304698057546E-4</v>
      </c>
      <c r="O47">
        <f>('Manu and Services'!N11/'Manu and Services'!N$14)*('Manu and Services'!O11/'Manu and Services'!N11)*('Growth Rate'!O81-'Growth Rate'!N81)</f>
        <v>-4.8313948550608363E-5</v>
      </c>
      <c r="P47">
        <f>('Manu and Services'!O11/'Manu and Services'!O$14)*('Manu and Services'!P11/'Manu and Services'!O11)*('Growth Rate'!P81-'Growth Rate'!O81)</f>
        <v>1.1791876895779786E-3</v>
      </c>
      <c r="Q47">
        <f>('Manu and Services'!P11/'Manu and Services'!P$14)*('Manu and Services'!Q11/'Manu and Services'!P11)*('Growth Rate'!Q81-'Growth Rate'!P81)</f>
        <v>-6.6458416358018326E-3</v>
      </c>
      <c r="R47">
        <f>('Manu and Services'!Q11/'Manu and Services'!Q$14)*('Manu and Services'!R11/'Manu and Services'!Q11)*('Growth Rate'!R81-'Growth Rate'!Q81)</f>
        <v>-3.5739218324575806E-3</v>
      </c>
      <c r="S47">
        <f>('Manu and Services'!R11/'Manu and Services'!R$14)*('Manu and Services'!S11/'Manu and Services'!R11)*('Growth Rate'!S81-'Growth Rate'!R81)</f>
        <v>5.4354842919781426E-4</v>
      </c>
      <c r="T47">
        <f>('Manu and Services'!S11/'Manu and Services'!S$14)*('Manu and Services'!T11/'Manu and Services'!S11)*('Growth Rate'!T81-'Growth Rate'!S81)</f>
        <v>-1.9312810918558819E-2</v>
      </c>
      <c r="U47">
        <f>('Manu and Services'!T11/'Manu and Services'!T$14)*('Manu and Services'!U11/'Manu and Services'!T11)*('Growth Rate'!U81-'Growth Rate'!T81)</f>
        <v>7.0979631264727842E-3</v>
      </c>
      <c r="V47">
        <f>('Manu and Services'!U11/'Manu and Services'!U$14)*('Manu and Services'!V11/'Manu and Services'!U11)*('Growth Rate'!V81-'Growth Rate'!U81)</f>
        <v>1.7166379047598975E-3</v>
      </c>
      <c r="W47">
        <f>('Manu and Services'!V11/'Manu and Services'!V$14)*('Manu and Services'!W11/'Manu and Services'!V11)*('Growth Rate'!W81-'Growth Rate'!V81)</f>
        <v>-6.2400445927687474E-3</v>
      </c>
      <c r="X47">
        <f>('Manu and Services'!W11/'Manu and Services'!W$14)*('Manu and Services'!X11/'Manu and Services'!W11)*('Growth Rate'!X81-'Growth Rate'!W81)</f>
        <v>1.5127040247049771E-3</v>
      </c>
      <c r="Y47">
        <f>('Manu and Services'!X11/'Manu and Services'!X$14)*('Manu and Services'!Y11/'Manu and Services'!X11)*('Growth Rate'!Y81-'Growth Rate'!X81)</f>
        <v>-8.3844794516415699E-3</v>
      </c>
    </row>
    <row r="48" spans="1:25" x14ac:dyDescent="0.25">
      <c r="A48" t="s">
        <v>87</v>
      </c>
      <c r="C48">
        <f>('Manu and Services'!B12/'Manu and Services'!B$14)*('Manu and Services'!C12/'Manu and Services'!B12)*('Growth Rate'!C82-'Growth Rate'!B82)</f>
        <v>2.4018352923612547E-3</v>
      </c>
      <c r="D48">
        <f>('Manu and Services'!C12/'Manu and Services'!C$14)*('Manu and Services'!D12/'Manu and Services'!C12)*('Growth Rate'!D82-'Growth Rate'!C82)</f>
        <v>2.5011246645846828E-3</v>
      </c>
      <c r="E48">
        <f>('Manu and Services'!D12/'Manu and Services'!D$14)*('Manu and Services'!E12/'Manu and Services'!D12)*('Growth Rate'!E82-'Growth Rate'!D82)</f>
        <v>3.5450547183258374E-3</v>
      </c>
      <c r="F48">
        <f>('Manu and Services'!E12/'Manu and Services'!E$14)*('Manu and Services'!F12/'Manu and Services'!E12)*('Growth Rate'!F82-'Growth Rate'!E82)</f>
        <v>4.8190337862720079E-3</v>
      </c>
      <c r="G48">
        <f>('Manu and Services'!F12/'Manu and Services'!F$14)*('Manu and Services'!G12/'Manu and Services'!F12)*('Growth Rate'!G82-'Growth Rate'!F82)</f>
        <v>-2.9704536013408201E-3</v>
      </c>
      <c r="H48">
        <f>('Manu and Services'!G12/'Manu and Services'!G$14)*('Manu and Services'!H12/'Manu and Services'!G12)*('Growth Rate'!H82-'Growth Rate'!G82)</f>
        <v>-2.6333755980631228E-3</v>
      </c>
      <c r="I48">
        <f>('Manu and Services'!H12/'Manu and Services'!H$14)*('Manu and Services'!I12/'Manu and Services'!H12)*('Growth Rate'!I82-'Growth Rate'!H82)</f>
        <v>9.6787815669772224E-5</v>
      </c>
      <c r="J48">
        <f>('Manu and Services'!I12/'Manu and Services'!I$14)*('Manu and Services'!J12/'Manu and Services'!I12)*('Growth Rate'!J82-'Growth Rate'!I82)</f>
        <v>3.0634672303297434E-3</v>
      </c>
      <c r="K48">
        <f>('Manu and Services'!J12/'Manu and Services'!J$14)*('Manu and Services'!K12/'Manu and Services'!J12)*('Growth Rate'!K82-'Growth Rate'!J82)</f>
        <v>2.6545061439502663E-3</v>
      </c>
      <c r="L48">
        <f>('Manu and Services'!K12/'Manu and Services'!K$14)*('Manu and Services'!L12/'Manu and Services'!K12)*('Growth Rate'!L82-'Growth Rate'!K82)</f>
        <v>2.694869482326063E-4</v>
      </c>
      <c r="M48">
        <f>('Manu and Services'!L12/'Manu and Services'!L$14)*('Manu and Services'!M12/'Manu and Services'!L12)*('Growth Rate'!M82-'Growth Rate'!L82)</f>
        <v>-2.6115372046380762E-3</v>
      </c>
      <c r="N48">
        <f>('Manu and Services'!M12/'Manu and Services'!M$14)*('Manu and Services'!N12/'Manu and Services'!M12)*('Growth Rate'!N82-'Growth Rate'!M82)</f>
        <v>2.9457835023431858E-4</v>
      </c>
      <c r="O48">
        <f>('Manu and Services'!N12/'Manu and Services'!N$14)*('Manu and Services'!O12/'Manu and Services'!N12)*('Growth Rate'!O82-'Growth Rate'!N82)</f>
        <v>-5.7747466010342225E-4</v>
      </c>
      <c r="P48">
        <f>('Manu and Services'!O12/'Manu and Services'!O$14)*('Manu and Services'!P12/'Manu and Services'!O12)*('Growth Rate'!P82-'Growth Rate'!O82)</f>
        <v>-3.4474587785125667E-4</v>
      </c>
      <c r="Q48">
        <f>('Manu and Services'!P12/'Manu and Services'!P$14)*('Manu and Services'!Q12/'Manu and Services'!P12)*('Growth Rate'!Q82-'Growth Rate'!P82)</f>
        <v>2.1393880056434014E-3</v>
      </c>
      <c r="R48">
        <f>('Manu and Services'!Q12/'Manu and Services'!Q$14)*('Manu and Services'!R12/'Manu and Services'!Q12)*('Growth Rate'!R82-'Growth Rate'!Q82)</f>
        <v>-1.3993067090895784E-4</v>
      </c>
      <c r="S48">
        <f>('Manu and Services'!R12/'Manu and Services'!R$14)*('Manu and Services'!S12/'Manu and Services'!R12)*('Growth Rate'!S82-'Growth Rate'!R82)</f>
        <v>-8.6021033821276523E-4</v>
      </c>
      <c r="T48">
        <f>('Manu and Services'!S12/'Manu and Services'!S$14)*('Manu and Services'!T12/'Manu and Services'!S12)*('Growth Rate'!T82-'Growth Rate'!S82)</f>
        <v>8.6400775525202864E-4</v>
      </c>
      <c r="U48">
        <f>('Manu and Services'!T12/'Manu and Services'!T$14)*('Manu and Services'!U12/'Manu and Services'!T12)*('Growth Rate'!U82-'Growth Rate'!T82)</f>
        <v>-1.7170701103618442E-3</v>
      </c>
      <c r="V48">
        <f>('Manu and Services'!U12/'Manu and Services'!U$14)*('Manu and Services'!V12/'Manu and Services'!U12)*('Growth Rate'!V82-'Growth Rate'!U82)</f>
        <v>1.4539325131124534E-3</v>
      </c>
      <c r="W48">
        <f>('Manu and Services'!V12/'Manu and Services'!V$14)*('Manu and Services'!W12/'Manu and Services'!V12)*('Growth Rate'!W82-'Growth Rate'!V82)</f>
        <v>-1.6300401736356609E-3</v>
      </c>
      <c r="X48">
        <f>('Manu and Services'!W12/'Manu and Services'!W$14)*('Manu and Services'!X12/'Manu and Services'!W12)*('Growth Rate'!X82-'Growth Rate'!W82)</f>
        <v>2.9712389792009217E-4</v>
      </c>
      <c r="Y48">
        <f>('Manu and Services'!X12/'Manu and Services'!X$14)*('Manu and Services'!Y12/'Manu and Services'!X12)*('Growth Rate'!Y82-'Growth Rate'!X82)</f>
        <v>-2.5964068441474042E-3</v>
      </c>
    </row>
    <row r="49" spans="1:25" x14ac:dyDescent="0.25">
      <c r="A49" t="s">
        <v>88</v>
      </c>
      <c r="C49">
        <f>('Manu and Services'!B13/'Manu and Services'!B$14)*('Manu and Services'!C13/'Manu and Services'!B13)*('Growth Rate'!C83-'Growth Rate'!B83)</f>
        <v>-1.6746457303691103E-2</v>
      </c>
      <c r="D49">
        <f>('Manu and Services'!C13/'Manu and Services'!C$14)*('Manu and Services'!D13/'Manu and Services'!C13)*('Growth Rate'!D83-'Growth Rate'!C83)</f>
        <v>-2.0300701833559254E-2</v>
      </c>
      <c r="E49">
        <f>('Manu and Services'!D13/'Manu and Services'!D$14)*('Manu and Services'!E13/'Manu and Services'!D13)*('Growth Rate'!E83-'Growth Rate'!D83)</f>
        <v>-3.6301496009684118E-3</v>
      </c>
      <c r="F49">
        <f>('Manu and Services'!E13/'Manu and Services'!E$14)*('Manu and Services'!F13/'Manu and Services'!E13)*('Growth Rate'!F83-'Growth Rate'!E83)</f>
        <v>1.3072086838636554E-2</v>
      </c>
      <c r="G49">
        <f>('Manu and Services'!F13/'Manu and Services'!F$14)*('Manu and Services'!G13/'Manu and Services'!F13)*('Growth Rate'!G83-'Growth Rate'!F83)</f>
        <v>-6.1752579403550958E-2</v>
      </c>
      <c r="H49">
        <f>('Manu and Services'!G13/'Manu and Services'!G$14)*('Manu and Services'!H13/'Manu and Services'!G13)*('Growth Rate'!H83-'Growth Rate'!G83)</f>
        <v>4.275762580599244E-2</v>
      </c>
      <c r="I49">
        <f>('Manu and Services'!H13/'Manu and Services'!H$14)*('Manu and Services'!I13/'Manu and Services'!H13)*('Growth Rate'!I83-'Growth Rate'!H83)</f>
        <v>-7.5396084101054792E-2</v>
      </c>
      <c r="J49">
        <f>('Manu and Services'!I13/'Manu and Services'!I$14)*('Manu and Services'!J13/'Manu and Services'!I13)*('Growth Rate'!J83-'Growth Rate'!I83)</f>
        <v>-7.8196544355439747E-3</v>
      </c>
      <c r="K49">
        <f>('Manu and Services'!J13/'Manu and Services'!J$14)*('Manu and Services'!K13/'Manu and Services'!J13)*('Growth Rate'!K83-'Growth Rate'!J83)</f>
        <v>1.689208632223684E-3</v>
      </c>
      <c r="L49">
        <f>('Manu and Services'!K13/'Manu and Services'!K$14)*('Manu and Services'!L13/'Manu and Services'!K13)*('Growth Rate'!L83-'Growth Rate'!K83)</f>
        <v>6.1240251365850349E-3</v>
      </c>
      <c r="M49">
        <f>('Manu and Services'!L13/'Manu and Services'!L$14)*('Manu and Services'!M13/'Manu and Services'!L13)*('Growth Rate'!M83-'Growth Rate'!L83)</f>
        <v>2.3949610245788754E-2</v>
      </c>
      <c r="N49">
        <f>('Manu and Services'!M13/'Manu and Services'!M$14)*('Manu and Services'!N13/'Manu and Services'!M13)*('Growth Rate'!N83-'Growth Rate'!M83)</f>
        <v>5.1957036317241464E-3</v>
      </c>
      <c r="O49">
        <f>('Manu and Services'!N13/'Manu and Services'!N$14)*('Manu and Services'!O13/'Manu and Services'!N13)*('Growth Rate'!O83-'Growth Rate'!N83)</f>
        <v>1.7920587240793869E-2</v>
      </c>
      <c r="P49">
        <f>('Manu and Services'!O13/'Manu and Services'!O$14)*('Manu and Services'!P13/'Manu and Services'!O13)*('Growth Rate'!P83-'Growth Rate'!O83)</f>
        <v>-1.3313122028864074E-2</v>
      </c>
      <c r="Q49">
        <f>('Manu and Services'!P13/'Manu and Services'!P$14)*('Manu and Services'!Q13/'Manu and Services'!P13)*('Growth Rate'!Q83-'Growth Rate'!P83)</f>
        <v>3.5724246058399189E-2</v>
      </c>
      <c r="R49">
        <f>('Manu and Services'!Q13/'Manu and Services'!Q$14)*('Manu and Services'!R13/'Manu and Services'!Q13)*('Growth Rate'!R83-'Growth Rate'!Q83)</f>
        <v>1.3124934985635306E-2</v>
      </c>
      <c r="S49">
        <f>('Manu and Services'!R13/'Manu and Services'!R$14)*('Manu and Services'!S13/'Manu and Services'!R13)*('Growth Rate'!S83-'Growth Rate'!R83)</f>
        <v>-2.1938929350247775E-2</v>
      </c>
      <c r="T49">
        <f>('Manu and Services'!S13/'Manu and Services'!S$14)*('Manu and Services'!T13/'Manu and Services'!S13)*('Growth Rate'!T83-'Growth Rate'!S83)</f>
        <v>1.9986642227435739E-2</v>
      </c>
      <c r="U49">
        <f>('Manu and Services'!T13/'Manu and Services'!T$14)*('Manu and Services'!U13/'Manu and Services'!T13)*('Growth Rate'!U83-'Growth Rate'!T83)</f>
        <v>3.0858030047446329E-3</v>
      </c>
      <c r="V49">
        <f>('Manu and Services'!U13/'Manu and Services'!U$14)*('Manu and Services'!V13/'Manu and Services'!U13)*('Growth Rate'!V83-'Growth Rate'!U83)</f>
        <v>2.2991987043300519E-3</v>
      </c>
      <c r="W49">
        <f>('Manu and Services'!V13/'Manu and Services'!V$14)*('Manu and Services'!W13/'Manu and Services'!V13)*('Growth Rate'!W83-'Growth Rate'!V83)</f>
        <v>-6.0514281300247073E-3</v>
      </c>
      <c r="X49">
        <f>('Manu and Services'!W13/'Manu and Services'!W$14)*('Manu and Services'!X13/'Manu and Services'!W13)*('Growth Rate'!X83-'Growth Rate'!W83)</f>
        <v>1.6616194180993742E-2</v>
      </c>
      <c r="Y49">
        <f>('Manu and Services'!X13/'Manu and Services'!X$14)*('Manu and Services'!Y13/'Manu and Services'!X13)*('Growth Rate'!Y83-'Growth Rate'!X83)</f>
        <v>-8.6578269542536661E-3</v>
      </c>
    </row>
    <row r="50" spans="1:25" ht="45" x14ac:dyDescent="0.25">
      <c r="A50" s="1" t="s">
        <v>114</v>
      </c>
      <c r="C50">
        <f>('Manu and Services'!B14/'Manu and Services'!B$14)*('Manu and Services'!C14/'Manu and Services'!B14)*('Growth Rate'!C84-'Growth Rate'!B84)</f>
        <v>0</v>
      </c>
      <c r="D50">
        <f>('Manu and Services'!C14/'Manu and Services'!C$14)*('Manu and Services'!D14/'Manu and Services'!C14)*('Growth Rate'!D84-'Growth Rate'!C84)</f>
        <v>0</v>
      </c>
      <c r="E50">
        <f>('Manu and Services'!D14/'Manu and Services'!D$14)*('Manu and Services'!E14/'Manu and Services'!D14)*('Growth Rate'!E84-'Growth Rate'!D84)</f>
        <v>0</v>
      </c>
      <c r="F50">
        <f>('Manu and Services'!E14/'Manu and Services'!E$14)*('Manu and Services'!F14/'Manu and Services'!E14)*('Growth Rate'!F84-'Growth Rate'!E84)</f>
        <v>0</v>
      </c>
      <c r="G50">
        <f>('Manu and Services'!F14/'Manu and Services'!F$14)*('Manu and Services'!G14/'Manu and Services'!F14)*('Growth Rate'!G84-'Growth Rate'!F84)</f>
        <v>0</v>
      </c>
      <c r="H50">
        <f>('Manu and Services'!G14/'Manu and Services'!G$14)*('Manu and Services'!H14/'Manu and Services'!G14)*('Growth Rate'!H84-'Growth Rate'!G84)</f>
        <v>0</v>
      </c>
      <c r="I50">
        <f>('Manu and Services'!H14/'Manu and Services'!H$14)*('Manu and Services'!I14/'Manu and Services'!H14)*('Growth Rate'!I84-'Growth Rate'!H84)</f>
        <v>0</v>
      </c>
      <c r="J50">
        <f>('Manu and Services'!I14/'Manu and Services'!I$14)*('Manu and Services'!J14/'Manu and Services'!I14)*('Growth Rate'!J84-'Growth Rate'!I84)</f>
        <v>0</v>
      </c>
      <c r="K50">
        <f>('Manu and Services'!J14/'Manu and Services'!J$14)*('Manu and Services'!K14/'Manu and Services'!J14)*('Growth Rate'!K84-'Growth Rate'!J84)</f>
        <v>0</v>
      </c>
      <c r="L50">
        <f>('Manu and Services'!K14/'Manu and Services'!K$14)*('Manu and Services'!L14/'Manu and Services'!K14)*('Growth Rate'!L84-'Growth Rate'!K84)</f>
        <v>0</v>
      </c>
      <c r="M50">
        <f>('Manu and Services'!L14/'Manu and Services'!L$14)*('Manu and Services'!M14/'Manu and Services'!L14)*('Growth Rate'!M84-'Growth Rate'!L84)</f>
        <v>0</v>
      </c>
      <c r="N50">
        <f>('Manu and Services'!M14/'Manu and Services'!M$14)*('Manu and Services'!N14/'Manu and Services'!M14)*('Growth Rate'!N84-'Growth Rate'!M84)</f>
        <v>0</v>
      </c>
      <c r="O50">
        <f>('Manu and Services'!N14/'Manu and Services'!N$14)*('Manu and Services'!O14/'Manu and Services'!N14)*('Growth Rate'!O84-'Growth Rate'!N84)</f>
        <v>0</v>
      </c>
      <c r="P50">
        <f>('Manu and Services'!O14/'Manu and Services'!O$14)*('Manu and Services'!P14/'Manu and Services'!O14)*('Growth Rate'!P84-'Growth Rate'!O84)</f>
        <v>0</v>
      </c>
      <c r="Q50">
        <f>('Manu and Services'!P14/'Manu and Services'!P$14)*('Manu and Services'!Q14/'Manu and Services'!P14)*('Growth Rate'!Q84-'Growth Rate'!P84)</f>
        <v>0</v>
      </c>
      <c r="R50">
        <f>('Manu and Services'!Q14/'Manu and Services'!Q$14)*('Manu and Services'!R14/'Manu and Services'!Q14)*('Growth Rate'!R84-'Growth Rate'!Q84)</f>
        <v>0</v>
      </c>
      <c r="S50">
        <f>('Manu and Services'!R14/'Manu and Services'!R$14)*('Manu and Services'!S14/'Manu and Services'!R14)*('Growth Rate'!S84-'Growth Rate'!R84)</f>
        <v>0</v>
      </c>
      <c r="T50">
        <f>('Manu and Services'!S14/'Manu and Services'!S$14)*('Manu and Services'!T14/'Manu and Services'!S14)*('Growth Rate'!T84-'Growth Rate'!S84)</f>
        <v>0</v>
      </c>
      <c r="U50">
        <f>('Manu and Services'!T14/'Manu and Services'!T$14)*('Manu and Services'!U14/'Manu and Services'!T14)*('Growth Rate'!U84-'Growth Rate'!T84)</f>
        <v>0</v>
      </c>
      <c r="V50">
        <f>('Manu and Services'!U14/'Manu and Services'!U$14)*('Manu and Services'!V14/'Manu and Services'!U14)*('Growth Rate'!V84-'Growth Rate'!U84)</f>
        <v>0</v>
      </c>
      <c r="W50">
        <f>('Manu and Services'!V14/'Manu and Services'!V$14)*('Manu and Services'!W14/'Manu and Services'!V14)*('Growth Rate'!W84-'Growth Rate'!V84)</f>
        <v>0</v>
      </c>
      <c r="X50">
        <f>('Manu and Services'!W14/'Manu and Services'!W$14)*('Manu and Services'!X14/'Manu and Services'!W14)*('Growth Rate'!X84-'Growth Rate'!W84)</f>
        <v>0</v>
      </c>
      <c r="Y50">
        <f>('Manu and Services'!X14/'Manu and Services'!X$14)*('Manu and Services'!Y14/'Manu and Services'!X14)*('Growth Rate'!Y84-'Growth Rate'!X84)</f>
        <v>0</v>
      </c>
    </row>
    <row r="52" spans="1:25" x14ac:dyDescent="0.25">
      <c r="A52" t="s">
        <v>103</v>
      </c>
    </row>
    <row r="53" spans="1:25" x14ac:dyDescent="0.25">
      <c r="B53">
        <v>1993</v>
      </c>
      <c r="C53">
        <v>1994</v>
      </c>
      <c r="D53">
        <v>1995</v>
      </c>
      <c r="E53">
        <v>1996</v>
      </c>
      <c r="F53">
        <v>1997</v>
      </c>
      <c r="G53">
        <v>1998</v>
      </c>
      <c r="H53">
        <v>1999</v>
      </c>
      <c r="I53">
        <v>2000</v>
      </c>
      <c r="J53">
        <v>2001</v>
      </c>
      <c r="K53">
        <v>2002</v>
      </c>
      <c r="L53">
        <v>2003</v>
      </c>
      <c r="M53">
        <v>2004</v>
      </c>
      <c r="N53">
        <v>2005</v>
      </c>
      <c r="O53">
        <v>2006</v>
      </c>
      <c r="P53">
        <v>2007</v>
      </c>
      <c r="Q53">
        <v>2008</v>
      </c>
      <c r="R53">
        <v>2009</v>
      </c>
      <c r="S53">
        <v>2010</v>
      </c>
      <c r="T53">
        <v>2011</v>
      </c>
      <c r="U53">
        <v>2012</v>
      </c>
      <c r="V53">
        <v>2013</v>
      </c>
      <c r="W53">
        <v>2014</v>
      </c>
      <c r="X53">
        <v>2015</v>
      </c>
      <c r="Y53">
        <v>2016</v>
      </c>
    </row>
    <row r="54" spans="1:25" x14ac:dyDescent="0.25">
      <c r="A54" s="1" t="s">
        <v>85</v>
      </c>
      <c r="B54">
        <f>SUM('Manufacturing 00 to 16'!F$3:F$5)</f>
        <v>596.22582374641399</v>
      </c>
      <c r="C54">
        <f>SUM('Manufacturing 00 to 16'!G$3:G$5)</f>
        <v>582.52564212469724</v>
      </c>
      <c r="D54">
        <f>SUM('Manufacturing 00 to 16'!H$3:H$5)</f>
        <v>544.8330304031083</v>
      </c>
      <c r="E54">
        <f>SUM('Manufacturing 00 to 16'!I$3:I$5)</f>
        <v>570.03585312084897</v>
      </c>
      <c r="F54">
        <f>SUM('Manufacturing 00 to 16'!J$3:J$5)</f>
        <v>596.000874799244</v>
      </c>
      <c r="G54">
        <f>SUM('Manufacturing 00 to 16'!K$3:K$5)</f>
        <v>564.64148625256666</v>
      </c>
      <c r="H54">
        <f>SUM('Manufacturing 00 to 16'!L$3:L$5)</f>
        <v>575.19906236343923</v>
      </c>
      <c r="I54">
        <f>SUM('Manufacturing 00 to 16'!M$3:M$5)</f>
        <v>600.37998353185606</v>
      </c>
      <c r="J54">
        <f>SUM('Manufacturing 00 to 16'!N$3:N$5)</f>
        <v>608.1826071375931</v>
      </c>
      <c r="K54">
        <f>SUM('Manufacturing 00 to 16'!O$3:O$5)</f>
        <v>588.73898751931495</v>
      </c>
      <c r="L54">
        <f>SUM('Manufacturing 00 to 16'!P$3:P$5)</f>
        <v>608.2669819414325</v>
      </c>
      <c r="M54">
        <f>SUM('Manufacturing 00 to 16'!Q$3:Q$5)</f>
        <v>563.11431480731312</v>
      </c>
      <c r="N54">
        <f>SUM('Manufacturing 00 to 16'!R$3:R$5)</f>
        <v>546.80052137671237</v>
      </c>
      <c r="O54">
        <f>SUM('Manufacturing 00 to 16'!S$3:S$5)</f>
        <v>565.31612877472162</v>
      </c>
      <c r="P54">
        <f>SUM('Manufacturing 00 to 16'!T$3:T$5)</f>
        <v>529.75501890209739</v>
      </c>
      <c r="Q54">
        <f>SUM('Manufacturing 00 to 16'!U$3:U$5)</f>
        <v>514.10293278664028</v>
      </c>
      <c r="R54">
        <f>SUM('Manufacturing 00 to 16'!V$3:V$5)</f>
        <v>455.66818939193297</v>
      </c>
      <c r="S54">
        <f>SUM('Manufacturing 00 to 16'!W$3:W$5)</f>
        <v>509.43410509891351</v>
      </c>
      <c r="T54">
        <f>SUM('Manufacturing 00 to 16'!X$3:X$5)</f>
        <v>542.59660031595581</v>
      </c>
      <c r="U54">
        <f>SUM('Manufacturing 00 to 16'!Y$3:Y$5)</f>
        <v>548.76332720406094</v>
      </c>
      <c r="V54">
        <f>SUM('Manufacturing 00 to 16'!Z$3:Z$5)</f>
        <v>522.78439212837031</v>
      </c>
      <c r="W54">
        <f>SUM('Manufacturing 00 to 16'!AA$3:AA$5)</f>
        <v>534.1452174245303</v>
      </c>
      <c r="X54">
        <f>SUM('Manufacturing 00 to 16'!AB$3:AB$5)</f>
        <v>511.03953192209565</v>
      </c>
      <c r="Y54">
        <f>SUM('Manufacturing 00 to 16'!AC$3:AC$5)</f>
        <v>525.92009128915504</v>
      </c>
    </row>
    <row r="55" spans="1:25" x14ac:dyDescent="0.25">
      <c r="A55" s="1" t="s">
        <v>84</v>
      </c>
      <c r="B55">
        <f>SUM('Manufacturing 00 to 16'!F$6:F$7)</f>
        <v>424.07851093011266</v>
      </c>
      <c r="C55">
        <f>SUM('Manufacturing 00 to 16'!G$6:G$7)</f>
        <v>417.54159024258104</v>
      </c>
      <c r="D55">
        <f>SUM('Manufacturing 00 to 16'!H$6:H$7)</f>
        <v>387.98512171799177</v>
      </c>
      <c r="E55">
        <f>SUM('Manufacturing 00 to 16'!I$6:I$7)</f>
        <v>422.38667074105553</v>
      </c>
      <c r="F55">
        <f>SUM('Manufacturing 00 to 16'!J$6:J$7)</f>
        <v>447.70368682046848</v>
      </c>
      <c r="G55">
        <f>SUM('Manufacturing 00 to 16'!K$6:K$7)</f>
        <v>444.67043051319411</v>
      </c>
      <c r="H55">
        <f>SUM('Manufacturing 00 to 16'!L$6:L$7)</f>
        <v>488.42614380959935</v>
      </c>
      <c r="I55">
        <f>SUM('Manufacturing 00 to 16'!M$6:M$7)</f>
        <v>529.23399328919072</v>
      </c>
      <c r="J55">
        <f>SUM('Manufacturing 00 to 16'!N$6:N$7)</f>
        <v>561.55154746817857</v>
      </c>
      <c r="K55">
        <f>SUM('Manufacturing 00 to 16'!O$6:O$7)</f>
        <v>555.47066356372648</v>
      </c>
      <c r="L55">
        <f>SUM('Manufacturing 00 to 16'!P$6:P$7)</f>
        <v>580.36469877062063</v>
      </c>
      <c r="M55">
        <f>SUM('Manufacturing 00 to 16'!Q$6:Q$7)</f>
        <v>561.34912969777758</v>
      </c>
      <c r="N55">
        <f>SUM('Manufacturing 00 to 16'!R$6:R$7)</f>
        <v>557.55781476109257</v>
      </c>
      <c r="O55">
        <f>SUM('Manufacturing 00 to 16'!S$6:S$7)</f>
        <v>593.56766861825213</v>
      </c>
      <c r="P55">
        <f>SUM('Manufacturing 00 to 16'!T$6:T$7)</f>
        <v>572.95260425747881</v>
      </c>
      <c r="Q55">
        <f>SUM('Manufacturing 00 to 16'!U$6:U$7)</f>
        <v>572.94593861499925</v>
      </c>
      <c r="R55">
        <f>SUM('Manufacturing 00 to 16'!V$6:V$7)</f>
        <v>539.41166607884293</v>
      </c>
      <c r="S55">
        <f>SUM('Manufacturing 00 to 16'!W$6:W$7)</f>
        <v>620.9160676037535</v>
      </c>
      <c r="T55">
        <f>SUM('Manufacturing 00 to 16'!X$6:X$7)</f>
        <v>664.061438651922</v>
      </c>
      <c r="U55">
        <f>SUM('Manufacturing 00 to 16'!Y$6:Y$7)</f>
        <v>697.52791491851667</v>
      </c>
      <c r="V55">
        <f>SUM('Manufacturing 00 to 16'!Z$6:Z$7)</f>
        <v>751.5017946219873</v>
      </c>
      <c r="W55">
        <f>SUM('Manufacturing 00 to 16'!AA$6:AA$7)</f>
        <v>780.81675375075815</v>
      </c>
      <c r="X55">
        <f>SUM('Manufacturing 00 to 16'!AB$6:AB$7)</f>
        <v>765.44236880675953</v>
      </c>
      <c r="Y55">
        <f>SUM('Manufacturing 00 to 16'!AC$6:AC$7)</f>
        <v>796.77343995093156</v>
      </c>
    </row>
    <row r="56" spans="1:25" x14ac:dyDescent="0.25">
      <c r="A56" s="1" t="s">
        <v>83</v>
      </c>
      <c r="B56">
        <f>SUM('Manufacturing 00 to 16'!F$8:F$9)</f>
        <v>706.59566532347333</v>
      </c>
      <c r="C56">
        <f>SUM('Manufacturing 00 to 16'!G$8:G$9)</f>
        <v>753.63276763272177</v>
      </c>
      <c r="D56">
        <f>SUM('Manufacturing 00 to 16'!H$8:H$9)</f>
        <v>847.6818478788997</v>
      </c>
      <c r="E56">
        <f>SUM('Manufacturing 00 to 16'!I$8:I$9)</f>
        <v>919.67747613809547</v>
      </c>
      <c r="F56">
        <f>SUM('Manufacturing 00 to 16'!J$8:J$9)</f>
        <v>958.79543838028769</v>
      </c>
      <c r="G56">
        <f>SUM('Manufacturing 00 to 16'!K$8:K$9)</f>
        <v>898.48808323423918</v>
      </c>
      <c r="H56">
        <f>SUM('Manufacturing 00 to 16'!L$8:L$9)</f>
        <v>927.07479382696135</v>
      </c>
      <c r="I56">
        <f>SUM('Manufacturing 00 to 16'!M$8:M$9)</f>
        <v>1044.5860231789534</v>
      </c>
      <c r="J56">
        <f>SUM('Manufacturing 00 to 16'!N$8:N$9)</f>
        <v>1014.3658453942285</v>
      </c>
      <c r="K56">
        <f>SUM('Manufacturing 00 to 16'!O$8:O$9)</f>
        <v>924.69034891695844</v>
      </c>
      <c r="L56">
        <f>SUM('Manufacturing 00 to 16'!P$8:P$9)</f>
        <v>942.36831928794675</v>
      </c>
      <c r="M56">
        <f>SUM('Manufacturing 00 to 16'!Q$8:Q$9)</f>
        <v>898.53655549490907</v>
      </c>
      <c r="N56">
        <f>SUM('Manufacturing 00 to 16'!R$8:R$9)</f>
        <v>884.9416638621949</v>
      </c>
      <c r="O56">
        <f>SUM('Manufacturing 00 to 16'!S$8:S$9)</f>
        <v>923.91620260702666</v>
      </c>
      <c r="P56">
        <f>SUM('Manufacturing 00 to 16'!T$8:T$9)</f>
        <v>874.59237684042341</v>
      </c>
      <c r="Q56">
        <f>SUM('Manufacturing 00 to 16'!U$8:U$9)</f>
        <v>857.65112859836063</v>
      </c>
      <c r="R56">
        <f>SUM('Manufacturing 00 to 16'!V$8:V$9)</f>
        <v>812.02014452922413</v>
      </c>
      <c r="S56">
        <f>SUM('Manufacturing 00 to 16'!W$8:W$9)</f>
        <v>978.14982729733322</v>
      </c>
      <c r="T56">
        <f>SUM('Manufacturing 00 to 16'!X$8:X$9)</f>
        <v>1037.3419610321223</v>
      </c>
      <c r="U56">
        <f>SUM('Manufacturing 00 to 16'!Y$8:Y$9)</f>
        <v>1017.4087578774221</v>
      </c>
      <c r="V56">
        <f>SUM('Manufacturing 00 to 16'!Z$8:Z$9)</f>
        <v>1041.5138132496427</v>
      </c>
      <c r="W56">
        <f>SUM('Manufacturing 00 to 16'!AA$8:AA$9)</f>
        <v>1057.5380288247118</v>
      </c>
      <c r="X56">
        <f>SUM('Manufacturing 00 to 16'!AB$8:AB$9)</f>
        <v>1046.2180992711444</v>
      </c>
      <c r="Y56">
        <f>SUM('Manufacturing 00 to 16'!AC$8:AC$9)</f>
        <v>1067.9064687599132</v>
      </c>
    </row>
    <row r="57" spans="1:25" x14ac:dyDescent="0.25">
      <c r="A57" s="1" t="s">
        <v>81</v>
      </c>
      <c r="B57">
        <f>'Services 87 - 16'!I23</f>
        <v>60.3</v>
      </c>
      <c r="C57">
        <f>'Services 87 - 16'!J23</f>
        <v>54.15</v>
      </c>
      <c r="D57">
        <f>'Services 87 - 16'!K23</f>
        <v>48</v>
      </c>
      <c r="E57">
        <f>'Services 87 - 16'!L23</f>
        <v>44.1</v>
      </c>
      <c r="F57">
        <f>'Services 87 - 16'!M23</f>
        <v>50.9</v>
      </c>
      <c r="G57">
        <f>'Services 87 - 16'!N23</f>
        <v>50</v>
      </c>
      <c r="H57">
        <f>'Services 87 - 16'!O23</f>
        <v>50.2</v>
      </c>
      <c r="I57">
        <f>'Services 87 - 16'!P23</f>
        <v>49.3</v>
      </c>
      <c r="J57">
        <f>'Services 87 - 16'!Q23</f>
        <v>57.3</v>
      </c>
      <c r="K57">
        <f>'Services 87 - 16'!R23</f>
        <v>50.6</v>
      </c>
      <c r="L57">
        <f>'Services 87 - 16'!S23</f>
        <v>57.6</v>
      </c>
      <c r="M57">
        <f>'Services 87 - 16'!T23</f>
        <v>57.9</v>
      </c>
      <c r="N57">
        <f>'Services 87 - 16'!U23</f>
        <v>56.6</v>
      </c>
      <c r="O57">
        <f>'Services 87 - 16'!V23</f>
        <v>75.400000000000006</v>
      </c>
      <c r="P57">
        <f>'Services 87 - 16'!W23</f>
        <v>60.8</v>
      </c>
      <c r="Q57">
        <f>'Services 87 - 16'!X23</f>
        <v>60.5</v>
      </c>
      <c r="R57">
        <f>'Services 87 - 16'!Y23</f>
        <v>58.1</v>
      </c>
      <c r="S57">
        <f>'Services 87 - 16'!Z23</f>
        <v>122.2</v>
      </c>
      <c r="T57">
        <f>'Services 87 - 16'!AA23</f>
        <v>122.9</v>
      </c>
      <c r="U57">
        <f>'Services 87 - 16'!AB23</f>
        <v>142.9</v>
      </c>
      <c r="V57">
        <f>'Services 87 - 16'!AC23</f>
        <v>145.19999999999999</v>
      </c>
      <c r="W57">
        <f>'Services 87 - 16'!AD23</f>
        <v>146.80000000000001</v>
      </c>
      <c r="X57">
        <f>'Services 87 - 16'!AE23</f>
        <v>133.80000000000001</v>
      </c>
      <c r="Y57">
        <f>'Services 87 - 16'!AF23</f>
        <v>154.30000000000001</v>
      </c>
    </row>
    <row r="58" spans="1:25" ht="30" x14ac:dyDescent="0.25">
      <c r="A58" s="1" t="s">
        <v>141</v>
      </c>
      <c r="B58">
        <f>'Services 87 - 16'!I24</f>
        <v>1266.2</v>
      </c>
      <c r="C58">
        <f>'Services 87 - 16'!J24</f>
        <v>1318.45</v>
      </c>
      <c r="D58">
        <f>'Services 87 - 16'!K24</f>
        <v>1370.7</v>
      </c>
      <c r="E58">
        <f>'Services 87 - 16'!L24</f>
        <v>1566.7</v>
      </c>
      <c r="F58">
        <f>'Services 87 - 16'!M24</f>
        <v>1577.9</v>
      </c>
      <c r="G58">
        <f>'Services 87 - 16'!N24</f>
        <v>1616</v>
      </c>
      <c r="H58">
        <f>'Services 87 - 16'!O24</f>
        <v>1660.6</v>
      </c>
      <c r="I58">
        <f>'Services 87 - 16'!P24</f>
        <v>1787.2</v>
      </c>
      <c r="J58">
        <f>'Services 87 - 16'!Q24</f>
        <v>2043.1999999999998</v>
      </c>
      <c r="K58">
        <f>'Services 87 - 16'!R24</f>
        <v>2113.1</v>
      </c>
      <c r="L58">
        <f>'Services 87 - 16'!S24</f>
        <v>2236.4</v>
      </c>
      <c r="M58">
        <f>'Services 87 - 16'!T24</f>
        <v>2305.4</v>
      </c>
      <c r="N58">
        <f>'Services 87 - 16'!U24</f>
        <v>2292.1</v>
      </c>
      <c r="O58">
        <f>'Services 87 - 16'!V24</f>
        <v>2371.8000000000002</v>
      </c>
      <c r="P58">
        <f>'Services 87 - 16'!W24</f>
        <v>2472.8000000000002</v>
      </c>
      <c r="Q58">
        <f>'Services 87 - 16'!X24</f>
        <v>2513</v>
      </c>
      <c r="R58">
        <f>'Services 87 - 16'!Y24</f>
        <v>2632.3</v>
      </c>
      <c r="S58">
        <f>'Services 87 - 16'!Z24</f>
        <v>2744.5</v>
      </c>
      <c r="T58">
        <f>'Services 87 - 16'!AA24</f>
        <v>2956.5</v>
      </c>
      <c r="U58">
        <f>'Services 87 - 16'!AB24</f>
        <v>3090.7</v>
      </c>
      <c r="V58">
        <f>'Services 87 - 16'!AC24</f>
        <v>3302.9</v>
      </c>
      <c r="W58">
        <f>'Services 87 - 16'!AD24</f>
        <v>3473.7</v>
      </c>
      <c r="X58">
        <f>'Services 87 - 16'!AE24</f>
        <v>3512.2</v>
      </c>
      <c r="Y58">
        <f>'Services 87 - 16'!AF24</f>
        <v>3689.2</v>
      </c>
    </row>
    <row r="59" spans="1:25" ht="45" x14ac:dyDescent="0.25">
      <c r="A59" s="1" t="s">
        <v>142</v>
      </c>
      <c r="B59">
        <f>'Services 87 - 16'!I26</f>
        <v>344</v>
      </c>
      <c r="C59">
        <f>'Services 87 - 16'!J26</f>
        <v>351.6</v>
      </c>
      <c r="D59">
        <f>'Services 87 - 16'!K26</f>
        <v>359.2</v>
      </c>
      <c r="E59">
        <f>'Services 87 - 16'!L26</f>
        <v>400.7</v>
      </c>
      <c r="F59">
        <f>'Services 87 - 16'!M26</f>
        <v>423.3</v>
      </c>
      <c r="G59">
        <f>'Services 87 - 16'!N26</f>
        <v>421.7</v>
      </c>
      <c r="H59">
        <f>'Services 87 - 16'!O26</f>
        <v>420.3</v>
      </c>
      <c r="I59">
        <f>'Services 87 - 16'!P26</f>
        <v>433.9</v>
      </c>
      <c r="J59">
        <f>'Services 87 - 16'!Q26</f>
        <v>468.3</v>
      </c>
      <c r="K59">
        <f>'Services 87 - 16'!R26</f>
        <v>496.8</v>
      </c>
      <c r="L59">
        <f>'Services 87 - 16'!S26</f>
        <v>481.6</v>
      </c>
      <c r="M59">
        <f>'Services 87 - 16'!T26</f>
        <v>532.9</v>
      </c>
      <c r="N59">
        <f>'Services 87 - 16'!U26</f>
        <v>544.70000000000005</v>
      </c>
      <c r="O59">
        <f>'Services 87 - 16'!V26</f>
        <v>539.70000000000005</v>
      </c>
      <c r="P59">
        <f>'Services 87 - 16'!W26</f>
        <v>538.20000000000005</v>
      </c>
      <c r="Q59">
        <f>'Services 87 - 16'!X26</f>
        <v>583.4</v>
      </c>
      <c r="R59">
        <f>'Services 87 - 16'!Y26</f>
        <v>592</v>
      </c>
      <c r="S59">
        <f>'Services 87 - 16'!Z26</f>
        <v>733.6</v>
      </c>
      <c r="T59">
        <f>'Services 87 - 16'!AA26</f>
        <v>810.5</v>
      </c>
      <c r="U59">
        <f>'Services 87 - 16'!AB26</f>
        <v>833.09999999999991</v>
      </c>
      <c r="V59">
        <f>'Services 87 - 16'!AC26</f>
        <v>820.6</v>
      </c>
      <c r="W59">
        <f>'Services 87 - 16'!AD26</f>
        <v>811.40000000000009</v>
      </c>
      <c r="X59">
        <f>'Services 87 - 16'!AE26</f>
        <v>829.2</v>
      </c>
      <c r="Y59">
        <f>'Services 87 - 16'!AF26</f>
        <v>839.09999999999991</v>
      </c>
    </row>
    <row r="60" spans="1:25" x14ac:dyDescent="0.25">
      <c r="A60" s="1" t="s">
        <v>139</v>
      </c>
      <c r="B60">
        <f>'Services 87 - 16'!I27</f>
        <v>330.1</v>
      </c>
      <c r="C60">
        <f>'Services 87 - 16'!J27</f>
        <v>346.9</v>
      </c>
      <c r="D60">
        <f>'Services 87 - 16'!K27</f>
        <v>363.7</v>
      </c>
      <c r="E60">
        <f>'Services 87 - 16'!L27</f>
        <v>412</v>
      </c>
      <c r="F60">
        <f>'Services 87 - 16'!M27</f>
        <v>447.2</v>
      </c>
      <c r="G60">
        <f>'Services 87 - 16'!N27</f>
        <v>425.8</v>
      </c>
      <c r="H60">
        <f>'Services 87 - 16'!O27</f>
        <v>466.2</v>
      </c>
      <c r="I60">
        <f>'Services 87 - 16'!P27</f>
        <v>474.3</v>
      </c>
      <c r="J60">
        <f>'Services 87 - 16'!Q27</f>
        <v>573.90000000000009</v>
      </c>
      <c r="K60">
        <f>'Services 87 - 16'!R27</f>
        <v>637.6</v>
      </c>
      <c r="L60">
        <f>'Services 87 - 16'!S27</f>
        <v>627.6</v>
      </c>
      <c r="M60">
        <f>'Services 87 - 16'!T27</f>
        <v>694.6</v>
      </c>
      <c r="N60">
        <f>'Services 87 - 16'!U27</f>
        <v>706.4</v>
      </c>
      <c r="O60">
        <f>'Services 87 - 16'!V27</f>
        <v>750.7</v>
      </c>
      <c r="P60">
        <f>'Services 87 - 16'!W27</f>
        <v>840.3</v>
      </c>
      <c r="Q60">
        <f>'Services 87 - 16'!X27</f>
        <v>829.2</v>
      </c>
      <c r="R60">
        <f>'Services 87 - 16'!Y27</f>
        <v>873.4</v>
      </c>
      <c r="S60">
        <f>'Services 87 - 16'!Z27</f>
        <v>1026.7</v>
      </c>
      <c r="T60">
        <f>'Services 87 - 16'!AA27</f>
        <v>1156.9000000000001</v>
      </c>
      <c r="U60">
        <f>'Services 87 - 16'!AB27</f>
        <v>1230.5</v>
      </c>
      <c r="V60">
        <f>'Services 87 - 16'!AC27</f>
        <v>1265.3</v>
      </c>
      <c r="W60">
        <f>'Services 87 - 16'!AD27</f>
        <v>1391.9</v>
      </c>
      <c r="X60">
        <f>'Services 87 - 16'!AE27</f>
        <v>1419.6999999999998</v>
      </c>
      <c r="Y60">
        <f>'Services 87 - 16'!AF27</f>
        <v>1448.1</v>
      </c>
    </row>
    <row r="61" spans="1:25" x14ac:dyDescent="0.25">
      <c r="A61" s="1" t="s">
        <v>82</v>
      </c>
      <c r="B61">
        <f>SUM('Services 87 - 16'!I24:I27)</f>
        <v>1940.3000000000002</v>
      </c>
      <c r="C61">
        <f>SUM('Services 87 - 16'!J24:J27)</f>
        <v>2016.9500000000003</v>
      </c>
      <c r="D61">
        <f>SUM('Services 87 - 16'!K24:K27)</f>
        <v>2093.6</v>
      </c>
      <c r="E61">
        <f>SUM('Services 87 - 16'!L24:L27)</f>
        <v>2379.4</v>
      </c>
      <c r="F61">
        <f>SUM('Services 87 - 16'!M24:M27)</f>
        <v>2448.4</v>
      </c>
      <c r="G61">
        <f>SUM('Services 87 - 16'!N24:N27)</f>
        <v>2463.5</v>
      </c>
      <c r="H61">
        <f>SUM('Services 87 - 16'!O24:O27)</f>
        <v>2547.1</v>
      </c>
      <c r="I61">
        <f>SUM('Services 87 - 16'!P24:P27)</f>
        <v>2695.4</v>
      </c>
      <c r="J61">
        <f>SUM('Services 87 - 16'!Q24:Q27)</f>
        <v>3085.4</v>
      </c>
      <c r="K61">
        <f>SUM('Services 87 - 16'!R24:R27)</f>
        <v>3247.5</v>
      </c>
      <c r="L61">
        <f>SUM('Services 87 - 16'!S24:S27)</f>
        <v>3345.6</v>
      </c>
      <c r="M61">
        <f>SUM('Services 87 - 16'!T24:T27)</f>
        <v>3532.9</v>
      </c>
      <c r="N61">
        <f>SUM('Services 87 - 16'!U24:U27)</f>
        <v>3543.2000000000003</v>
      </c>
      <c r="O61">
        <f>SUM('Services 87 - 16'!V24:V27)</f>
        <v>3662.2</v>
      </c>
      <c r="P61">
        <f>SUM('Services 87 - 16'!W24:W27)</f>
        <v>3851.3</v>
      </c>
      <c r="Q61">
        <f>SUM('Services 87 - 16'!X24:X27)</f>
        <v>3925.6000000000004</v>
      </c>
      <c r="R61">
        <f>SUM('Services 87 - 16'!Y24:Y27)</f>
        <v>4097.7</v>
      </c>
      <c r="S61">
        <f>SUM('Services 87 - 16'!Z24:Z27)</f>
        <v>4504.8</v>
      </c>
      <c r="T61">
        <f>SUM('Services 87 - 16'!AA24:AA27)</f>
        <v>4923.8999999999996</v>
      </c>
      <c r="U61">
        <f>SUM('Services 87 - 16'!AB24:AB27)</f>
        <v>5154.2999999999993</v>
      </c>
      <c r="V61">
        <f>SUM('Services 87 - 16'!AC24:AC27)</f>
        <v>5388.8</v>
      </c>
      <c r="W61">
        <f>SUM('Services 87 - 16'!AD24:AD27)</f>
        <v>5677</v>
      </c>
      <c r="X61">
        <f>SUM('Services 87 - 16'!AE24:AE27)</f>
        <v>5761.0999999999995</v>
      </c>
      <c r="Y61">
        <f>SUM('Services 87 - 16'!AF24:AF27)</f>
        <v>5976.4</v>
      </c>
    </row>
    <row r="62" spans="1:25" x14ac:dyDescent="0.25">
      <c r="A62" s="1" t="s">
        <v>42</v>
      </c>
      <c r="B62">
        <f>'Services 87 - 16'!I29</f>
        <v>1520.9</v>
      </c>
      <c r="C62">
        <f>'Services 87 - 16'!J29</f>
        <v>1536.5500000000002</v>
      </c>
      <c r="D62">
        <f>'Services 87 - 16'!K29</f>
        <v>1552.2</v>
      </c>
      <c r="E62">
        <f>'Services 87 - 16'!L29</f>
        <v>1686</v>
      </c>
      <c r="F62">
        <f>'Services 87 - 16'!M29</f>
        <v>1754.5</v>
      </c>
      <c r="G62">
        <f>'Services 87 - 16'!N29</f>
        <v>1787.5</v>
      </c>
      <c r="H62">
        <f>'Services 87 - 16'!O29</f>
        <v>1865.4</v>
      </c>
      <c r="I62">
        <f>'Services 87 - 16'!P29</f>
        <v>2010.3</v>
      </c>
      <c r="J62">
        <f>'Services 87 - 16'!Q29</f>
        <v>1536.9</v>
      </c>
      <c r="K62">
        <f>'Services 87 - 16'!R29</f>
        <v>1554</v>
      </c>
      <c r="L62">
        <f>'Services 87 - 16'!S29</f>
        <v>1694.1999999999998</v>
      </c>
      <c r="M62">
        <f>'Services 87 - 16'!T29</f>
        <v>1724.5</v>
      </c>
      <c r="N62">
        <f>'Services 87 - 16'!U29</f>
        <v>1783.1</v>
      </c>
      <c r="O62">
        <f>'Services 87 - 16'!V29</f>
        <v>1744.5</v>
      </c>
      <c r="P62">
        <f>'Services 87 - 16'!W29</f>
        <v>1854.2000000000003</v>
      </c>
      <c r="Q62">
        <f>'Services 87 - 16'!X29</f>
        <v>1934.3999999999999</v>
      </c>
      <c r="R62">
        <f>'Services 87 - 16'!Y29</f>
        <v>2120.3000000000002</v>
      </c>
      <c r="S62">
        <f>'Services 87 - 16'!Z29</f>
        <v>2121.5</v>
      </c>
      <c r="T62">
        <f>'Services 87 - 16'!AA29</f>
        <v>2185.9</v>
      </c>
      <c r="U62">
        <f>'Services 87 - 16'!AB29</f>
        <v>2500.4</v>
      </c>
      <c r="V62">
        <f>'Services 87 - 16'!AC29</f>
        <v>2750.4</v>
      </c>
      <c r="W62">
        <f>'Services 87 - 16'!AD29</f>
        <v>2878</v>
      </c>
      <c r="X62">
        <f>'Services 87 - 16'!AE29</f>
        <v>3029.2999999999997</v>
      </c>
      <c r="Y62">
        <f>'Services 87 - 16'!AF29</f>
        <v>3048.3</v>
      </c>
    </row>
    <row r="63" spans="1:25" ht="45" x14ac:dyDescent="0.25">
      <c r="A63" s="1" t="s">
        <v>94</v>
      </c>
      <c r="B63">
        <f>SUM('Services 87 - 16'!I29:I30)</f>
        <v>1520.9</v>
      </c>
      <c r="C63">
        <f>SUM('Services 87 - 16'!J29:J30)</f>
        <v>1536.5500000000002</v>
      </c>
      <c r="D63">
        <f>SUM('Services 87 - 16'!K29:K30)</f>
        <v>1552.2</v>
      </c>
      <c r="E63">
        <f>SUM('Services 87 - 16'!L29:L30)</f>
        <v>1686</v>
      </c>
      <c r="F63">
        <f>SUM('Services 87 - 16'!M29:M30)</f>
        <v>1754.5</v>
      </c>
      <c r="G63">
        <f>SUM('Services 87 - 16'!N29:N30)</f>
        <v>1787.5</v>
      </c>
      <c r="H63">
        <f>SUM('Services 87 - 16'!O29:O30)</f>
        <v>1865.4</v>
      </c>
      <c r="I63">
        <f>SUM('Services 87 - 16'!P29:P30)</f>
        <v>2010.3</v>
      </c>
      <c r="J63">
        <f>SUM('Services 87 - 16'!Q29:Q30)</f>
        <v>1756.8000000000002</v>
      </c>
      <c r="K63">
        <f>SUM('Services 87 - 16'!R29:R30)</f>
        <v>1816.7</v>
      </c>
      <c r="L63">
        <f>SUM('Services 87 - 16'!S29:S30)</f>
        <v>1952.1999999999998</v>
      </c>
      <c r="M63">
        <f>SUM('Services 87 - 16'!T29:T30)</f>
        <v>1985.4</v>
      </c>
      <c r="N63">
        <f>SUM('Services 87 - 16'!U29:U30)</f>
        <v>2043.6999999999998</v>
      </c>
      <c r="O63">
        <f>SUM('Services 87 - 16'!V29:V30)</f>
        <v>1999.2</v>
      </c>
      <c r="P63">
        <f>SUM('Services 87 - 16'!W29:W30)</f>
        <v>2126.9</v>
      </c>
      <c r="Q63">
        <f>SUM('Services 87 - 16'!X29:X30)</f>
        <v>2187.3999999999996</v>
      </c>
      <c r="R63">
        <f>SUM('Services 87 - 16'!Y29:Y30)</f>
        <v>2382.8000000000002</v>
      </c>
      <c r="S63">
        <f>SUM('Services 87 - 16'!Z29:Z30)</f>
        <v>2406.9</v>
      </c>
      <c r="T63">
        <f>SUM('Services 87 - 16'!AA29:AA30)</f>
        <v>2411.7000000000003</v>
      </c>
      <c r="U63">
        <f>SUM('Services 87 - 16'!AB29:AB30)</f>
        <v>2703.1</v>
      </c>
      <c r="V63">
        <f>SUM('Services 87 - 16'!AC29:AC30)</f>
        <v>2965.2000000000003</v>
      </c>
      <c r="W63">
        <f>SUM('Services 87 - 16'!AD29:AD30)</f>
        <v>3037.1</v>
      </c>
      <c r="X63">
        <f>SUM('Services 87 - 16'!AE29:AE30)</f>
        <v>3171.6</v>
      </c>
      <c r="Y63">
        <f>SUM('Services 87 - 16'!AF29:AF30)</f>
        <v>3173</v>
      </c>
    </row>
    <row r="64" spans="1:25" x14ac:dyDescent="0.25">
      <c r="A64" s="1" t="s">
        <v>86</v>
      </c>
      <c r="B64">
        <f>'Manu and Services'!B25</f>
        <v>1558.6</v>
      </c>
      <c r="C64">
        <f>'Manu and Services'!C25</f>
        <v>1542.6999999999998</v>
      </c>
      <c r="D64">
        <f>'Manu and Services'!D25</f>
        <v>1526.8</v>
      </c>
      <c r="E64">
        <f>'Manu and Services'!E25</f>
        <v>1626.2</v>
      </c>
      <c r="F64">
        <f>'Manu and Services'!F25</f>
        <v>1481.3</v>
      </c>
      <c r="G64">
        <f>'Manu and Services'!G25</f>
        <v>1616.5</v>
      </c>
      <c r="H64">
        <f>'Manu and Services'!H25</f>
        <v>1623.7</v>
      </c>
      <c r="I64">
        <f>'Manu and Services'!I25</f>
        <v>1552.4</v>
      </c>
      <c r="J64">
        <f>'Manu and Services'!J25</f>
        <v>1415.9</v>
      </c>
      <c r="K64">
        <f>'Manu and Services'!K25</f>
        <v>1424.5</v>
      </c>
      <c r="L64">
        <f>'Manu and Services'!L25</f>
        <v>1408.2</v>
      </c>
      <c r="M64">
        <f>'Manu and Services'!M25</f>
        <v>1452.6</v>
      </c>
      <c r="N64">
        <f>'Manu and Services'!N25</f>
        <v>1470.4</v>
      </c>
      <c r="O64">
        <f>'Manu and Services'!O25</f>
        <v>1503.5</v>
      </c>
      <c r="P64">
        <f>'Manu and Services'!P25</f>
        <v>1558.2</v>
      </c>
      <c r="Q64">
        <f>'Manu and Services'!Q25</f>
        <v>1487.6999999999998</v>
      </c>
      <c r="R64">
        <f>'Manu and Services'!R25</f>
        <v>1471.1</v>
      </c>
      <c r="S64">
        <f>'Manu and Services'!S25</f>
        <v>1614.9</v>
      </c>
      <c r="T64">
        <f>'Manu and Services'!T25</f>
        <v>1421.7</v>
      </c>
      <c r="U64">
        <f>'Manu and Services'!U25</f>
        <v>1628.2</v>
      </c>
      <c r="V64">
        <f>'Manu and Services'!V25</f>
        <v>1758.9</v>
      </c>
      <c r="W64">
        <f>'Manu and Services'!W25</f>
        <v>1694.2</v>
      </c>
      <c r="X64">
        <f>'Manu and Services'!X25</f>
        <v>1753.9</v>
      </c>
      <c r="Y64">
        <f>'Manu and Services'!Y25</f>
        <v>1609.9</v>
      </c>
    </row>
    <row r="65" spans="1:25" x14ac:dyDescent="0.25">
      <c r="A65" s="1" t="s">
        <v>87</v>
      </c>
      <c r="B65">
        <f>'Manu and Services'!B26</f>
        <v>538.79999999999995</v>
      </c>
      <c r="C65">
        <f>'Manu and Services'!C26</f>
        <v>575.04999999999995</v>
      </c>
      <c r="D65">
        <f>'Manu and Services'!D26</f>
        <v>611.29999999999995</v>
      </c>
      <c r="E65">
        <f>'Manu and Services'!E26</f>
        <v>716.5</v>
      </c>
      <c r="F65">
        <f>'Manu and Services'!F26</f>
        <v>793</v>
      </c>
      <c r="G65">
        <f>'Manu and Services'!G26</f>
        <v>745.9</v>
      </c>
      <c r="H65">
        <f>'Manu and Services'!H26</f>
        <v>722.8</v>
      </c>
      <c r="I65">
        <f>'Manu and Services'!I26</f>
        <v>759.9</v>
      </c>
      <c r="J65">
        <f>'Manu and Services'!J26</f>
        <v>829.8</v>
      </c>
      <c r="K65">
        <f>'Manu and Services'!K26</f>
        <v>905.1</v>
      </c>
      <c r="L65">
        <f>'Manu and Services'!L26</f>
        <v>942.5</v>
      </c>
      <c r="M65">
        <f>'Manu and Services'!M26</f>
        <v>890.8</v>
      </c>
      <c r="N65">
        <f>'Manu and Services'!N26</f>
        <v>904.4</v>
      </c>
      <c r="O65">
        <f>'Manu and Services'!O26</f>
        <v>908.9</v>
      </c>
      <c r="P65">
        <f>'Manu and Services'!P26</f>
        <v>922.5</v>
      </c>
      <c r="Q65">
        <f>'Manu and Services'!Q26</f>
        <v>998</v>
      </c>
      <c r="R65">
        <f>'Manu and Services'!R26</f>
        <v>1015.9</v>
      </c>
      <c r="S65">
        <f>'Manu and Services'!S26</f>
        <v>1082.7</v>
      </c>
      <c r="T65">
        <f>'Manu and Services'!T26</f>
        <v>1151.5</v>
      </c>
      <c r="U65">
        <f>'Manu and Services'!U26</f>
        <v>1174.7</v>
      </c>
      <c r="V65">
        <f>'Manu and Services'!V26</f>
        <v>1292.0999999999999</v>
      </c>
      <c r="W65">
        <f>'Manu and Services'!W26</f>
        <v>1277.7</v>
      </c>
      <c r="X65">
        <f>'Manu and Services'!X26</f>
        <v>1309.9000000000001</v>
      </c>
      <c r="Y65">
        <f>'Manu and Services'!Y26</f>
        <v>1251.7</v>
      </c>
    </row>
    <row r="66" spans="1:25" x14ac:dyDescent="0.25">
      <c r="A66" s="1" t="s">
        <v>88</v>
      </c>
      <c r="B66">
        <f>'Manu and Services'!B27</f>
        <v>37.6</v>
      </c>
      <c r="C66">
        <f>'Manu and Services'!C27</f>
        <v>35.049999999999997</v>
      </c>
      <c r="D66">
        <f>'Manu and Services'!D27</f>
        <v>32.5</v>
      </c>
      <c r="E66">
        <f>'Manu and Services'!E27</f>
        <v>35</v>
      </c>
      <c r="F66">
        <f>'Manu and Services'!F27</f>
        <v>38.5</v>
      </c>
      <c r="G66">
        <f>'Manu and Services'!G27</f>
        <v>28.4</v>
      </c>
      <c r="H66">
        <f>'Manu and Services'!H27</f>
        <v>37.799999999999997</v>
      </c>
      <c r="I66">
        <f>'Manu and Services'!I27</f>
        <v>27.7</v>
      </c>
      <c r="J66">
        <f>'Manu and Services'!J27</f>
        <v>26.7</v>
      </c>
      <c r="K66">
        <f>'Manu and Services'!K27</f>
        <v>27.5</v>
      </c>
      <c r="L66">
        <f>'Manu and Services'!L27</f>
        <v>29.5</v>
      </c>
      <c r="M66">
        <f>'Manu and Services'!M27</f>
        <v>34.700000000000003</v>
      </c>
      <c r="N66">
        <f>'Manu and Services'!N27</f>
        <v>36.1</v>
      </c>
      <c r="O66">
        <f>'Manu and Services'!O27</f>
        <v>42</v>
      </c>
      <c r="P66">
        <f>'Manu and Services'!P27</f>
        <v>39.4</v>
      </c>
      <c r="Q66">
        <f>'Manu and Services'!Q27</f>
        <v>54.5</v>
      </c>
      <c r="R66">
        <f>'Manu and Services'!R27</f>
        <v>62.7</v>
      </c>
      <c r="S66">
        <f>'Manu and Services'!S27</f>
        <v>57.2</v>
      </c>
      <c r="T66">
        <f>'Manu and Services'!T27</f>
        <v>73.5</v>
      </c>
      <c r="U66">
        <f>'Manu and Services'!U27</f>
        <v>80.8</v>
      </c>
      <c r="V66">
        <f>'Manu and Services'!V27</f>
        <v>87.9</v>
      </c>
      <c r="W66">
        <f>'Manu and Services'!W27</f>
        <v>84.7</v>
      </c>
      <c r="X66">
        <f>'Manu and Services'!X27</f>
        <v>104.4</v>
      </c>
      <c r="Y66">
        <f>'Manu and Services'!Y27</f>
        <v>96.3</v>
      </c>
    </row>
    <row r="67" spans="1:25" x14ac:dyDescent="0.25">
      <c r="A67" s="1" t="s">
        <v>99</v>
      </c>
      <c r="B67">
        <f>'Manu and Services'!B29</f>
        <v>7383.4</v>
      </c>
      <c r="C67">
        <f>'Manu and Services'!C29</f>
        <v>7514.1500000000005</v>
      </c>
      <c r="D67">
        <f>'Manu and Services'!D29</f>
        <v>7644.9</v>
      </c>
      <c r="E67">
        <f>'Manu and Services'!E29</f>
        <v>8399.2999999999993</v>
      </c>
      <c r="F67">
        <f>'Manu and Services'!F29</f>
        <v>8569.1</v>
      </c>
      <c r="G67">
        <f>'Manu and Services'!G29</f>
        <v>8599.6</v>
      </c>
      <c r="H67">
        <f>'Manu and Services'!H29</f>
        <v>8837.7000000000007</v>
      </c>
      <c r="I67">
        <f>'Manu and Services'!I29</f>
        <v>9269.2000000000007</v>
      </c>
      <c r="J67">
        <f>'Manu and Services'!J29</f>
        <v>9356</v>
      </c>
      <c r="K67">
        <f>'Manu and Services'!K29</f>
        <v>9540.7999999999993</v>
      </c>
      <c r="L67">
        <f>'Manu and Services'!L29</f>
        <v>9866.5999999999985</v>
      </c>
      <c r="M67">
        <f>'Manu and Services'!M29</f>
        <v>9977.2999999999993</v>
      </c>
      <c r="N67">
        <f>'Manu and Services'!N29</f>
        <v>10043.700000000001</v>
      </c>
      <c r="O67">
        <f>'Manu and Services'!O29</f>
        <v>10274</v>
      </c>
      <c r="P67">
        <f>'Manu and Services'!P29</f>
        <v>10536.400000000001</v>
      </c>
      <c r="Q67">
        <f>'Manu and Services'!Q29</f>
        <v>10658.4</v>
      </c>
      <c r="R67">
        <f>'Manu and Services'!R29</f>
        <v>10895.400000000001</v>
      </c>
      <c r="S67">
        <f>'Manu and Services'!S29</f>
        <v>11897.2</v>
      </c>
      <c r="T67">
        <f>'Manu and Services'!T29</f>
        <v>12349.2</v>
      </c>
      <c r="U67">
        <f>'Manu and Services'!U29</f>
        <v>13147.7</v>
      </c>
      <c r="V67">
        <f>'Manu and Services'!V29</f>
        <v>13953.9</v>
      </c>
      <c r="W67">
        <f>'Manu and Services'!W29</f>
        <v>14290</v>
      </c>
      <c r="X67">
        <f>'Manu and Services'!X29</f>
        <v>14557.399999999998</v>
      </c>
      <c r="Y67">
        <f>'Manu and Services'!Y29</f>
        <v>14652.2</v>
      </c>
    </row>
    <row r="69" spans="1:25" ht="30" x14ac:dyDescent="0.25">
      <c r="A69" s="1" t="s">
        <v>104</v>
      </c>
    </row>
    <row r="70" spans="1:25" x14ac:dyDescent="0.25">
      <c r="B70">
        <v>1993</v>
      </c>
      <c r="C70">
        <f>C53</f>
        <v>1994</v>
      </c>
      <c r="D70">
        <f t="shared" ref="D70:Y70" si="0">D53</f>
        <v>1995</v>
      </c>
      <c r="E70">
        <f t="shared" si="0"/>
        <v>1996</v>
      </c>
      <c r="F70">
        <f t="shared" si="0"/>
        <v>1997</v>
      </c>
      <c r="G70">
        <f t="shared" si="0"/>
        <v>1998</v>
      </c>
      <c r="H70">
        <f t="shared" si="0"/>
        <v>1999</v>
      </c>
      <c r="I70">
        <f t="shared" si="0"/>
        <v>2000</v>
      </c>
      <c r="J70">
        <f t="shared" si="0"/>
        <v>2001</v>
      </c>
      <c r="K70">
        <f t="shared" si="0"/>
        <v>2002</v>
      </c>
      <c r="L70">
        <f t="shared" si="0"/>
        <v>2003</v>
      </c>
      <c r="M70">
        <f t="shared" si="0"/>
        <v>2004</v>
      </c>
      <c r="N70">
        <f t="shared" si="0"/>
        <v>2005</v>
      </c>
      <c r="O70">
        <f t="shared" si="0"/>
        <v>2006</v>
      </c>
      <c r="P70">
        <f t="shared" si="0"/>
        <v>2007</v>
      </c>
      <c r="Q70">
        <f t="shared" si="0"/>
        <v>2008</v>
      </c>
      <c r="R70">
        <f t="shared" si="0"/>
        <v>2009</v>
      </c>
      <c r="S70">
        <f t="shared" si="0"/>
        <v>2010</v>
      </c>
      <c r="T70">
        <f t="shared" si="0"/>
        <v>2011</v>
      </c>
      <c r="U70">
        <f t="shared" si="0"/>
        <v>2012</v>
      </c>
      <c r="V70">
        <f t="shared" si="0"/>
        <v>2013</v>
      </c>
      <c r="W70">
        <f t="shared" si="0"/>
        <v>2014</v>
      </c>
      <c r="X70">
        <f t="shared" si="0"/>
        <v>2015</v>
      </c>
      <c r="Y70">
        <f t="shared" si="0"/>
        <v>2016</v>
      </c>
    </row>
    <row r="71" spans="1:25" x14ac:dyDescent="0.25">
      <c r="A71" t="str">
        <f>A54</f>
        <v xml:space="preserve">Low-Tech </v>
      </c>
      <c r="B71">
        <f>B54/(B$67)</f>
        <v>8.0752204099251573E-2</v>
      </c>
      <c r="C71">
        <f t="shared" ref="C71:Y71" si="1">C54/(C$67)</f>
        <v>7.7523824002009176E-2</v>
      </c>
      <c r="D71">
        <f t="shared" si="1"/>
        <v>7.1267515651363439E-2</v>
      </c>
      <c r="E71">
        <f t="shared" si="1"/>
        <v>6.7867066674704921E-2</v>
      </c>
      <c r="F71">
        <f t="shared" si="1"/>
        <v>6.9552330443015481E-2</v>
      </c>
      <c r="G71">
        <f t="shared" si="1"/>
        <v>6.5659040682423217E-2</v>
      </c>
      <c r="H71">
        <f t="shared" si="1"/>
        <v>6.5084701037989426E-2</v>
      </c>
      <c r="I71">
        <f t="shared" si="1"/>
        <v>6.4771499539534802E-2</v>
      </c>
      <c r="J71">
        <f t="shared" si="1"/>
        <v>6.5004553990764546E-2</v>
      </c>
      <c r="K71">
        <f t="shared" si="1"/>
        <v>6.1707507496154931E-2</v>
      </c>
      <c r="L71">
        <f t="shared" si="1"/>
        <v>6.1649097150125939E-2</v>
      </c>
      <c r="M71">
        <f t="shared" si="1"/>
        <v>5.6439549257545948E-2</v>
      </c>
      <c r="N71">
        <f t="shared" si="1"/>
        <v>5.4442139985932704E-2</v>
      </c>
      <c r="O71">
        <f t="shared" si="1"/>
        <v>5.5023956470188984E-2</v>
      </c>
      <c r="P71">
        <f t="shared" si="1"/>
        <v>5.0278559935281249E-2</v>
      </c>
      <c r="Q71">
        <f t="shared" si="1"/>
        <v>4.8234531710823418E-2</v>
      </c>
      <c r="R71">
        <f t="shared" si="1"/>
        <v>4.1822070726355423E-2</v>
      </c>
      <c r="S71">
        <f t="shared" si="1"/>
        <v>4.2819663878804551E-2</v>
      </c>
      <c r="T71">
        <f t="shared" si="1"/>
        <v>4.3937793566867146E-2</v>
      </c>
      <c r="U71">
        <f t="shared" si="1"/>
        <v>4.1738351742438673E-2</v>
      </c>
      <c r="V71">
        <f t="shared" si="1"/>
        <v>3.7465109548468191E-2</v>
      </c>
      <c r="W71">
        <f t="shared" si="1"/>
        <v>3.7378951534256841E-2</v>
      </c>
      <c r="X71">
        <f t="shared" si="1"/>
        <v>3.5105137725287186E-2</v>
      </c>
      <c r="Y71">
        <f t="shared" si="1"/>
        <v>3.5893592176543795E-2</v>
      </c>
    </row>
    <row r="72" spans="1:25" x14ac:dyDescent="0.25">
      <c r="A72" t="str">
        <f>A55</f>
        <v>Mid-Tech</v>
      </c>
      <c r="B72">
        <f t="shared" ref="B72:Y72" si="2">B55/(B$67)</f>
        <v>5.7436751487135014E-2</v>
      </c>
      <c r="C72">
        <f t="shared" si="2"/>
        <v>5.5567374918331545E-2</v>
      </c>
      <c r="D72">
        <f t="shared" si="2"/>
        <v>5.07508432704145E-2</v>
      </c>
      <c r="E72">
        <f t="shared" si="2"/>
        <v>5.0288318162353476E-2</v>
      </c>
      <c r="F72">
        <f t="shared" si="2"/>
        <v>5.224629037127218E-2</v>
      </c>
      <c r="G72">
        <f t="shared" si="2"/>
        <v>5.1708269048931818E-2</v>
      </c>
      <c r="H72">
        <f t="shared" si="2"/>
        <v>5.5266205439152644E-2</v>
      </c>
      <c r="I72">
        <f t="shared" si="2"/>
        <v>5.7095973038578378E-2</v>
      </c>
      <c r="J72">
        <f t="shared" si="2"/>
        <v>6.0020473222336314E-2</v>
      </c>
      <c r="K72">
        <f t="shared" si="2"/>
        <v>5.8220554205488689E-2</v>
      </c>
      <c r="L72">
        <f t="shared" si="2"/>
        <v>5.8821143937184107E-2</v>
      </c>
      <c r="M72">
        <f t="shared" si="2"/>
        <v>5.6262629137920843E-2</v>
      </c>
      <c r="N72">
        <f t="shared" si="2"/>
        <v>5.5513188840874632E-2</v>
      </c>
      <c r="O72">
        <f t="shared" si="2"/>
        <v>5.7773765682134721E-2</v>
      </c>
      <c r="P72">
        <f t="shared" si="2"/>
        <v>5.437840289448756E-2</v>
      </c>
      <c r="Q72">
        <f t="shared" si="2"/>
        <v>5.3755342135311045E-2</v>
      </c>
      <c r="R72">
        <f t="shared" si="2"/>
        <v>4.9508202184301894E-2</v>
      </c>
      <c r="S72">
        <f t="shared" si="2"/>
        <v>5.2190100830762989E-2</v>
      </c>
      <c r="T72">
        <f t="shared" si="2"/>
        <v>5.3773640288595374E-2</v>
      </c>
      <c r="U72">
        <f t="shared" si="2"/>
        <v>5.3053227174221854E-2</v>
      </c>
      <c r="V72">
        <f t="shared" si="2"/>
        <v>5.3856039861399849E-2</v>
      </c>
      <c r="W72">
        <f t="shared" si="2"/>
        <v>5.464078052839455E-2</v>
      </c>
      <c r="X72">
        <f t="shared" si="2"/>
        <v>5.2580980725044281E-2</v>
      </c>
      <c r="Y72">
        <f t="shared" si="2"/>
        <v>5.4379099381043905E-2</v>
      </c>
    </row>
    <row r="73" spans="1:25" x14ac:dyDescent="0.25">
      <c r="A73" t="str">
        <f>A56</f>
        <v>High-Tech</v>
      </c>
      <c r="B73">
        <f t="shared" ref="B73:Y73" si="3">B56/(B$67)</f>
        <v>9.5700580399744481E-2</v>
      </c>
      <c r="C73">
        <f t="shared" si="3"/>
        <v>0.10029514550983434</v>
      </c>
      <c r="D73">
        <f t="shared" si="3"/>
        <v>0.11088200602740386</v>
      </c>
      <c r="E73">
        <f t="shared" si="3"/>
        <v>0.109494538370828</v>
      </c>
      <c r="F73">
        <f t="shared" si="3"/>
        <v>0.1118898645575717</v>
      </c>
      <c r="G73">
        <f t="shared" si="3"/>
        <v>0.10448021806063527</v>
      </c>
      <c r="H73">
        <f t="shared" si="3"/>
        <v>0.10490000722212355</v>
      </c>
      <c r="I73">
        <f t="shared" si="3"/>
        <v>0.11269430190080625</v>
      </c>
      <c r="J73">
        <f t="shared" si="3"/>
        <v>0.1084187521798021</v>
      </c>
      <c r="K73">
        <f t="shared" si="3"/>
        <v>9.6919582101811008E-2</v>
      </c>
      <c r="L73">
        <f t="shared" si="3"/>
        <v>9.5510947974778229E-2</v>
      </c>
      <c r="M73">
        <f t="shared" si="3"/>
        <v>9.0058087407906856E-2</v>
      </c>
      <c r="N73">
        <f t="shared" si="3"/>
        <v>8.8109129490346674E-2</v>
      </c>
      <c r="O73">
        <f t="shared" si="3"/>
        <v>8.9927603913473486E-2</v>
      </c>
      <c r="P73">
        <f t="shared" si="3"/>
        <v>8.300675532823576E-2</v>
      </c>
      <c r="Q73">
        <f t="shared" si="3"/>
        <v>8.0467155351493722E-2</v>
      </c>
      <c r="R73">
        <f t="shared" si="3"/>
        <v>7.4528713450559322E-2</v>
      </c>
      <c r="S73">
        <f t="shared" si="3"/>
        <v>8.2216809610440533E-2</v>
      </c>
      <c r="T73">
        <f t="shared" si="3"/>
        <v>8.4000741832031406E-2</v>
      </c>
      <c r="U73">
        <f t="shared" si="3"/>
        <v>7.7383021964101864E-2</v>
      </c>
      <c r="V73">
        <f t="shared" si="3"/>
        <v>7.4639621414059346E-2</v>
      </c>
      <c r="W73">
        <f t="shared" si="3"/>
        <v>7.4005460379615945E-2</v>
      </c>
      <c r="X73">
        <f t="shared" si="3"/>
        <v>7.1868472341980336E-2</v>
      </c>
      <c r="Y73">
        <f t="shared" si="3"/>
        <v>7.2883694514128475E-2</v>
      </c>
    </row>
    <row r="74" spans="1:25" x14ac:dyDescent="0.25">
      <c r="A74" t="str">
        <f>A57</f>
        <v>Utilities</v>
      </c>
      <c r="B74">
        <f t="shared" ref="B74:Y74" si="4">B57/(B$67)</f>
        <v>8.1669691470054439E-3</v>
      </c>
      <c r="C74">
        <f t="shared" si="4"/>
        <v>7.2064039179414834E-3</v>
      </c>
      <c r="D74">
        <f t="shared" si="4"/>
        <v>6.2786956009888949E-3</v>
      </c>
      <c r="E74">
        <f t="shared" si="4"/>
        <v>5.250437536461372E-3</v>
      </c>
      <c r="F74">
        <f t="shared" si="4"/>
        <v>5.9399470189401447E-3</v>
      </c>
      <c r="G74">
        <f t="shared" si="4"/>
        <v>5.814223917391506E-3</v>
      </c>
      <c r="H74">
        <f t="shared" si="4"/>
        <v>5.6802109146044787E-3</v>
      </c>
      <c r="I74">
        <f t="shared" si="4"/>
        <v>5.3186898545721306E-3</v>
      </c>
      <c r="J74">
        <f t="shared" si="4"/>
        <v>6.1244121419409998E-3</v>
      </c>
      <c r="K74">
        <f t="shared" si="4"/>
        <v>5.3035384873385888E-3</v>
      </c>
      <c r="L74">
        <f t="shared" si="4"/>
        <v>5.8378772829546155E-3</v>
      </c>
      <c r="M74">
        <f t="shared" si="4"/>
        <v>5.8031732031711986E-3</v>
      </c>
      <c r="N74">
        <f t="shared" si="4"/>
        <v>5.6353734181626295E-3</v>
      </c>
      <c r="O74">
        <f t="shared" si="4"/>
        <v>7.3389137628966329E-3</v>
      </c>
      <c r="P74">
        <f t="shared" si="4"/>
        <v>5.7704718879313605E-3</v>
      </c>
      <c r="Q74">
        <f t="shared" si="4"/>
        <v>5.6762741124371388E-3</v>
      </c>
      <c r="R74">
        <f t="shared" si="4"/>
        <v>5.3325256530278829E-3</v>
      </c>
      <c r="S74">
        <f t="shared" si="4"/>
        <v>1.0271324345224086E-2</v>
      </c>
      <c r="T74">
        <f t="shared" si="4"/>
        <v>9.9520616720111428E-3</v>
      </c>
      <c r="U74">
        <f t="shared" si="4"/>
        <v>1.0868821162636811E-2</v>
      </c>
      <c r="V74">
        <f t="shared" si="4"/>
        <v>1.0405693032055553E-2</v>
      </c>
      <c r="W74">
        <f t="shared" si="4"/>
        <v>1.0272918124562632E-2</v>
      </c>
      <c r="X74">
        <f t="shared" si="4"/>
        <v>9.1912017255828676E-3</v>
      </c>
      <c r="Y74">
        <f t="shared" si="4"/>
        <v>1.0530841784851423E-2</v>
      </c>
    </row>
    <row r="75" spans="1:25" ht="30" x14ac:dyDescent="0.25">
      <c r="A75" s="1" t="s">
        <v>141</v>
      </c>
      <c r="B75">
        <f t="shared" ref="B75:Q77" si="5">B58/(B$67)</f>
        <v>0.17149280819134818</v>
      </c>
      <c r="C75">
        <f t="shared" si="5"/>
        <v>0.17546229447109785</v>
      </c>
      <c r="D75">
        <f t="shared" si="5"/>
        <v>0.17929600125573913</v>
      </c>
      <c r="E75">
        <f t="shared" si="5"/>
        <v>0.18652744871596444</v>
      </c>
      <c r="F75">
        <f t="shared" si="5"/>
        <v>0.1841383575871445</v>
      </c>
      <c r="G75">
        <f t="shared" si="5"/>
        <v>0.18791571701009349</v>
      </c>
      <c r="H75">
        <f t="shared" si="5"/>
        <v>0.18789956662932661</v>
      </c>
      <c r="I75">
        <f t="shared" si="5"/>
        <v>0.19281059854140595</v>
      </c>
      <c r="J75">
        <f t="shared" si="5"/>
        <v>0.21838392475416843</v>
      </c>
      <c r="K75">
        <f t="shared" si="5"/>
        <v>0.22148037900385711</v>
      </c>
      <c r="L75">
        <f t="shared" si="5"/>
        <v>0.22666369367360595</v>
      </c>
      <c r="M75">
        <f t="shared" si="5"/>
        <v>0.23106451645234685</v>
      </c>
      <c r="N75">
        <f t="shared" si="5"/>
        <v>0.22821271045531027</v>
      </c>
      <c r="O75">
        <f t="shared" si="5"/>
        <v>0.23085458438777498</v>
      </c>
      <c r="P75">
        <f t="shared" si="5"/>
        <v>0.23469116586310312</v>
      </c>
      <c r="Q75">
        <f t="shared" si="5"/>
        <v>0.23577647676949637</v>
      </c>
      <c r="R75">
        <f t="shared" ref="C75:Y77" si="6">R58/(R$67)</f>
        <v>0.24159737136773315</v>
      </c>
      <c r="S75">
        <f t="shared" si="6"/>
        <v>0.23068453081397303</v>
      </c>
      <c r="T75">
        <f t="shared" si="6"/>
        <v>0.23940822077543483</v>
      </c>
      <c r="U75">
        <f t="shared" si="6"/>
        <v>0.23507533637061992</v>
      </c>
      <c r="V75">
        <f t="shared" si="6"/>
        <v>0.23670085065823893</v>
      </c>
      <c r="W75">
        <f t="shared" si="6"/>
        <v>0.24308607417774666</v>
      </c>
      <c r="X75">
        <f t="shared" si="6"/>
        <v>0.24126561061728058</v>
      </c>
      <c r="Y75">
        <f t="shared" si="6"/>
        <v>0.25178471492335619</v>
      </c>
    </row>
    <row r="76" spans="1:25" ht="45" x14ac:dyDescent="0.25">
      <c r="A76" s="1" t="s">
        <v>142</v>
      </c>
      <c r="B76">
        <f t="shared" si="5"/>
        <v>4.6591001435652951E-2</v>
      </c>
      <c r="C76">
        <f t="shared" si="6"/>
        <v>4.6791719622312572E-2</v>
      </c>
      <c r="D76">
        <f t="shared" si="6"/>
        <v>4.6985572080733562E-2</v>
      </c>
      <c r="E76">
        <f t="shared" si="6"/>
        <v>4.7706356482087799E-2</v>
      </c>
      <c r="F76">
        <f t="shared" si="6"/>
        <v>4.939841990407394E-2</v>
      </c>
      <c r="G76">
        <f t="shared" si="6"/>
        <v>4.903716451927996E-2</v>
      </c>
      <c r="H76">
        <f t="shared" si="6"/>
        <v>4.7557622458331915E-2</v>
      </c>
      <c r="I76">
        <f t="shared" si="6"/>
        <v>4.68109437707677E-2</v>
      </c>
      <c r="J76">
        <f t="shared" si="6"/>
        <v>5.0053441641727238E-2</v>
      </c>
      <c r="K76">
        <f t="shared" si="6"/>
        <v>5.2071105148415231E-2</v>
      </c>
      <c r="L76">
        <f t="shared" si="6"/>
        <v>4.8811140615814978E-2</v>
      </c>
      <c r="M76">
        <f t="shared" si="6"/>
        <v>5.3411243522796747E-2</v>
      </c>
      <c r="N76">
        <f t="shared" si="6"/>
        <v>5.4233001782211736E-2</v>
      </c>
      <c r="O76">
        <f t="shared" si="6"/>
        <v>5.253065991824022E-2</v>
      </c>
      <c r="P76">
        <f t="shared" si="6"/>
        <v>5.1080065297445042E-2</v>
      </c>
      <c r="Q76">
        <f t="shared" si="6"/>
        <v>5.4736170532162426E-2</v>
      </c>
      <c r="R76">
        <f t="shared" si="6"/>
        <v>5.4334856912091334E-2</v>
      </c>
      <c r="S76">
        <f t="shared" si="6"/>
        <v>6.1661567427630029E-2</v>
      </c>
      <c r="T76">
        <f t="shared" si="6"/>
        <v>6.5631781815826129E-2</v>
      </c>
      <c r="U76">
        <f t="shared" si="6"/>
        <v>6.3364694965659385E-2</v>
      </c>
      <c r="V76">
        <f t="shared" si="6"/>
        <v>5.8807931832677608E-2</v>
      </c>
      <c r="W76">
        <f t="shared" si="6"/>
        <v>5.6780965710286922E-2</v>
      </c>
      <c r="X76">
        <f t="shared" si="6"/>
        <v>5.6960721007872299E-2</v>
      </c>
      <c r="Y76">
        <f t="shared" si="6"/>
        <v>5.7267850561690384E-2</v>
      </c>
    </row>
    <row r="77" spans="1:25" x14ac:dyDescent="0.25">
      <c r="A77" s="1" t="s">
        <v>139</v>
      </c>
      <c r="B77">
        <f t="shared" si="5"/>
        <v>4.4708399924154187E-2</v>
      </c>
      <c r="C77">
        <f t="shared" si="6"/>
        <v>4.6166233040330573E-2</v>
      </c>
      <c r="D77">
        <f t="shared" si="6"/>
        <v>4.757419979332627E-2</v>
      </c>
      <c r="E77">
        <f t="shared" si="6"/>
        <v>4.9051706689843204E-2</v>
      </c>
      <c r="F77">
        <f t="shared" si="6"/>
        <v>5.2187510940472158E-2</v>
      </c>
      <c r="G77">
        <f t="shared" si="6"/>
        <v>4.9513930880506068E-2</v>
      </c>
      <c r="H77">
        <f t="shared" si="6"/>
        <v>5.2751281442004139E-2</v>
      </c>
      <c r="I77">
        <f t="shared" si="6"/>
        <v>5.116946446295257E-2</v>
      </c>
      <c r="J77">
        <f t="shared" si="6"/>
        <v>6.1340316374519033E-2</v>
      </c>
      <c r="K77">
        <f t="shared" si="6"/>
        <v>6.682877746100957E-2</v>
      </c>
      <c r="L77">
        <f t="shared" si="6"/>
        <v>6.3608537895526326E-2</v>
      </c>
      <c r="M77">
        <f t="shared" si="6"/>
        <v>6.9618032934761917E-2</v>
      </c>
      <c r="N77">
        <f t="shared" si="6"/>
        <v>7.0332646335513796E-2</v>
      </c>
      <c r="O77">
        <f t="shared" si="6"/>
        <v>7.3067938485497377E-2</v>
      </c>
      <c r="P77">
        <f t="shared" si="6"/>
        <v>7.9752097490603982E-2</v>
      </c>
      <c r="Q77">
        <f t="shared" si="6"/>
        <v>7.7797793289799605E-2</v>
      </c>
      <c r="R77">
        <f t="shared" si="6"/>
        <v>8.0162270315913123E-2</v>
      </c>
      <c r="S77">
        <f t="shared" si="6"/>
        <v>8.6297616245839356E-2</v>
      </c>
      <c r="T77">
        <f t="shared" si="6"/>
        <v>9.3682181841738738E-2</v>
      </c>
      <c r="U77">
        <f t="shared" si="6"/>
        <v>9.3590513930193103E-2</v>
      </c>
      <c r="V77">
        <f t="shared" si="6"/>
        <v>9.0677158357161794E-2</v>
      </c>
      <c r="W77">
        <f t="shared" si="6"/>
        <v>9.7403778866340107E-2</v>
      </c>
      <c r="X77">
        <f t="shared" si="6"/>
        <v>9.752428318243643E-2</v>
      </c>
      <c r="Y77">
        <f t="shared" si="6"/>
        <v>9.883157478057901E-2</v>
      </c>
    </row>
    <row r="78" spans="1:25" x14ac:dyDescent="0.25">
      <c r="A78" t="str">
        <f>A61</f>
        <v>Market Services</v>
      </c>
      <c r="B78">
        <f t="shared" ref="B78:Y78" si="7">B61/(B$67)</f>
        <v>0.26279220955115534</v>
      </c>
      <c r="C78">
        <f t="shared" si="7"/>
        <v>0.26842024713374102</v>
      </c>
      <c r="D78">
        <f t="shared" si="7"/>
        <v>0.27385577312979897</v>
      </c>
      <c r="E78">
        <f t="shared" si="7"/>
        <v>0.28328551188789547</v>
      </c>
      <c r="F78">
        <f t="shared" si="7"/>
        <v>0.28572428843169062</v>
      </c>
      <c r="G78">
        <f t="shared" si="7"/>
        <v>0.28646681240987953</v>
      </c>
      <c r="H78">
        <f t="shared" si="7"/>
        <v>0.28820847052966264</v>
      </c>
      <c r="I78">
        <f t="shared" si="7"/>
        <v>0.2907910067751262</v>
      </c>
      <c r="J78">
        <f t="shared" si="7"/>
        <v>0.32977768277041469</v>
      </c>
      <c r="K78">
        <f t="shared" si="7"/>
        <v>0.34038026161328194</v>
      </c>
      <c r="L78">
        <f t="shared" si="7"/>
        <v>0.33908337218494722</v>
      </c>
      <c r="M78">
        <f t="shared" si="7"/>
        <v>0.3540937929099055</v>
      </c>
      <c r="N78">
        <f t="shared" si="7"/>
        <v>0.35277835857303586</v>
      </c>
      <c r="O78">
        <f t="shared" si="7"/>
        <v>0.35645318279151256</v>
      </c>
      <c r="P78">
        <f t="shared" si="7"/>
        <v>0.36552332865115217</v>
      </c>
      <c r="Q78">
        <f t="shared" si="7"/>
        <v>0.36831044059145845</v>
      </c>
      <c r="R78">
        <f t="shared" si="7"/>
        <v>0.37609449859573757</v>
      </c>
      <c r="S78">
        <f t="shared" si="7"/>
        <v>0.37864371448744244</v>
      </c>
      <c r="T78">
        <f t="shared" si="7"/>
        <v>0.39872218443299967</v>
      </c>
      <c r="U78">
        <f t="shared" si="7"/>
        <v>0.39203054526647241</v>
      </c>
      <c r="V78">
        <f t="shared" si="7"/>
        <v>0.38618594084807834</v>
      </c>
      <c r="W78">
        <f t="shared" si="7"/>
        <v>0.3972708187543737</v>
      </c>
      <c r="X78">
        <f t="shared" si="7"/>
        <v>0.39575061480758927</v>
      </c>
      <c r="Y78">
        <f t="shared" si="7"/>
        <v>0.40788414026562558</v>
      </c>
    </row>
    <row r="79" spans="1:25" x14ac:dyDescent="0.25">
      <c r="B79">
        <f t="shared" ref="B79:Y79" si="8">B62/(B$67)</f>
        <v>0.20598911070780401</v>
      </c>
      <c r="C79">
        <f t="shared" si="8"/>
        <v>0.20448753352009211</v>
      </c>
      <c r="D79">
        <f t="shared" si="8"/>
        <v>0.20303731899697838</v>
      </c>
      <c r="E79">
        <f t="shared" si="8"/>
        <v>0.20073101329872728</v>
      </c>
      <c r="F79">
        <f t="shared" si="8"/>
        <v>0.20474728968036315</v>
      </c>
      <c r="G79">
        <f t="shared" si="8"/>
        <v>0.20785850504674636</v>
      </c>
      <c r="H79">
        <f t="shared" si="8"/>
        <v>0.21107301673512338</v>
      </c>
      <c r="I79">
        <f t="shared" si="8"/>
        <v>0.21687955810641693</v>
      </c>
      <c r="J79">
        <f t="shared" si="8"/>
        <v>0.16426891834117144</v>
      </c>
      <c r="K79">
        <f t="shared" si="8"/>
        <v>0.16287942310917325</v>
      </c>
      <c r="L79">
        <f t="shared" si="8"/>
        <v>0.1717106196663491</v>
      </c>
      <c r="M79">
        <f t="shared" si="8"/>
        <v>0.17284235213935636</v>
      </c>
      <c r="N79">
        <f t="shared" si="8"/>
        <v>0.17753417565239898</v>
      </c>
      <c r="O79">
        <f t="shared" si="8"/>
        <v>0.16979754720654078</v>
      </c>
      <c r="P79">
        <f t="shared" si="8"/>
        <v>0.17598041076648571</v>
      </c>
      <c r="Q79">
        <f t="shared" si="8"/>
        <v>0.18149065525782482</v>
      </c>
      <c r="R79">
        <f t="shared" si="8"/>
        <v>0.1946050626870055</v>
      </c>
      <c r="S79">
        <f t="shared" si="8"/>
        <v>0.17831926839928722</v>
      </c>
      <c r="T79">
        <f t="shared" si="8"/>
        <v>0.17700741748453341</v>
      </c>
      <c r="U79">
        <f t="shared" si="8"/>
        <v>0.19017774972048343</v>
      </c>
      <c r="V79">
        <f t="shared" si="8"/>
        <v>0.19710618536753166</v>
      </c>
      <c r="W79">
        <f t="shared" si="8"/>
        <v>0.20139958012596221</v>
      </c>
      <c r="X79">
        <f t="shared" si="8"/>
        <v>0.2080934782310028</v>
      </c>
      <c r="Y79">
        <f t="shared" si="8"/>
        <v>0.20804384324538294</v>
      </c>
    </row>
    <row r="80" spans="1:25" x14ac:dyDescent="0.25">
      <c r="A80" t="str">
        <f>A63</f>
        <v>Government Services and Other Social Services</v>
      </c>
      <c r="B80">
        <f t="shared" ref="B80:Y80" si="9">B63/(B$67)</f>
        <v>0.20598911070780401</v>
      </c>
      <c r="C80">
        <f t="shared" si="9"/>
        <v>0.20448753352009211</v>
      </c>
      <c r="D80">
        <f t="shared" si="9"/>
        <v>0.20303731899697838</v>
      </c>
      <c r="E80">
        <f t="shared" si="9"/>
        <v>0.20073101329872728</v>
      </c>
      <c r="F80">
        <f t="shared" si="9"/>
        <v>0.20474728968036315</v>
      </c>
      <c r="G80">
        <f t="shared" si="9"/>
        <v>0.20785850504674636</v>
      </c>
      <c r="H80">
        <f t="shared" si="9"/>
        <v>0.21107301673512338</v>
      </c>
      <c r="I80">
        <f t="shared" si="9"/>
        <v>0.21687955810641693</v>
      </c>
      <c r="J80">
        <f t="shared" si="9"/>
        <v>0.1877725523728089</v>
      </c>
      <c r="K80">
        <f t="shared" si="9"/>
        <v>0.19041380177762873</v>
      </c>
      <c r="L80">
        <f t="shared" si="9"/>
        <v>0.19785944499624999</v>
      </c>
      <c r="M80">
        <f t="shared" si="9"/>
        <v>0.19899171118438858</v>
      </c>
      <c r="N80">
        <f t="shared" si="9"/>
        <v>0.2034807889522785</v>
      </c>
      <c r="O80">
        <f t="shared" si="9"/>
        <v>0.19458828109791707</v>
      </c>
      <c r="P80">
        <f t="shared" si="9"/>
        <v>0.20186211609278309</v>
      </c>
      <c r="Q80">
        <f t="shared" si="9"/>
        <v>0.20522780154619827</v>
      </c>
      <c r="R80">
        <f t="shared" si="9"/>
        <v>0.21869779907116763</v>
      </c>
      <c r="S80">
        <f t="shared" si="9"/>
        <v>0.20230810610900044</v>
      </c>
      <c r="T80">
        <f t="shared" si="9"/>
        <v>0.19529200272082403</v>
      </c>
      <c r="U80">
        <f t="shared" si="9"/>
        <v>0.20559489492458755</v>
      </c>
      <c r="V80">
        <f t="shared" si="9"/>
        <v>0.21249973125792793</v>
      </c>
      <c r="W80">
        <f t="shared" si="9"/>
        <v>0.21253324002799159</v>
      </c>
      <c r="X80">
        <f t="shared" si="9"/>
        <v>0.21786857543242616</v>
      </c>
      <c r="Y80">
        <f t="shared" si="9"/>
        <v>0.21655451058544109</v>
      </c>
    </row>
    <row r="81" spans="1:25" x14ac:dyDescent="0.25">
      <c r="A81" t="str">
        <f>A64</f>
        <v>Agriculture</v>
      </c>
      <c r="B81">
        <f t="shared" ref="B81:Y81" si="10">B64/(B$67)</f>
        <v>0.21109515941165316</v>
      </c>
      <c r="C81">
        <f t="shared" si="10"/>
        <v>0.20530598936672806</v>
      </c>
      <c r="D81">
        <f t="shared" si="10"/>
        <v>0.19971484257478841</v>
      </c>
      <c r="E81">
        <f t="shared" si="10"/>
        <v>0.19361137237626946</v>
      </c>
      <c r="F81">
        <f t="shared" si="10"/>
        <v>0.17286529507182782</v>
      </c>
      <c r="G81">
        <f t="shared" si="10"/>
        <v>0.18797385924926741</v>
      </c>
      <c r="H81">
        <f t="shared" si="10"/>
        <v>0.18372427215225681</v>
      </c>
      <c r="I81">
        <f t="shared" si="10"/>
        <v>0.16747939412247012</v>
      </c>
      <c r="J81">
        <f t="shared" si="10"/>
        <v>0.15133604104318085</v>
      </c>
      <c r="K81">
        <f t="shared" si="10"/>
        <v>0.14930613785007549</v>
      </c>
      <c r="L81">
        <f t="shared" si="10"/>
        <v>0.14272393732390087</v>
      </c>
      <c r="M81">
        <f t="shared" si="10"/>
        <v>0.14559049041323804</v>
      </c>
      <c r="N81">
        <f t="shared" si="10"/>
        <v>0.1464002309905712</v>
      </c>
      <c r="O81">
        <f t="shared" si="10"/>
        <v>0.14634027642592953</v>
      </c>
      <c r="P81">
        <f t="shared" si="10"/>
        <v>0.14788732394366197</v>
      </c>
      <c r="Q81">
        <f t="shared" si="10"/>
        <v>0.13958004953839223</v>
      </c>
      <c r="R81">
        <f t="shared" si="10"/>
        <v>0.1350202837894891</v>
      </c>
      <c r="S81">
        <f t="shared" si="10"/>
        <v>0.13573782066368556</v>
      </c>
      <c r="T81">
        <f t="shared" si="10"/>
        <v>0.11512486638810611</v>
      </c>
      <c r="U81">
        <f t="shared" si="10"/>
        <v>0.12383915057386463</v>
      </c>
      <c r="V81">
        <f t="shared" si="10"/>
        <v>0.12605078150194571</v>
      </c>
      <c r="W81">
        <f t="shared" si="10"/>
        <v>0.11855843247025892</v>
      </c>
      <c r="X81">
        <f t="shared" si="10"/>
        <v>0.12048167942077571</v>
      </c>
      <c r="Y81">
        <f t="shared" si="10"/>
        <v>0.10987428509029361</v>
      </c>
    </row>
    <row r="82" spans="1:25" x14ac:dyDescent="0.25">
      <c r="A82" t="str">
        <f>A65</f>
        <v>Construction</v>
      </c>
      <c r="B82">
        <f t="shared" ref="B82:Y82" si="11">B65/(B$67)</f>
        <v>7.2974510388168046E-2</v>
      </c>
      <c r="C82">
        <f t="shared" si="11"/>
        <v>7.6528948716754377E-2</v>
      </c>
      <c r="D82">
        <f t="shared" si="11"/>
        <v>7.9961804601760653E-2</v>
      </c>
      <c r="E82">
        <f t="shared" si="11"/>
        <v>8.5304727774933628E-2</v>
      </c>
      <c r="F82">
        <f t="shared" si="11"/>
        <v>9.2541807190953534E-2</v>
      </c>
      <c r="G82">
        <f t="shared" si="11"/>
        <v>8.6736592399646484E-2</v>
      </c>
      <c r="H82">
        <f t="shared" si="11"/>
        <v>8.1785985041356896E-2</v>
      </c>
      <c r="I82">
        <f t="shared" si="11"/>
        <v>8.1981184999784226E-2</v>
      </c>
      <c r="J82">
        <f t="shared" si="11"/>
        <v>8.8691748610517304E-2</v>
      </c>
      <c r="K82">
        <f t="shared" si="11"/>
        <v>9.486625859466713E-2</v>
      </c>
      <c r="L82">
        <f t="shared" si="11"/>
        <v>9.5524294083068145E-2</v>
      </c>
      <c r="M82">
        <f t="shared" si="11"/>
        <v>8.928267166467882E-2</v>
      </c>
      <c r="N82">
        <f t="shared" si="11"/>
        <v>9.0046496808944901E-2</v>
      </c>
      <c r="O82">
        <f t="shared" si="11"/>
        <v>8.8466030757251318E-2</v>
      </c>
      <c r="P82">
        <f t="shared" si="11"/>
        <v>8.7553623628563823E-2</v>
      </c>
      <c r="Q82">
        <f t="shared" si="11"/>
        <v>9.3635067177062228E-2</v>
      </c>
      <c r="R82">
        <f t="shared" si="11"/>
        <v>9.3241184353029707E-2</v>
      </c>
      <c r="S82">
        <f t="shared" si="11"/>
        <v>9.1004606125811113E-2</v>
      </c>
      <c r="T82">
        <f t="shared" si="11"/>
        <v>9.3244906552651177E-2</v>
      </c>
      <c r="U82">
        <f t="shared" si="11"/>
        <v>8.9346425610563066E-2</v>
      </c>
      <c r="V82">
        <f t="shared" si="11"/>
        <v>9.2597768365833208E-2</v>
      </c>
      <c r="W82">
        <f t="shared" si="11"/>
        <v>8.9412176347095876E-2</v>
      </c>
      <c r="X82">
        <f t="shared" si="11"/>
        <v>8.9981727506285483E-2</v>
      </c>
      <c r="Y82">
        <f t="shared" si="11"/>
        <v>8.5427444342829062E-2</v>
      </c>
    </row>
    <row r="83" spans="1:25" x14ac:dyDescent="0.25">
      <c r="A83" t="str">
        <f>A66</f>
        <v>Mining</v>
      </c>
      <c r="B83">
        <f t="shared" ref="B83:Y83" si="12">B66/(B$67)</f>
        <v>5.0925048080829975E-3</v>
      </c>
      <c r="C83">
        <f t="shared" si="12"/>
        <v>4.6645329145678475E-3</v>
      </c>
      <c r="D83">
        <f t="shared" si="12"/>
        <v>4.2512001465028976E-3</v>
      </c>
      <c r="E83">
        <f t="shared" si="12"/>
        <v>4.1670139178264856E-3</v>
      </c>
      <c r="F83">
        <f t="shared" si="12"/>
        <v>4.4928872343653354E-3</v>
      </c>
      <c r="G83">
        <f t="shared" si="12"/>
        <v>3.3024791850783755E-3</v>
      </c>
      <c r="H83">
        <f t="shared" si="12"/>
        <v>4.2771309277300652E-3</v>
      </c>
      <c r="I83">
        <f t="shared" si="12"/>
        <v>2.9883916627109135E-3</v>
      </c>
      <c r="J83">
        <f t="shared" si="12"/>
        <v>2.8537836682342881E-3</v>
      </c>
      <c r="K83">
        <f t="shared" si="12"/>
        <v>2.8823578735535805E-3</v>
      </c>
      <c r="L83">
        <f t="shared" si="12"/>
        <v>2.9898850667909923E-3</v>
      </c>
      <c r="M83">
        <f t="shared" si="12"/>
        <v>3.477894821244225E-3</v>
      </c>
      <c r="N83">
        <f t="shared" si="12"/>
        <v>3.5942929398528429E-3</v>
      </c>
      <c r="O83">
        <f t="shared" si="12"/>
        <v>4.0879890986957367E-3</v>
      </c>
      <c r="P83">
        <f t="shared" si="12"/>
        <v>3.7394176379028886E-3</v>
      </c>
      <c r="Q83">
        <f t="shared" si="12"/>
        <v>5.1133378368235383E-3</v>
      </c>
      <c r="R83">
        <f t="shared" si="12"/>
        <v>5.7547221763312954E-3</v>
      </c>
      <c r="S83">
        <f t="shared" si="12"/>
        <v>4.8078539488282954E-3</v>
      </c>
      <c r="T83">
        <f t="shared" si="12"/>
        <v>5.9518025459139052E-3</v>
      </c>
      <c r="U83">
        <f t="shared" si="12"/>
        <v>6.1455615811130456E-3</v>
      </c>
      <c r="V83">
        <f t="shared" si="12"/>
        <v>6.299314170231979E-3</v>
      </c>
      <c r="W83">
        <f t="shared" si="12"/>
        <v>5.9272218334499652E-3</v>
      </c>
      <c r="X83">
        <f t="shared" si="12"/>
        <v>7.1716103150287844E-3</v>
      </c>
      <c r="Y83">
        <f t="shared" si="12"/>
        <v>6.5723918592429801E-3</v>
      </c>
    </row>
    <row r="84" spans="1:25" x14ac:dyDescent="0.25">
      <c r="A84" t="s">
        <v>105</v>
      </c>
      <c r="B84">
        <f t="shared" ref="B84:Y84" si="13">B67/(B$67)</f>
        <v>1</v>
      </c>
      <c r="C84">
        <f t="shared" si="13"/>
        <v>1</v>
      </c>
      <c r="D84">
        <f t="shared" si="13"/>
        <v>1</v>
      </c>
      <c r="E84">
        <f t="shared" si="13"/>
        <v>1</v>
      </c>
      <c r="F84">
        <f t="shared" si="13"/>
        <v>1</v>
      </c>
      <c r="G84">
        <f t="shared" si="13"/>
        <v>1</v>
      </c>
      <c r="H84">
        <f t="shared" si="13"/>
        <v>1</v>
      </c>
      <c r="I84">
        <f t="shared" si="13"/>
        <v>1</v>
      </c>
      <c r="J84">
        <f t="shared" si="13"/>
        <v>1</v>
      </c>
      <c r="K84">
        <f t="shared" si="13"/>
        <v>1</v>
      </c>
      <c r="L84">
        <f t="shared" si="13"/>
        <v>1</v>
      </c>
      <c r="M84">
        <f t="shared" si="13"/>
        <v>1</v>
      </c>
      <c r="N84">
        <f t="shared" si="13"/>
        <v>1</v>
      </c>
      <c r="O84">
        <f t="shared" si="13"/>
        <v>1</v>
      </c>
      <c r="P84">
        <f t="shared" si="13"/>
        <v>1</v>
      </c>
      <c r="Q84">
        <f t="shared" si="13"/>
        <v>1</v>
      </c>
      <c r="R84">
        <f t="shared" si="13"/>
        <v>1</v>
      </c>
      <c r="S84">
        <f t="shared" si="13"/>
        <v>1</v>
      </c>
      <c r="T84">
        <f t="shared" si="13"/>
        <v>1</v>
      </c>
      <c r="U84">
        <f t="shared" si="13"/>
        <v>1</v>
      </c>
      <c r="V84">
        <f t="shared" si="13"/>
        <v>1</v>
      </c>
      <c r="W84">
        <f t="shared" si="13"/>
        <v>1</v>
      </c>
      <c r="X84">
        <f t="shared" si="13"/>
        <v>1</v>
      </c>
      <c r="Y84">
        <f t="shared" si="13"/>
        <v>1</v>
      </c>
    </row>
    <row r="87" spans="1:25" x14ac:dyDescent="0.25">
      <c r="A87" t="s">
        <v>1</v>
      </c>
    </row>
    <row r="88" spans="1:25" x14ac:dyDescent="0.25">
      <c r="B88">
        <v>1993</v>
      </c>
      <c r="C88">
        <v>1994</v>
      </c>
      <c r="D88">
        <v>1995</v>
      </c>
      <c r="E88">
        <v>1996</v>
      </c>
      <c r="F88">
        <v>1997</v>
      </c>
      <c r="G88">
        <v>1998</v>
      </c>
      <c r="H88">
        <v>1999</v>
      </c>
      <c r="I88">
        <v>2000</v>
      </c>
      <c r="J88">
        <v>2001</v>
      </c>
      <c r="K88">
        <v>2002</v>
      </c>
      <c r="L88">
        <v>2003</v>
      </c>
      <c r="M88">
        <v>2004</v>
      </c>
      <c r="N88">
        <v>2005</v>
      </c>
      <c r="O88">
        <v>2006</v>
      </c>
      <c r="P88">
        <v>2007</v>
      </c>
      <c r="Q88">
        <v>2008</v>
      </c>
      <c r="R88">
        <v>2009</v>
      </c>
      <c r="S88">
        <v>2010</v>
      </c>
      <c r="T88">
        <v>2011</v>
      </c>
      <c r="U88">
        <v>2012</v>
      </c>
      <c r="V88">
        <v>2013</v>
      </c>
      <c r="W88">
        <v>2014</v>
      </c>
      <c r="X88">
        <v>2015</v>
      </c>
      <c r="Y88">
        <v>2016</v>
      </c>
    </row>
    <row r="89" spans="1:25" x14ac:dyDescent="0.25">
      <c r="A89" t="s">
        <v>85</v>
      </c>
      <c r="B89">
        <f>SUM('Manufacturing 00 to 16'!F$14:F$16)</f>
        <v>17306.411029719031</v>
      </c>
      <c r="C89">
        <f>SUM('Manufacturing 00 to 16'!G$14:G$16)</f>
        <v>18968.893191473726</v>
      </c>
      <c r="D89">
        <f>SUM('Manufacturing 00 to 16'!H$14:H$16)</f>
        <v>19790.028294622003</v>
      </c>
      <c r="E89">
        <f>SUM('Manufacturing 00 to 16'!I$14:I$16)</f>
        <v>21933.362862418791</v>
      </c>
      <c r="F89">
        <f>SUM('Manufacturing 00 to 16'!J$14:J$16)</f>
        <v>24160.193040033006</v>
      </c>
      <c r="G89">
        <f>SUM('Manufacturing 00 to 16'!K$14:K$16)</f>
        <v>22066.501515862481</v>
      </c>
      <c r="H89">
        <f>SUM('Manufacturing 00 to 16'!L$14:L$16)</f>
        <v>21132.83343511854</v>
      </c>
      <c r="I89">
        <f>SUM('Manufacturing 00 to 16'!M$14:M$16)</f>
        <v>23052.805300844171</v>
      </c>
      <c r="J89">
        <f>SUM('Manufacturing 00 to 16'!N$14:N$16)</f>
        <v>22984.606696452924</v>
      </c>
      <c r="K89">
        <f>SUM('Manufacturing 00 to 16'!O$14:O$16)</f>
        <v>23486.935687278048</v>
      </c>
      <c r="L89">
        <f>SUM('Manufacturing 00 to 16'!P$14:P$16)</f>
        <v>25112.079025520852</v>
      </c>
      <c r="M89">
        <f>SUM('Manufacturing 00 to 16'!Q$14:Q$16)</f>
        <v>26444.658409781867</v>
      </c>
      <c r="N89">
        <f>SUM('Manufacturing 00 to 16'!R$14:R$16)</f>
        <v>29021.25735835906</v>
      </c>
      <c r="O89">
        <f>SUM('Manufacturing 00 to 16'!S$14:S$16)</f>
        <v>30427.763421763986</v>
      </c>
      <c r="P89">
        <f>SUM('Manufacturing 00 to 16'!T$14:T$16)</f>
        <v>31482.117894216044</v>
      </c>
      <c r="Q89">
        <f>SUM('Manufacturing 00 to 16'!U$14:U$16)</f>
        <v>31972.075465722039</v>
      </c>
      <c r="R89">
        <f>SUM('Manufacturing 00 to 16'!V$14:V$16)</f>
        <v>30891.63677448708</v>
      </c>
      <c r="S89">
        <f>SUM('Manufacturing 00 to 16'!W$14:W$16)</f>
        <v>32724</v>
      </c>
      <c r="T89">
        <f>SUM('Manufacturing 00 to 16'!X$14:X$16)</f>
        <v>34760</v>
      </c>
      <c r="U89">
        <f>SUM('Manufacturing 00 to 16'!Y$14:Y$16)</f>
        <v>35644</v>
      </c>
      <c r="V89">
        <f>SUM('Manufacturing 00 to 16'!Z$14:Z$16)</f>
        <v>36534</v>
      </c>
      <c r="W89">
        <f>SUM('Manufacturing 00 to 16'!AA$14:AA$16)</f>
        <v>38932</v>
      </c>
      <c r="X89">
        <f>SUM('Manufacturing 00 to 16'!AB$14:AB$16)</f>
        <v>39804</v>
      </c>
      <c r="Y89">
        <f>SUM('Manufacturing 00 to 16'!AC$14:AC$16)</f>
        <v>41382</v>
      </c>
    </row>
    <row r="90" spans="1:25" x14ac:dyDescent="0.25">
      <c r="A90" t="s">
        <v>84</v>
      </c>
      <c r="B90">
        <f>SUM('Manufacturing 00 to 16'!F$17:F$18)</f>
        <v>26421.073626022397</v>
      </c>
      <c r="C90">
        <f>SUM('Manufacturing 00 to 16'!G$17:G$18)</f>
        <v>28823.067831238659</v>
      </c>
      <c r="D90">
        <f>SUM('Manufacturing 00 to 16'!H$17:H$18)</f>
        <v>33901.148429563371</v>
      </c>
      <c r="E90">
        <f>SUM('Manufacturing 00 to 16'!I$17:I$18)</f>
        <v>40622.775919005129</v>
      </c>
      <c r="F90">
        <f>SUM('Manufacturing 00 to 16'!J$17:J$18)</f>
        <v>44608.130131110382</v>
      </c>
      <c r="G90">
        <f>SUM('Manufacturing 00 to 16'!K$17:K$18)</f>
        <v>41191.610997486336</v>
      </c>
      <c r="H90">
        <f>SUM('Manufacturing 00 to 16'!L$17:L$18)</f>
        <v>42835.184910790362</v>
      </c>
      <c r="I90">
        <f>SUM('Manufacturing 00 to 16'!M$17:M$18)</f>
        <v>47577.173330169207</v>
      </c>
      <c r="J90">
        <f>SUM('Manufacturing 00 to 16'!N$17:N$18)</f>
        <v>48416.594966509212</v>
      </c>
      <c r="K90">
        <f>SUM('Manufacturing 00 to 16'!O$17:O$18)</f>
        <v>49379.178925816159</v>
      </c>
      <c r="L90">
        <f>SUM('Manufacturing 00 to 16'!P$17:P$18)</f>
        <v>56927.6007875</v>
      </c>
      <c r="M90">
        <f>SUM('Manufacturing 00 to 16'!Q$17:Q$18)</f>
        <v>62416.291151223631</v>
      </c>
      <c r="N90">
        <f>SUM('Manufacturing 00 to 16'!R$17:R$18)</f>
        <v>64706.22414069291</v>
      </c>
      <c r="O90">
        <f>SUM('Manufacturing 00 to 16'!S$17:S$18)</f>
        <v>70903.935780909582</v>
      </c>
      <c r="P90">
        <f>SUM('Manufacturing 00 to 16'!T$17:T$18)</f>
        <v>76345.209497390781</v>
      </c>
      <c r="Q90">
        <f>SUM('Manufacturing 00 to 16'!U$17:U$18)</f>
        <v>78267.777335357983</v>
      </c>
      <c r="R90">
        <f>SUM('Manufacturing 00 to 16'!V$17:V$18)</f>
        <v>74650.032272234195</v>
      </c>
      <c r="S90">
        <f>SUM('Manufacturing 00 to 16'!W$17:W$18)</f>
        <v>82432</v>
      </c>
      <c r="T90">
        <f>SUM('Manufacturing 00 to 16'!X$17:X$18)</f>
        <v>91083</v>
      </c>
      <c r="U90">
        <f>SUM('Manufacturing 00 to 16'!Y$17:Y$18)</f>
        <v>96242</v>
      </c>
      <c r="V90">
        <f>SUM('Manufacturing 00 to 16'!Z$17:Z$18)</f>
        <v>97562</v>
      </c>
      <c r="W90">
        <f>SUM('Manufacturing 00 to 16'!AA$17:AA$18)</f>
        <v>99781</v>
      </c>
      <c r="X90">
        <f>SUM('Manufacturing 00 to 16'!AB$17:AB$18)</f>
        <v>103014</v>
      </c>
      <c r="Y90">
        <f>SUM('Manufacturing 00 to 16'!AC$17:AC$18)</f>
        <v>107702</v>
      </c>
    </row>
    <row r="91" spans="1:25" x14ac:dyDescent="0.25">
      <c r="A91" t="s">
        <v>83</v>
      </c>
      <c r="B91">
        <f>SUM('Manufacturing 00 to 16'!F$19:F$20)</f>
        <v>26858.806382250506</v>
      </c>
      <c r="C91">
        <f>SUM('Manufacturing 00 to 16'!G$19:G$20)</f>
        <v>30387.214808355671</v>
      </c>
      <c r="D91">
        <f>SUM('Manufacturing 00 to 16'!H$19:H$20)</f>
        <v>33632.064318417841</v>
      </c>
      <c r="E91">
        <f>SUM('Manufacturing 00 to 16'!I$19:I$20)</f>
        <v>40021.843489134881</v>
      </c>
      <c r="F91">
        <f>SUM('Manufacturing 00 to 16'!J$19:J$20)</f>
        <v>43450.455439254416</v>
      </c>
      <c r="G91">
        <f>SUM('Manufacturing 00 to 16'!K$19:K$20)</f>
        <v>36477.736369097649</v>
      </c>
      <c r="H91">
        <f>SUM('Manufacturing 00 to 16'!L$19:L$20)</f>
        <v>45883.454287881628</v>
      </c>
      <c r="I91">
        <f>SUM('Manufacturing 00 to 16'!M$19:M$20)</f>
        <v>59246.052285428123</v>
      </c>
      <c r="J91">
        <f>SUM('Manufacturing 00 to 16'!N$19:N$20)</f>
        <v>52906.615463048875</v>
      </c>
      <c r="K91">
        <f>SUM('Manufacturing 00 to 16'!O$19:O$20)</f>
        <v>56339.998750387087</v>
      </c>
      <c r="L91">
        <f>SUM('Manufacturing 00 to 16'!P$19:P$20)</f>
        <v>60093.689315674266</v>
      </c>
      <c r="M91">
        <f>SUM('Manufacturing 00 to 16'!Q$19:Q$20)</f>
        <v>66715.431805656146</v>
      </c>
      <c r="N91">
        <f>SUM('Manufacturing 00 to 16'!R$19:R$20)</f>
        <v>69768.04633452362</v>
      </c>
      <c r="O91">
        <f>SUM('Manufacturing 00 to 16'!S$19:S$20)</f>
        <v>74864.279752830393</v>
      </c>
      <c r="P91">
        <f>SUM('Manufacturing 00 to 16'!T$19:T$20)</f>
        <v>74315.08911919051</v>
      </c>
      <c r="Q91">
        <f>SUM('Manufacturing 00 to 16'!U$19:U$20)</f>
        <v>72489.788931847754</v>
      </c>
      <c r="R91">
        <f>SUM('Manufacturing 00 to 16'!V$19:V$20)</f>
        <v>60643.372312502484</v>
      </c>
      <c r="S91">
        <f>SUM('Manufacturing 00 to 16'!W$19:W$20)</f>
        <v>70548</v>
      </c>
      <c r="T91">
        <f>SUM('Manufacturing 00 to 16'!X$19:X$20)</f>
        <v>69808</v>
      </c>
      <c r="U91">
        <f>SUM('Manufacturing 00 to 16'!Y$19:Y$20)</f>
        <v>72600</v>
      </c>
      <c r="V91">
        <f>SUM('Manufacturing 00 to 16'!Z$19:Z$20)</f>
        <v>78082</v>
      </c>
      <c r="W91">
        <f>SUM('Manufacturing 00 to 16'!AA$19:AA$20)</f>
        <v>86063</v>
      </c>
      <c r="X91">
        <f>SUM('Manufacturing 00 to 16'!AB$19:AB$20)</f>
        <v>92458</v>
      </c>
      <c r="Y91">
        <f>SUM('Manufacturing 00 to 16'!AC$19:AC$20)</f>
        <v>96402</v>
      </c>
    </row>
    <row r="92" spans="1:25" x14ac:dyDescent="0.25">
      <c r="A92" t="s">
        <v>81</v>
      </c>
      <c r="B92">
        <f>SUM('Services 87 - 16'!I3:I4)</f>
        <v>7094.6224587274628</v>
      </c>
      <c r="C92">
        <f>SUM('Services 87 - 16'!J3:J4)</f>
        <v>8088.5892598868286</v>
      </c>
      <c r="D92">
        <f>SUM('Services 87 - 16'!K3:K4)</f>
        <v>9533.0613007081338</v>
      </c>
      <c r="E92">
        <f>SUM('Services 87 - 16'!L3:L4)</f>
        <v>10533.822021299786</v>
      </c>
      <c r="F92">
        <f>SUM('Services 87 - 16'!M3:M4)</f>
        <v>10069.011496787405</v>
      </c>
      <c r="G92">
        <f>SUM('Services 87 - 16'!N3:N4)</f>
        <v>11127.507846171156</v>
      </c>
      <c r="H92">
        <f>SUM('Services 87 - 16'!O3:O4)</f>
        <v>11657.133904361717</v>
      </c>
      <c r="I92">
        <f>SUM('Services 87 - 16'!P3:P4)</f>
        <v>13637.032071619084</v>
      </c>
      <c r="J92">
        <f>SUM('Services 87 - 16'!Q3:Q4)</f>
        <v>14185.152195262443</v>
      </c>
      <c r="K92">
        <f>SUM('Services 87 - 16'!R3:R4)</f>
        <v>15114.131255888842</v>
      </c>
      <c r="L92">
        <f>SUM('Services 87 - 16'!S3:S4)</f>
        <v>15817.696207100311</v>
      </c>
      <c r="M92">
        <f>SUM('Services 87 - 16'!T3:T4)</f>
        <v>16897.68987894621</v>
      </c>
      <c r="N92">
        <f>SUM('Services 87 - 16'!U3:U4)</f>
        <v>17815.408384141279</v>
      </c>
      <c r="O92">
        <f>SUM('Services 87 - 16'!V3:V4)</f>
        <v>18631.655638984666</v>
      </c>
      <c r="P92">
        <f>SUM('Services 87 - 16'!W3:W4)</f>
        <v>19502.734727077441</v>
      </c>
      <c r="Q92">
        <f>SUM('Services 87 - 16'!X3:X4)</f>
        <v>20176.839464565306</v>
      </c>
      <c r="R92">
        <f>SUM('Services 87 - 16'!Y3:Y4)</f>
        <v>20591.858674864849</v>
      </c>
      <c r="S92">
        <f>SUM('Services 87 - 16'!Z3:Z4)</f>
        <v>22173</v>
      </c>
      <c r="T92">
        <f>SUM('Services 87 - 16'!AA3:AA4)</f>
        <v>23048</v>
      </c>
      <c r="U92">
        <f>SUM('Services 87 - 16'!AB3:AB4)</f>
        <v>24169</v>
      </c>
      <c r="V92">
        <f>SUM('Services 87 - 16'!AC3:AC4)</f>
        <v>25236</v>
      </c>
      <c r="W92">
        <f>SUM('Services 87 - 16'!AD3:AD4)</f>
        <v>26198</v>
      </c>
      <c r="X92">
        <f>SUM('Services 87 - 16'!AE3:AE4)</f>
        <v>27133</v>
      </c>
      <c r="Y92">
        <f>SUM('Services 87 - 16'!AF3:AF4)</f>
        <v>28594</v>
      </c>
    </row>
    <row r="93" spans="1:25" ht="30" x14ac:dyDescent="0.25">
      <c r="A93" s="1" t="s">
        <v>141</v>
      </c>
      <c r="B93">
        <f>SUM('Services 87 - 16'!I5:I7)</f>
        <v>46074.375371026486</v>
      </c>
      <c r="C93">
        <f>SUM('Services 87 - 16'!J5:J7)</f>
        <v>51389.50774983209</v>
      </c>
      <c r="D93">
        <f>SUM('Services 87 - 16'!K5:K7)</f>
        <v>56586.027880082082</v>
      </c>
      <c r="E93">
        <f>SUM('Services 87 - 16'!L5:L7)</f>
        <v>61237.37218530706</v>
      </c>
      <c r="F93">
        <f>SUM('Services 87 - 16'!M5:M7)</f>
        <v>66244.499345355798</v>
      </c>
      <c r="G93">
        <f>SUM('Services 87 - 16'!N5:N7)</f>
        <v>63885.753468338706</v>
      </c>
      <c r="H93">
        <f>SUM('Services 87 - 16'!O5:O7)</f>
        <v>66469.162142652742</v>
      </c>
      <c r="I93">
        <f>SUM('Services 87 - 16'!P5:P7)</f>
        <v>69741.921391124546</v>
      </c>
      <c r="J93">
        <f>SUM('Services 87 - 16'!Q5:Q7)</f>
        <v>71357.920500860928</v>
      </c>
      <c r="K93">
        <f>SUM('Services 87 - 16'!R5:R7)</f>
        <v>74633.954879198413</v>
      </c>
      <c r="L93">
        <f>SUM('Services 87 - 16'!S5:S7)</f>
        <v>76678.066564047884</v>
      </c>
      <c r="M93">
        <f>SUM('Services 87 - 16'!T5:T7)</f>
        <v>82871.814545853165</v>
      </c>
      <c r="N93">
        <f>SUM('Services 87 - 16'!U5:U7)</f>
        <v>90576.058247261099</v>
      </c>
      <c r="O93">
        <f>SUM('Services 87 - 16'!V5:V7)</f>
        <v>96240.187306254986</v>
      </c>
      <c r="P93">
        <f>SUM('Services 87 - 16'!W5:W7)</f>
        <v>110207.30545160233</v>
      </c>
      <c r="Q93">
        <f>SUM('Services 87 - 16'!X5:X7)</f>
        <v>122169.06536059229</v>
      </c>
      <c r="R93">
        <f>SUM('Services 87 - 16'!Y5:Y7)</f>
        <v>124610.64975888105</v>
      </c>
      <c r="S93">
        <f>SUM('Services 87 - 16'!Z5:Z7)</f>
        <v>134635</v>
      </c>
      <c r="T93">
        <f>SUM('Services 87 - 16'!AA5:AA7)</f>
        <v>143620</v>
      </c>
      <c r="U93">
        <f>SUM('Services 87 - 16'!AB5:AB7)</f>
        <v>150407</v>
      </c>
      <c r="V93">
        <f>SUM('Services 87 - 16'!AC5:AC7)</f>
        <v>159736</v>
      </c>
      <c r="W93">
        <f>SUM('Services 87 - 16'!AD5:AD7)</f>
        <v>173333</v>
      </c>
      <c r="X93">
        <f>SUM('Services 87 - 16'!AE5:AE7)</f>
        <v>185119</v>
      </c>
      <c r="Y93">
        <f>SUM('Services 87 - 16'!AF5:AF7)</f>
        <v>196918</v>
      </c>
    </row>
    <row r="94" spans="1:25" ht="45" x14ac:dyDescent="0.25">
      <c r="A94" s="1" t="s">
        <v>142</v>
      </c>
      <c r="B94">
        <f>'Services 87 - 16'!I8</f>
        <v>17497.168884593251</v>
      </c>
      <c r="C94">
        <f>'Services 87 - 16'!J8</f>
        <v>20767.473068975563</v>
      </c>
      <c r="D94">
        <f>'Services 87 - 16'!K8</f>
        <v>23287.898586875304</v>
      </c>
      <c r="E94">
        <f>'Services 87 - 16'!L8</f>
        <v>25011.104613388274</v>
      </c>
      <c r="F94">
        <f>'Services 87 - 16'!M8</f>
        <v>27957.59755542584</v>
      </c>
      <c r="G94">
        <f>'Services 87 - 16'!N8</f>
        <v>27874.277703594442</v>
      </c>
      <c r="H94">
        <f>'Services 87 - 16'!O8</f>
        <v>29074.841023165016</v>
      </c>
      <c r="I94">
        <f>'Services 87 - 16'!P8</f>
        <v>31922.865049401844</v>
      </c>
      <c r="J94">
        <f>'Services 87 - 16'!Q8</f>
        <v>35132.863354898793</v>
      </c>
      <c r="K94">
        <f>'Services 87 - 16'!R8</f>
        <v>36948.584850839499</v>
      </c>
      <c r="L94">
        <f>'Services 87 - 16'!S8</f>
        <v>38374.773964034961</v>
      </c>
      <c r="M94">
        <f>'Services 87 - 16'!T8</f>
        <v>41767.954042358375</v>
      </c>
      <c r="N94">
        <f>'Services 87 - 16'!U8</f>
        <v>46914.435124957832</v>
      </c>
      <c r="O94">
        <f>'Services 87 - 16'!V8</f>
        <v>50644.410730794116</v>
      </c>
      <c r="P94">
        <f>'Services 87 - 16'!W8</f>
        <v>55827.847745042076</v>
      </c>
      <c r="Q94">
        <f>'Services 87 - 16'!X8</f>
        <v>60388.229868769326</v>
      </c>
      <c r="R94">
        <f>'Services 87 - 16'!Y8</f>
        <v>62962.40024577346</v>
      </c>
      <c r="S94">
        <f>'Services 87 - 16'!Z8</f>
        <v>68511</v>
      </c>
      <c r="T94">
        <f>'Services 87 - 16'!AA8</f>
        <v>73052</v>
      </c>
      <c r="U94">
        <f>'Services 87 - 16'!AB8</f>
        <v>78275</v>
      </c>
      <c r="V94">
        <f>'Services 87 - 16'!AC8</f>
        <v>83956</v>
      </c>
      <c r="W94">
        <f>'Services 87 - 16'!AD8</f>
        <v>90774</v>
      </c>
      <c r="X94">
        <f>'Services 87 - 16'!AE8</f>
        <v>97967</v>
      </c>
      <c r="Y94">
        <f>'Services 87 - 16'!AF8</f>
        <v>104961</v>
      </c>
    </row>
    <row r="95" spans="1:25" x14ac:dyDescent="0.25">
      <c r="A95" s="1" t="s">
        <v>139</v>
      </c>
      <c r="B95">
        <f>'Services 87 - 16'!I10</f>
        <v>27503.503039808267</v>
      </c>
      <c r="C95">
        <f>'Services 87 - 16'!J10</f>
        <v>28664.187980898205</v>
      </c>
      <c r="D95">
        <f>'Services 87 - 16'!K10</f>
        <v>31449.467988435339</v>
      </c>
      <c r="E95">
        <f>'Services 87 - 16'!L10</f>
        <v>36785.344057740644</v>
      </c>
      <c r="F95">
        <f>'Services 87 - 16'!M10</f>
        <v>43742.176682706035</v>
      </c>
      <c r="G95">
        <f>'Services 87 - 16'!N10</f>
        <v>42903.499946275842</v>
      </c>
      <c r="H95">
        <f>'Services 87 - 16'!O10</f>
        <v>45437.722709501984</v>
      </c>
      <c r="I95">
        <f>'Services 87 - 16'!P10</f>
        <v>48674.178054641474</v>
      </c>
      <c r="J95">
        <f>'Services 87 - 16'!Q10</f>
        <v>50345.472687767673</v>
      </c>
      <c r="K95">
        <f>'Services 87 - 16'!R10</f>
        <v>54857.257399402646</v>
      </c>
      <c r="L95">
        <f>'Services 87 - 16'!S10</f>
        <v>57645.532380218312</v>
      </c>
      <c r="M95">
        <f>'Services 87 - 16'!T10</f>
        <v>60334.001272355425</v>
      </c>
      <c r="N95">
        <f>'Services 87 - 16'!U10</f>
        <v>64716.824201181589</v>
      </c>
      <c r="O95">
        <f>'Services 87 - 16'!V10</f>
        <v>69542.644719511445</v>
      </c>
      <c r="P95">
        <f>'Services 87 - 16'!W10</f>
        <v>77182.57469471675</v>
      </c>
      <c r="Q95">
        <f>'Services 87 - 16'!X10</f>
        <v>84218.3373412746</v>
      </c>
      <c r="R95">
        <f>'Services 87 - 16'!Y10</f>
        <v>87140.348029651213</v>
      </c>
      <c r="S95">
        <f>'Services 87 - 16'!Z10</f>
        <v>93939</v>
      </c>
      <c r="T95">
        <f>'Services 87 - 16'!AA10</f>
        <v>100031</v>
      </c>
      <c r="U95">
        <f>'Services 87 - 16'!AB10</f>
        <v>107716</v>
      </c>
      <c r="V95">
        <f>'Services 87 - 16'!AC10</f>
        <v>112104</v>
      </c>
      <c r="W95">
        <f>'Services 87 - 16'!AD10</f>
        <v>116967</v>
      </c>
      <c r="X95">
        <f>'Services 87 - 16'!AE10</f>
        <v>119257</v>
      </c>
      <c r="Y95">
        <f>'Services 87 - 16'!AF10</f>
        <v>124222</v>
      </c>
    </row>
    <row r="96" spans="1:25" x14ac:dyDescent="0.25">
      <c r="A96" t="s">
        <v>82</v>
      </c>
      <c r="B96">
        <f>SUM('Services 87 - 16'!I5:I10)</f>
        <v>91075.047295427998</v>
      </c>
      <c r="C96">
        <f>SUM('Services 87 - 16'!J5:J10)</f>
        <v>100821.16879970586</v>
      </c>
      <c r="D96">
        <f>SUM('Services 87 - 16'!K5:K10)</f>
        <v>111323.39445539273</v>
      </c>
      <c r="E96">
        <f>SUM('Services 87 - 16'!L5:L10)</f>
        <v>123033.82085643598</v>
      </c>
      <c r="F96">
        <f>SUM('Services 87 - 16'!M5:M10)</f>
        <v>137944.27358348767</v>
      </c>
      <c r="G96">
        <f>SUM('Services 87 - 16'!N5:N10)</f>
        <v>134663.53111820901</v>
      </c>
      <c r="H96">
        <f>SUM('Services 87 - 16'!O5:O10)</f>
        <v>140981.72587531974</v>
      </c>
      <c r="I96">
        <f>SUM('Services 87 - 16'!P5:P10)</f>
        <v>150338.96449516786</v>
      </c>
      <c r="J96">
        <f>SUM('Services 87 - 16'!Q5:Q10)</f>
        <v>156836.25654352739</v>
      </c>
      <c r="K96">
        <f>SUM('Services 87 - 16'!R5:R10)</f>
        <v>166439.79712944056</v>
      </c>
      <c r="L96">
        <f>SUM('Services 87 - 16'!S5:S10)</f>
        <v>172698.37290830116</v>
      </c>
      <c r="M96">
        <f>SUM('Services 87 - 16'!T5:T10)</f>
        <v>184973.76986056694</v>
      </c>
      <c r="N96">
        <f>SUM('Services 87 - 16'!U5:U10)</f>
        <v>202207.31757340051</v>
      </c>
      <c r="O96">
        <f>SUM('Services 87 - 16'!V5:V10)</f>
        <v>216427.24275656056</v>
      </c>
      <c r="P96">
        <f>SUM('Services 87 - 16'!W5:W10)</f>
        <v>243217.72789136114</v>
      </c>
      <c r="Q96">
        <f>SUM('Services 87 - 16'!X5:X10)</f>
        <v>266775.63257063623</v>
      </c>
      <c r="R96">
        <f>SUM('Services 87 - 16'!Y5:Y10)</f>
        <v>274713.39803430572</v>
      </c>
      <c r="S96">
        <f>SUM('Services 87 - 16'!Z5:Z10)</f>
        <v>297085</v>
      </c>
      <c r="T96">
        <f>SUM('Services 87 - 16'!AA5:AA10)</f>
        <v>316703</v>
      </c>
      <c r="U96">
        <f>SUM('Services 87 - 16'!AB5:AB10)</f>
        <v>336398</v>
      </c>
      <c r="V96">
        <f>SUM('Services 87 - 16'!AC5:AC10)</f>
        <v>355796</v>
      </c>
      <c r="W96">
        <f>SUM('Services 87 - 16'!AD5:AD10)</f>
        <v>381074</v>
      </c>
      <c r="X96">
        <f>SUM('Services 87 - 16'!AE5:AE10)</f>
        <v>402343</v>
      </c>
      <c r="Y96">
        <f>SUM('Services 87 - 16'!AF5:AF10)</f>
        <v>426101</v>
      </c>
    </row>
    <row r="97" spans="1:25" x14ac:dyDescent="0.25">
      <c r="A97" t="s">
        <v>128</v>
      </c>
      <c r="B97">
        <f>SUM('Services 87 - 16'!G8:G10)</f>
        <v>32979.373174765686</v>
      </c>
      <c r="C97">
        <f>SUM('Services 87 - 16'!H8:H10)</f>
        <v>37554.597089492112</v>
      </c>
      <c r="D97">
        <f>SUM('Services 87 - 16'!I8:I10)</f>
        <v>45000.671924401518</v>
      </c>
      <c r="E97">
        <f>SUM('Services 87 - 16'!J8:J10)</f>
        <v>49431.661049873772</v>
      </c>
      <c r="F97">
        <f>SUM('Services 87 - 16'!K8:K10)</f>
        <v>54737.366575310647</v>
      </c>
      <c r="G97">
        <f>SUM('Services 87 - 16'!L8:L10)</f>
        <v>61796.448671128921</v>
      </c>
      <c r="H97">
        <f>SUM('Services 87 - 16'!M8:M10)</f>
        <v>71699.774238131882</v>
      </c>
      <c r="I97">
        <f>SUM('Services 87 - 16'!N8:N10)</f>
        <v>70777.777649870288</v>
      </c>
      <c r="J97">
        <f>SUM('Services 87 - 16'!O8:O10)</f>
        <v>74512.563732666997</v>
      </c>
      <c r="K97">
        <f>SUM('Services 87 - 16'!P8:P10)</f>
        <v>80597.043104043318</v>
      </c>
      <c r="L97">
        <f>SUM('Services 87 - 16'!Q8:Q10)</f>
        <v>85478.336042666459</v>
      </c>
      <c r="M97">
        <f>SUM('Services 87 - 16'!R8:R10)</f>
        <v>91805.842250242145</v>
      </c>
      <c r="N97">
        <f>SUM('Services 87 - 16'!S8:S10)</f>
        <v>96020.306344253273</v>
      </c>
      <c r="O97">
        <f>SUM('Services 87 - 16'!T8:T10)</f>
        <v>102101.95531471379</v>
      </c>
      <c r="P97">
        <f>SUM('Services 87 - 16'!U8:U10)</f>
        <v>111631.25932613942</v>
      </c>
      <c r="Q97">
        <f>SUM('Services 87 - 16'!V8:V10)</f>
        <v>120187.05545030556</v>
      </c>
      <c r="R97">
        <f>SUM('Services 87 - 16'!W8:W10)</f>
        <v>133010.42243975884</v>
      </c>
      <c r="S97">
        <f>SUM('Services 87 - 16'!X8:X10)</f>
        <v>144606.56721004393</v>
      </c>
      <c r="T97">
        <f>SUM('Services 87 - 16'!Y8:Y10)</f>
        <v>150102.74827542467</v>
      </c>
      <c r="U97">
        <f>SUM('Services 87 - 16'!Z8:Z10)</f>
        <v>162450</v>
      </c>
      <c r="V97">
        <f>SUM('Services 87 - 16'!AA8:AA10)</f>
        <v>173083</v>
      </c>
      <c r="W97">
        <f>SUM('Services 87 - 16'!AB8:AB10)</f>
        <v>185991</v>
      </c>
      <c r="X97">
        <f>SUM('Services 87 - 16'!AC8:AC10)</f>
        <v>196060</v>
      </c>
      <c r="Y97">
        <f>SUM('Services 87 - 16'!AD8:AD10)</f>
        <v>207741</v>
      </c>
    </row>
    <row r="98" spans="1:25" x14ac:dyDescent="0.25">
      <c r="A98" t="s">
        <v>126</v>
      </c>
      <c r="B98">
        <f>SUM('Services 87 - 16'!I5:I7)</f>
        <v>46074.375371026486</v>
      </c>
      <c r="C98">
        <f>SUM('Services 87 - 16'!J5:J7)</f>
        <v>51389.50774983209</v>
      </c>
      <c r="D98">
        <f>SUM('Services 87 - 16'!K5:K7)</f>
        <v>56586.027880082082</v>
      </c>
      <c r="E98">
        <f>SUM('Services 87 - 16'!L5:L7)</f>
        <v>61237.37218530706</v>
      </c>
      <c r="F98">
        <f>SUM('Services 87 - 16'!M5:M7)</f>
        <v>66244.499345355798</v>
      </c>
      <c r="G98">
        <f>SUM('Services 87 - 16'!N5:N7)</f>
        <v>63885.753468338706</v>
      </c>
      <c r="H98">
        <f>SUM('Services 87 - 16'!O5:O7)</f>
        <v>66469.162142652742</v>
      </c>
      <c r="I98">
        <f>SUM('Services 87 - 16'!P5:P7)</f>
        <v>69741.921391124546</v>
      </c>
      <c r="J98">
        <f>SUM('Services 87 - 16'!Q5:Q7)</f>
        <v>71357.920500860928</v>
      </c>
      <c r="K98">
        <f>SUM('Services 87 - 16'!R5:R7)</f>
        <v>74633.954879198413</v>
      </c>
      <c r="L98">
        <f>SUM('Services 87 - 16'!S5:S7)</f>
        <v>76678.066564047884</v>
      </c>
      <c r="M98">
        <f>SUM('Services 87 - 16'!T5:T7)</f>
        <v>82871.814545853165</v>
      </c>
      <c r="N98">
        <f>SUM('Services 87 - 16'!U5:U7)</f>
        <v>90576.058247261099</v>
      </c>
      <c r="O98">
        <f>SUM('Services 87 - 16'!V5:V7)</f>
        <v>96240.187306254986</v>
      </c>
      <c r="P98">
        <f>SUM('Services 87 - 16'!W5:W7)</f>
        <v>110207.30545160233</v>
      </c>
      <c r="Q98">
        <f>SUM('Services 87 - 16'!X5:X7)</f>
        <v>122169.06536059229</v>
      </c>
      <c r="R98">
        <f>SUM('Services 87 - 16'!Y5:Y7)</f>
        <v>124610.64975888105</v>
      </c>
      <c r="S98">
        <f>SUM('Services 87 - 16'!Z5:Z7)</f>
        <v>134635</v>
      </c>
      <c r="T98">
        <f>SUM('Services 87 - 16'!AA5:AA7)</f>
        <v>143620</v>
      </c>
      <c r="U98">
        <f>SUM('Services 87 - 16'!AB5:AB7)</f>
        <v>150407</v>
      </c>
      <c r="V98">
        <f>SUM('Services 87 - 16'!AC5:AC7)</f>
        <v>159736</v>
      </c>
      <c r="W98">
        <f>SUM('Services 87 - 16'!AD5:AD7)</f>
        <v>173333</v>
      </c>
      <c r="X98">
        <f>SUM('Services 87 - 16'!AE5:AE7)</f>
        <v>185119</v>
      </c>
      <c r="Y98">
        <f>SUM('Services 87 - 16'!AF5:AF7)</f>
        <v>196918</v>
      </c>
    </row>
    <row r="99" spans="1:25" x14ac:dyDescent="0.25">
      <c r="A99" t="s">
        <v>42</v>
      </c>
      <c r="B99">
        <f>'Services 87 - 16'!I17</f>
        <v>26897.917415383847</v>
      </c>
      <c r="C99">
        <f>'Services 87 - 16'!J17</f>
        <v>28349.620646350864</v>
      </c>
      <c r="D99">
        <f>'Services 87 - 16'!K17</f>
        <v>28749.082609234407</v>
      </c>
      <c r="E99">
        <f>'Services 87 - 16'!L17</f>
        <v>29238.66708813436</v>
      </c>
      <c r="F99">
        <f>'Services 87 - 16'!M17</f>
        <v>31764.533280269923</v>
      </c>
      <c r="G99">
        <f>'Services 87 - 16'!N17</f>
        <v>32103.10165125049</v>
      </c>
      <c r="H99">
        <f>'Services 87 - 16'!O17</f>
        <v>34234.377367854751</v>
      </c>
      <c r="I99">
        <f>'Services 87 - 16'!P17</f>
        <v>34906.642622463638</v>
      </c>
      <c r="J99">
        <f>'Services 87 - 16'!Q17</f>
        <v>36463.649582103113</v>
      </c>
      <c r="K99">
        <f>'Services 87 - 16'!R17</f>
        <v>38370.094052048968</v>
      </c>
      <c r="L99">
        <f>'Services 87 - 16'!S17</f>
        <v>41272.280808000614</v>
      </c>
      <c r="M99">
        <f>'Services 87 - 16'!T17</f>
        <v>43668.865502579756</v>
      </c>
      <c r="N99">
        <f>'Services 87 - 16'!U17</f>
        <v>46959.144360685823</v>
      </c>
      <c r="O99">
        <f>'Services 87 - 16'!V17</f>
        <v>52424.716749536121</v>
      </c>
      <c r="P99">
        <f>'Services 87 - 16'!W17</f>
        <v>54647.821856133545</v>
      </c>
      <c r="Q99">
        <f>'Services 87 - 16'!X17</f>
        <v>58781.901790736214</v>
      </c>
      <c r="R99">
        <f>'Services 87 - 16'!Y17</f>
        <v>60772.687145672629</v>
      </c>
      <c r="S99">
        <f>'Services 87 - 16'!Z17</f>
        <v>64359</v>
      </c>
      <c r="T99">
        <f>'Services 87 - 16'!AA17</f>
        <v>71503</v>
      </c>
      <c r="U99">
        <f>'Services 87 - 16'!AB17</f>
        <v>78397</v>
      </c>
      <c r="V99">
        <f>'Services 87 - 16'!AC17</f>
        <v>84164</v>
      </c>
      <c r="W99">
        <f>'Services 87 - 16'!AD17</f>
        <v>89490</v>
      </c>
      <c r="X99">
        <f>'Services 87 - 16'!AE17</f>
        <v>93208</v>
      </c>
      <c r="Y99">
        <f>'Services 87 - 16'!AF17</f>
        <v>97818</v>
      </c>
    </row>
    <row r="100" spans="1:25" x14ac:dyDescent="0.25">
      <c r="A100" t="s">
        <v>94</v>
      </c>
      <c r="B100">
        <f>'Services 87 - 16'!I18</f>
        <v>33838.720343071393</v>
      </c>
      <c r="C100">
        <f>'Services 87 - 16'!J18</f>
        <v>35982.295764073009</v>
      </c>
      <c r="D100">
        <f>'Services 87 - 16'!K18</f>
        <v>37152.753598298303</v>
      </c>
      <c r="E100">
        <f>'Services 87 - 16'!L18</f>
        <v>38521.898999635865</v>
      </c>
      <c r="F100">
        <f>'Services 87 - 16'!M18</f>
        <v>42052.451935811034</v>
      </c>
      <c r="G100">
        <f>'Services 87 - 16'!N18</f>
        <v>42560.30818307666</v>
      </c>
      <c r="H100">
        <f>'Services 87 - 16'!O18</f>
        <v>45057.760936427963</v>
      </c>
      <c r="I100">
        <f>'Services 87 - 16'!P18</f>
        <v>46318.853586810976</v>
      </c>
      <c r="J100">
        <f>'Services 87 - 16'!Q18</f>
        <v>48540.958360158773</v>
      </c>
      <c r="K100">
        <f>'Services 87 - 16'!R18</f>
        <v>51027.194619880793</v>
      </c>
      <c r="L100">
        <f>'Services 87 - 16'!S18</f>
        <v>54626.288215413762</v>
      </c>
      <c r="M100">
        <f>'Services 87 - 16'!T18</f>
        <v>57860.028636377945</v>
      </c>
      <c r="N100">
        <f>'Services 87 - 16'!U18</f>
        <v>61935.412087622317</v>
      </c>
      <c r="O100">
        <f>'Services 87 - 16'!V18</f>
        <v>68086.753154481703</v>
      </c>
      <c r="P100">
        <f>'Services 87 - 16'!W18</f>
        <v>71835.857891217558</v>
      </c>
      <c r="Q100">
        <f>'Services 87 - 16'!X18</f>
        <v>77442.259077009076</v>
      </c>
      <c r="R100">
        <f>'Services 87 - 16'!Y18</f>
        <v>80344.481396967138</v>
      </c>
      <c r="S100">
        <f>'Services 87 - 16'!Z18</f>
        <v>85092</v>
      </c>
      <c r="T100">
        <f>'Services 87 - 16'!AA18</f>
        <v>93668</v>
      </c>
      <c r="U100">
        <f>'Services 87 - 16'!AB18</f>
        <v>102016</v>
      </c>
      <c r="V100">
        <f>'Services 87 - 16'!AC18</f>
        <v>109440</v>
      </c>
      <c r="W100">
        <f>'Services 87 - 16'!AD18</f>
        <v>116140</v>
      </c>
      <c r="X100">
        <f>'Services 87 - 16'!AE18</f>
        <v>121196</v>
      </c>
      <c r="Y100">
        <f>'Services 87 - 16'!AF18</f>
        <v>127226</v>
      </c>
    </row>
    <row r="101" spans="1:25" x14ac:dyDescent="0.25">
      <c r="A101" t="s">
        <v>86</v>
      </c>
      <c r="B101">
        <f>'Manu and Services'!B18</f>
        <v>59559.218891289129</v>
      </c>
      <c r="C101">
        <f>'Manu and Services'!C18</f>
        <v>58431.127752382716</v>
      </c>
      <c r="D101">
        <f>'Manu and Services'!D18</f>
        <v>56950.300151163377</v>
      </c>
      <c r="E101">
        <f>'Manu and Services'!E18</f>
        <v>59532.597271491926</v>
      </c>
      <c r="F101">
        <f>'Manu and Services'!F18</f>
        <v>59931.921568449958</v>
      </c>
      <c r="G101">
        <f>'Manu and Services'!G18</f>
        <v>58274.725736074164</v>
      </c>
      <c r="H101">
        <f>'Manu and Services'!H18</f>
        <v>58554.25274394478</v>
      </c>
      <c r="I101">
        <f>'Manu and Services'!I18</f>
        <v>62101.583581921885</v>
      </c>
      <c r="J101">
        <f>'Manu and Services'!J18</f>
        <v>61994.186971165793</v>
      </c>
      <c r="K101">
        <f>'Manu and Services'!K18</f>
        <v>63771.296926507122</v>
      </c>
      <c r="L101">
        <f>'Manu and Services'!L18</f>
        <v>67617.311402262916</v>
      </c>
      <c r="M101">
        <f>'Manu and Services'!M18</f>
        <v>70778.419190555345</v>
      </c>
      <c r="N101">
        <f>'Manu and Services'!N18</f>
        <v>72614.293329140564</v>
      </c>
      <c r="O101">
        <f>'Manu and Services'!O18</f>
        <v>76851.959494434414</v>
      </c>
      <c r="P101">
        <f>'Manu and Services'!P18</f>
        <v>77910.971832575378</v>
      </c>
      <c r="Q101">
        <f>'Manu and Services'!Q18</f>
        <v>80898.841757589878</v>
      </c>
      <c r="R101">
        <f>'Manu and Services'!R18</f>
        <v>80942.566841059626</v>
      </c>
      <c r="S101">
        <f>'Manu and Services'!S18</f>
        <v>82882</v>
      </c>
      <c r="T101">
        <f>'Manu and Services'!T18</f>
        <v>88555</v>
      </c>
      <c r="U101">
        <f>'Manu and Services'!U18</f>
        <v>89406</v>
      </c>
      <c r="V101">
        <f>'Manu and Services'!V18</f>
        <v>91181</v>
      </c>
      <c r="W101">
        <f>'Manu and Services'!W18</f>
        <v>93051.999999999985</v>
      </c>
      <c r="X101">
        <f>'Manu and Services'!X18</f>
        <v>94142</v>
      </c>
      <c r="Y101">
        <f>'Manu and Services'!Y18</f>
        <v>89325</v>
      </c>
    </row>
    <row r="102" spans="1:25" x14ac:dyDescent="0.25">
      <c r="A102" t="s">
        <v>87</v>
      </c>
      <c r="B102">
        <f>'Manu and Services'!B19</f>
        <v>15382.413039091234</v>
      </c>
      <c r="C102">
        <f>'Manu and Services'!C19</f>
        <v>17711.32831019683</v>
      </c>
      <c r="D102">
        <f>'Manu and Services'!D19</f>
        <v>21440.485806414359</v>
      </c>
      <c r="E102">
        <f>'Manu and Services'!E19</f>
        <v>24909.267682259833</v>
      </c>
      <c r="F102">
        <f>'Manu and Services'!F19</f>
        <v>27547.740635363316</v>
      </c>
      <c r="G102">
        <f>'Manu and Services'!G19</f>
        <v>20948.665190156036</v>
      </c>
      <c r="H102">
        <f>'Manu and Services'!H19</f>
        <v>20037.350518853847</v>
      </c>
      <c r="I102">
        <f>'Manu and Services'!I19</f>
        <v>20147.286891899828</v>
      </c>
      <c r="J102">
        <f>'Manu and Services'!J19</f>
        <v>20804.874954508545</v>
      </c>
      <c r="K102">
        <f>'Manu and Services'!K19</f>
        <v>21287.971447872402</v>
      </c>
      <c r="L102">
        <f>'Manu and Services'!L19</f>
        <v>21675.890721648157</v>
      </c>
      <c r="M102">
        <f>'Manu and Services'!M19</f>
        <v>21491.304598810624</v>
      </c>
      <c r="N102">
        <f>'Manu and Services'!N19</f>
        <v>21176.931358352947</v>
      </c>
      <c r="O102">
        <f>'Manu and Services'!O19</f>
        <v>21065.176272647353</v>
      </c>
      <c r="P102">
        <f>'Manu and Services'!P19</f>
        <v>22865.090535364507</v>
      </c>
      <c r="Q102">
        <f>'Manu and Services'!Q19</f>
        <v>23864.312478143933</v>
      </c>
      <c r="R102">
        <f>'Manu and Services'!R19</f>
        <v>25335.477462623796</v>
      </c>
      <c r="S102">
        <f>'Manu and Services'!S19</f>
        <v>28213</v>
      </c>
      <c r="T102">
        <f>'Manu and Services'!T19</f>
        <v>29524</v>
      </c>
      <c r="U102">
        <f>'Manu and Services'!U19</f>
        <v>34880</v>
      </c>
      <c r="V102">
        <f>'Manu and Services'!V19</f>
        <v>38590</v>
      </c>
      <c r="W102">
        <f>'Manu and Services'!W19</f>
        <v>43115</v>
      </c>
      <c r="X102">
        <f>'Manu and Services'!X19</f>
        <v>46634</v>
      </c>
      <c r="Y102">
        <f>'Manu and Services'!Y19</f>
        <v>50091</v>
      </c>
    </row>
    <row r="103" spans="1:25" x14ac:dyDescent="0.25">
      <c r="A103" t="s">
        <v>88</v>
      </c>
      <c r="B103">
        <f>'Manu and Services'!B20</f>
        <v>58998.257894238835</v>
      </c>
      <c r="C103">
        <f>'Manu and Services'!C20</f>
        <v>62512.808054239315</v>
      </c>
      <c r="D103">
        <f>'Manu and Services'!D20</f>
        <v>76841.35870654897</v>
      </c>
      <c r="E103">
        <f>'Manu and Services'!E20</f>
        <v>79077.378600010808</v>
      </c>
      <c r="F103">
        <f>'Manu and Services'!F20</f>
        <v>80569.935959626397</v>
      </c>
      <c r="G103">
        <f>'Manu and Services'!G20</f>
        <v>80862.815139626429</v>
      </c>
      <c r="H103">
        <f>'Manu and Services'!H20</f>
        <v>86421.887267704122</v>
      </c>
      <c r="I103">
        <f>'Manu and Services'!I20</f>
        <v>86652.811236550304</v>
      </c>
      <c r="J103">
        <f>'Manu and Services'!J20</f>
        <v>85185.44699278599</v>
      </c>
      <c r="K103">
        <f>'Manu and Services'!K20</f>
        <v>88940.240897551834</v>
      </c>
      <c r="L103">
        <f>'Manu and Services'!L20</f>
        <v>94351.29051859169</v>
      </c>
      <c r="M103">
        <f>'Manu and Services'!M20</f>
        <v>98193.619495983992</v>
      </c>
      <c r="N103">
        <f>'Manu and Services'!N20</f>
        <v>97836.568541849818</v>
      </c>
      <c r="O103">
        <f>'Manu and Services'!O20</f>
        <v>96703.682647430876</v>
      </c>
      <c r="P103">
        <f>'Manu and Services'!P20</f>
        <v>98714.385516327733</v>
      </c>
      <c r="Q103">
        <f>'Manu and Services'!Q20</f>
        <v>96323.792766667641</v>
      </c>
      <c r="R103">
        <f>'Manu and Services'!R20</f>
        <v>90069.677870408603</v>
      </c>
      <c r="S103">
        <f>'Manu and Services'!S20</f>
        <v>89793</v>
      </c>
      <c r="T103">
        <f>'Manu and Services'!T20</f>
        <v>85373</v>
      </c>
      <c r="U103">
        <f>'Manu and Services'!U20</f>
        <v>86751</v>
      </c>
      <c r="V103">
        <f>'Manu and Services'!V20</f>
        <v>87789</v>
      </c>
      <c r="W103">
        <f>'Manu and Services'!W20</f>
        <v>90841</v>
      </c>
      <c r="X103">
        <f>'Manu and Services'!X20</f>
        <v>95134</v>
      </c>
      <c r="Y103">
        <f>'Manu and Services'!Y20</f>
        <v>97669</v>
      </c>
    </row>
    <row r="104" spans="1:25" x14ac:dyDescent="0.25">
      <c r="A104" t="s">
        <v>105</v>
      </c>
      <c r="B104">
        <f>'Manu and Services'!B21</f>
        <v>336534.57095983799</v>
      </c>
      <c r="C104">
        <f>'Manu and Services'!C21</f>
        <v>361726.49377155257</v>
      </c>
      <c r="D104">
        <f>'Manu and Services'!D21</f>
        <v>400564.59506112908</v>
      </c>
      <c r="E104">
        <f>'Manu and Services'!E21</f>
        <v>438186.76770169305</v>
      </c>
      <c r="F104">
        <f>'Manu and Services'!F21</f>
        <v>470334.11378992361</v>
      </c>
      <c r="G104">
        <f>'Manu and Services'!G21</f>
        <v>448173.40209575993</v>
      </c>
      <c r="H104">
        <f>'Manu and Services'!H21</f>
        <v>472561.58388040267</v>
      </c>
      <c r="I104">
        <f>'Manu and Services'!I21</f>
        <v>509072.56278041151</v>
      </c>
      <c r="J104">
        <f>'Manu and Services'!J21</f>
        <v>511854.69314341998</v>
      </c>
      <c r="K104">
        <f>'Manu and Services'!K21</f>
        <v>535786.74564062292</v>
      </c>
      <c r="L104">
        <f>'Manu and Services'!L21</f>
        <v>568920.21910201316</v>
      </c>
      <c r="M104">
        <f>'Manu and Services'!M21</f>
        <v>605771.21302790265</v>
      </c>
      <c r="N104">
        <f>'Manu and Services'!N21</f>
        <v>637081.45910808304</v>
      </c>
      <c r="O104">
        <f>'Manu and Services'!O21</f>
        <v>673962.44892004353</v>
      </c>
      <c r="P104">
        <f>'Manu and Services'!P21</f>
        <v>716189.1849047211</v>
      </c>
      <c r="Q104">
        <f>'Manu and Services'!Q21</f>
        <v>748211.31984753977</v>
      </c>
      <c r="R104">
        <f>'Manu and Services'!R21</f>
        <v>738182.50163945358</v>
      </c>
      <c r="S104">
        <f>'Manu and Services'!S21</f>
        <v>790942</v>
      </c>
      <c r="T104">
        <f>'Manu and Services'!T21</f>
        <v>832522</v>
      </c>
      <c r="U104">
        <f>'Manu and Services'!U21</f>
        <v>878106</v>
      </c>
      <c r="V104">
        <f>'Manu and Services'!V21</f>
        <v>920210</v>
      </c>
      <c r="W104">
        <f>'Manu and Services'!W21</f>
        <v>975196</v>
      </c>
      <c r="X104">
        <f>'Manu and Services'!X21</f>
        <v>1021858</v>
      </c>
      <c r="Y104">
        <f>'Manu and Services'!Y21</f>
        <v>1064492</v>
      </c>
    </row>
    <row r="106" spans="1:25" x14ac:dyDescent="0.25">
      <c r="A106" t="s">
        <v>107</v>
      </c>
    </row>
    <row r="107" spans="1:25" x14ac:dyDescent="0.25">
      <c r="B107">
        <v>1993</v>
      </c>
      <c r="C107">
        <v>1994</v>
      </c>
      <c r="D107">
        <v>1995</v>
      </c>
      <c r="E107">
        <v>1996</v>
      </c>
      <c r="F107">
        <v>1997</v>
      </c>
      <c r="G107">
        <v>1998</v>
      </c>
      <c r="H107">
        <v>1999</v>
      </c>
      <c r="I107">
        <v>2000</v>
      </c>
      <c r="J107">
        <v>2001</v>
      </c>
      <c r="K107">
        <v>2002</v>
      </c>
      <c r="L107">
        <v>2003</v>
      </c>
      <c r="M107">
        <v>2004</v>
      </c>
      <c r="N107">
        <v>2005</v>
      </c>
      <c r="O107">
        <v>2006</v>
      </c>
      <c r="P107">
        <v>2007</v>
      </c>
      <c r="Q107">
        <v>2008</v>
      </c>
      <c r="R107">
        <v>2009</v>
      </c>
      <c r="S107">
        <v>2010</v>
      </c>
      <c r="T107">
        <v>2011</v>
      </c>
      <c r="U107">
        <v>2012</v>
      </c>
      <c r="V107">
        <v>2013</v>
      </c>
      <c r="W107">
        <v>2014</v>
      </c>
      <c r="X107">
        <v>2015</v>
      </c>
      <c r="Y107">
        <v>2016</v>
      </c>
    </row>
    <row r="108" spans="1:25" x14ac:dyDescent="0.25">
      <c r="A108" t="s">
        <v>85</v>
      </c>
      <c r="B108">
        <f t="shared" ref="B108:Y108" si="14">B89/B$104</f>
        <v>5.1425358709386138E-2</v>
      </c>
      <c r="C108">
        <f t="shared" si="14"/>
        <v>5.2439877968832115E-2</v>
      </c>
      <c r="D108">
        <f t="shared" si="14"/>
        <v>4.9405335715209428E-2</v>
      </c>
      <c r="E108">
        <f t="shared" si="14"/>
        <v>5.0054827026065042E-2</v>
      </c>
      <c r="F108">
        <f t="shared" si="14"/>
        <v>5.1368149431797842E-2</v>
      </c>
      <c r="G108">
        <f t="shared" si="14"/>
        <v>4.9236526337070749E-2</v>
      </c>
      <c r="H108">
        <f t="shared" si="14"/>
        <v>4.4719744803604057E-2</v>
      </c>
      <c r="I108">
        <f t="shared" si="14"/>
        <v>4.5283928041488265E-2</v>
      </c>
      <c r="J108">
        <f t="shared" si="14"/>
        <v>4.4904553976635543E-2</v>
      </c>
      <c r="K108">
        <f t="shared" si="14"/>
        <v>4.3836350709264893E-2</v>
      </c>
      <c r="L108">
        <f t="shared" si="14"/>
        <v>4.4139895511461864E-2</v>
      </c>
      <c r="M108">
        <f t="shared" si="14"/>
        <v>4.3654531349550593E-2</v>
      </c>
      <c r="N108">
        <f t="shared" si="14"/>
        <v>4.555344837532857E-2</v>
      </c>
      <c r="O108">
        <f t="shared" si="14"/>
        <v>4.5147564928166829E-2</v>
      </c>
      <c r="P108">
        <f t="shared" si="14"/>
        <v>4.395782365577651E-2</v>
      </c>
      <c r="Q108">
        <f t="shared" si="14"/>
        <v>4.2731344230713952E-2</v>
      </c>
      <c r="R108">
        <f t="shared" si="14"/>
        <v>4.1848237672769045E-2</v>
      </c>
      <c r="S108">
        <f t="shared" si="14"/>
        <v>4.137345089779023E-2</v>
      </c>
      <c r="T108">
        <f t="shared" si="14"/>
        <v>4.1752650380410365E-2</v>
      </c>
      <c r="U108">
        <f t="shared" si="14"/>
        <v>4.0591910316066626E-2</v>
      </c>
      <c r="V108">
        <f t="shared" si="14"/>
        <v>3.9701807196183478E-2</v>
      </c>
      <c r="W108">
        <f t="shared" si="14"/>
        <v>3.9922231018174811E-2</v>
      </c>
      <c r="X108">
        <f t="shared" si="14"/>
        <v>3.8952574623871417E-2</v>
      </c>
      <c r="Y108">
        <f t="shared" si="14"/>
        <v>3.887488116397305E-2</v>
      </c>
    </row>
    <row r="109" spans="1:25" x14ac:dyDescent="0.25">
      <c r="A109" t="s">
        <v>84</v>
      </c>
      <c r="B109">
        <f t="shared" ref="B109:Y109" si="15">B90/B$104</f>
        <v>7.8509240672262129E-2</v>
      </c>
      <c r="C109">
        <f t="shared" si="15"/>
        <v>7.9681937396163721E-2</v>
      </c>
      <c r="D109">
        <f t="shared" si="15"/>
        <v>8.4633412057772625E-2</v>
      </c>
      <c r="E109">
        <f t="shared" si="15"/>
        <v>9.270653272364475E-2</v>
      </c>
      <c r="F109">
        <f t="shared" si="15"/>
        <v>9.484349279209367E-2</v>
      </c>
      <c r="G109">
        <f t="shared" si="15"/>
        <v>9.1909985744055914E-2</v>
      </c>
      <c r="H109">
        <f t="shared" si="15"/>
        <v>9.0644661715945193E-2</v>
      </c>
      <c r="I109">
        <f t="shared" si="15"/>
        <v>9.3458529900562776E-2</v>
      </c>
      <c r="J109">
        <f t="shared" si="15"/>
        <v>9.4590507062017007E-2</v>
      </c>
      <c r="K109">
        <f t="shared" si="15"/>
        <v>9.2162001631404797E-2</v>
      </c>
      <c r="L109">
        <f t="shared" si="15"/>
        <v>0.10006253755114354</v>
      </c>
      <c r="M109">
        <f t="shared" si="15"/>
        <v>0.10303607997356033</v>
      </c>
      <c r="N109">
        <f t="shared" si="15"/>
        <v>0.10156664146415738</v>
      </c>
      <c r="O109">
        <f t="shared" si="15"/>
        <v>0.10520457911939449</v>
      </c>
      <c r="P109">
        <f t="shared" si="15"/>
        <v>0.10659922141598303</v>
      </c>
      <c r="Q109">
        <f t="shared" si="15"/>
        <v>0.10460651323920937</v>
      </c>
      <c r="R109">
        <f t="shared" si="15"/>
        <v>0.1011267973792951</v>
      </c>
      <c r="S109">
        <f t="shared" si="15"/>
        <v>0.10422003130444457</v>
      </c>
      <c r="T109">
        <f t="shared" si="15"/>
        <v>0.10940611779628646</v>
      </c>
      <c r="U109">
        <f t="shared" si="15"/>
        <v>0.10960180206034351</v>
      </c>
      <c r="V109">
        <f t="shared" si="15"/>
        <v>0.10602145162517251</v>
      </c>
      <c r="W109">
        <f t="shared" si="15"/>
        <v>0.10231891845331605</v>
      </c>
      <c r="X109">
        <f t="shared" si="15"/>
        <v>0.10081048443130063</v>
      </c>
      <c r="Y109">
        <f t="shared" si="15"/>
        <v>0.1011768994036592</v>
      </c>
    </row>
    <row r="110" spans="1:25" x14ac:dyDescent="0.25">
      <c r="A110" t="s">
        <v>83</v>
      </c>
      <c r="B110">
        <f t="shared" ref="B110:Y110" si="16">B91/B$104</f>
        <v>7.9809947327687272E-2</v>
      </c>
      <c r="C110">
        <f t="shared" si="16"/>
        <v>8.4006052450077487E-2</v>
      </c>
      <c r="D110">
        <f t="shared" si="16"/>
        <v>8.3961649963810059E-2</v>
      </c>
      <c r="E110">
        <f t="shared" si="16"/>
        <v>9.1335125656694369E-2</v>
      </c>
      <c r="F110">
        <f t="shared" si="16"/>
        <v>9.2382104902264686E-2</v>
      </c>
      <c r="G110">
        <f t="shared" si="16"/>
        <v>8.1392015230086226E-2</v>
      </c>
      <c r="H110">
        <f t="shared" si="16"/>
        <v>9.7095184739972334E-2</v>
      </c>
      <c r="I110">
        <f t="shared" si="16"/>
        <v>0.11638036817746139</v>
      </c>
      <c r="J110">
        <f t="shared" si="16"/>
        <v>0.10336256787670914</v>
      </c>
      <c r="K110">
        <f t="shared" si="16"/>
        <v>0.10515377472248436</v>
      </c>
      <c r="L110">
        <f t="shared" si="16"/>
        <v>0.10562762105823288</v>
      </c>
      <c r="M110">
        <f t="shared" si="16"/>
        <v>0.11013305084634839</v>
      </c>
      <c r="N110">
        <f t="shared" si="16"/>
        <v>0.1095119710942447</v>
      </c>
      <c r="O110">
        <f t="shared" si="16"/>
        <v>0.1110807877691002</v>
      </c>
      <c r="P110">
        <f t="shared" si="16"/>
        <v>0.10376460673456984</v>
      </c>
      <c r="Q110">
        <f t="shared" si="16"/>
        <v>9.6884111492216832E-2</v>
      </c>
      <c r="R110">
        <f t="shared" si="16"/>
        <v>8.215227559284817E-2</v>
      </c>
      <c r="S110">
        <f t="shared" si="16"/>
        <v>8.9194909361242664E-2</v>
      </c>
      <c r="T110">
        <f t="shared" si="16"/>
        <v>8.3851237564893183E-2</v>
      </c>
      <c r="U110">
        <f t="shared" si="16"/>
        <v>8.2677945487219087E-2</v>
      </c>
      <c r="V110">
        <f t="shared" si="16"/>
        <v>8.4852370654524514E-2</v>
      </c>
      <c r="W110">
        <f t="shared" si="16"/>
        <v>8.8252002674334182E-2</v>
      </c>
      <c r="X110">
        <f t="shared" si="16"/>
        <v>9.048028199612862E-2</v>
      </c>
      <c r="Y110">
        <f t="shared" si="16"/>
        <v>9.0561507272952729E-2</v>
      </c>
    </row>
    <row r="111" spans="1:25" x14ac:dyDescent="0.25">
      <c r="A111" t="s">
        <v>81</v>
      </c>
      <c r="B111">
        <f t="shared" ref="B111:Q114" si="17">B92/B$104</f>
        <v>2.1081407590586389E-2</v>
      </c>
      <c r="C111">
        <f t="shared" ref="C111:Y111" si="18">C92/C$104</f>
        <v>2.2361063950696286E-2</v>
      </c>
      <c r="D111">
        <f t="shared" si="18"/>
        <v>2.3799061170779009E-2</v>
      </c>
      <c r="E111">
        <f t="shared" si="18"/>
        <v>2.4039571246183673E-2</v>
      </c>
      <c r="F111">
        <f t="shared" si="18"/>
        <v>2.1408210039565119E-2</v>
      </c>
      <c r="G111">
        <f t="shared" si="18"/>
        <v>2.4828577051061975E-2</v>
      </c>
      <c r="H111">
        <f t="shared" si="18"/>
        <v>2.4667967735845283E-2</v>
      </c>
      <c r="I111">
        <f t="shared" si="18"/>
        <v>2.6787992653026595E-2</v>
      </c>
      <c r="J111">
        <f t="shared" si="18"/>
        <v>2.7713240467031941E-2</v>
      </c>
      <c r="K111">
        <f t="shared" si="18"/>
        <v>2.8209229472105295E-2</v>
      </c>
      <c r="L111">
        <f t="shared" si="18"/>
        <v>2.7803012928714416E-2</v>
      </c>
      <c r="M111">
        <f t="shared" si="18"/>
        <v>2.7894507886045552E-2</v>
      </c>
      <c r="N111">
        <f t="shared" si="18"/>
        <v>2.796409804341651E-2</v>
      </c>
      <c r="O111">
        <f t="shared" si="18"/>
        <v>2.7644946196690934E-2</v>
      </c>
      <c r="P111">
        <f t="shared" si="18"/>
        <v>2.723126115018339E-2</v>
      </c>
      <c r="Q111">
        <f t="shared" si="18"/>
        <v>2.696676584454331E-2</v>
      </c>
      <c r="R111">
        <f t="shared" si="18"/>
        <v>2.7895349224794301E-2</v>
      </c>
      <c r="S111">
        <f t="shared" si="18"/>
        <v>2.8033661128123173E-2</v>
      </c>
      <c r="T111">
        <f t="shared" si="18"/>
        <v>2.7684553681464275E-2</v>
      </c>
      <c r="U111">
        <f t="shared" si="18"/>
        <v>2.7524011907446255E-2</v>
      </c>
      <c r="V111">
        <f t="shared" si="18"/>
        <v>2.7424174916595125E-2</v>
      </c>
      <c r="W111">
        <f t="shared" si="18"/>
        <v>2.6864343167937524E-2</v>
      </c>
      <c r="X111">
        <f t="shared" si="18"/>
        <v>2.6552612985365872E-2</v>
      </c>
      <c r="Y111">
        <f t="shared" si="18"/>
        <v>2.6861639166851418E-2</v>
      </c>
    </row>
    <row r="112" spans="1:25" ht="30" x14ac:dyDescent="0.25">
      <c r="A112" s="1" t="s">
        <v>141</v>
      </c>
      <c r="B112">
        <f>B93/B$104</f>
        <v>0.13690829812704441</v>
      </c>
      <c r="C112">
        <f t="shared" ref="C112:Y114" si="19">C93/C$104</f>
        <v>0.14206730398433851</v>
      </c>
      <c r="D112">
        <f t="shared" si="19"/>
        <v>0.14126567494425374</v>
      </c>
      <c r="E112">
        <f t="shared" si="19"/>
        <v>0.13975176043425389</v>
      </c>
      <c r="F112">
        <f t="shared" si="19"/>
        <v>0.14084561889751449</v>
      </c>
      <c r="G112">
        <f t="shared" si="19"/>
        <v>0.14254695430294281</v>
      </c>
      <c r="H112">
        <f t="shared" si="19"/>
        <v>0.14065714270899127</v>
      </c>
      <c r="I112">
        <f t="shared" si="19"/>
        <v>0.13699799692643763</v>
      </c>
      <c r="J112">
        <f t="shared" si="19"/>
        <v>0.13941050352129267</v>
      </c>
      <c r="K112">
        <f t="shared" si="19"/>
        <v>0.13929787454887671</v>
      </c>
      <c r="L112">
        <f t="shared" si="19"/>
        <v>0.1347782412885184</v>
      </c>
      <c r="M112">
        <f t="shared" si="19"/>
        <v>0.13680381761890686</v>
      </c>
      <c r="N112">
        <f t="shared" si="19"/>
        <v>0.14217343316515285</v>
      </c>
      <c r="O112">
        <f t="shared" si="19"/>
        <v>0.14279755119958112</v>
      </c>
      <c r="P112">
        <f t="shared" si="19"/>
        <v>0.1538801587268647</v>
      </c>
      <c r="Q112">
        <f t="shared" si="19"/>
        <v>0.16328149831452193</v>
      </c>
      <c r="R112">
        <f t="shared" si="19"/>
        <v>0.16880737416848704</v>
      </c>
      <c r="S112">
        <f t="shared" si="19"/>
        <v>0.17022107815743759</v>
      </c>
      <c r="T112">
        <f t="shared" si="19"/>
        <v>0.1725119576419602</v>
      </c>
      <c r="U112">
        <f t="shared" si="19"/>
        <v>0.17128569899306006</v>
      </c>
      <c r="V112">
        <f t="shared" si="19"/>
        <v>0.17358646395931362</v>
      </c>
      <c r="W112">
        <f t="shared" si="19"/>
        <v>0.17774170525719957</v>
      </c>
      <c r="X112">
        <f t="shared" si="19"/>
        <v>0.18115922173139518</v>
      </c>
      <c r="Y112">
        <f t="shared" si="19"/>
        <v>0.18498776881366888</v>
      </c>
    </row>
    <row r="113" spans="1:25" ht="45" x14ac:dyDescent="0.25">
      <c r="A113" s="1" t="s">
        <v>142</v>
      </c>
      <c r="B113">
        <f t="shared" si="17"/>
        <v>5.199218860246415E-2</v>
      </c>
      <c r="C113">
        <f t="shared" si="17"/>
        <v>5.7412087382494044E-2</v>
      </c>
      <c r="D113">
        <f t="shared" si="17"/>
        <v>5.8137685841459355E-2</v>
      </c>
      <c r="E113">
        <f t="shared" si="17"/>
        <v>5.7078639650787515E-2</v>
      </c>
      <c r="F113">
        <f t="shared" si="17"/>
        <v>5.9441993969234393E-2</v>
      </c>
      <c r="G113">
        <f t="shared" si="17"/>
        <v>6.2195296671440185E-2</v>
      </c>
      <c r="H113">
        <f t="shared" si="17"/>
        <v>6.1526036002375016E-2</v>
      </c>
      <c r="I113">
        <f t="shared" si="17"/>
        <v>6.2707887604564874E-2</v>
      </c>
      <c r="J113">
        <f t="shared" si="17"/>
        <v>6.8638353473208624E-2</v>
      </c>
      <c r="K113">
        <f t="shared" si="17"/>
        <v>6.8961364108888631E-2</v>
      </c>
      <c r="L113">
        <f t="shared" si="17"/>
        <v>6.7451942602085604E-2</v>
      </c>
      <c r="M113">
        <f t="shared" si="17"/>
        <v>6.8950047714523025E-2</v>
      </c>
      <c r="N113">
        <f t="shared" si="17"/>
        <v>7.3639617750983141E-2</v>
      </c>
      <c r="O113">
        <f t="shared" si="17"/>
        <v>7.5144261838247295E-2</v>
      </c>
      <c r="P113">
        <f t="shared" si="17"/>
        <v>7.7951257742699911E-2</v>
      </c>
      <c r="Q113">
        <f t="shared" si="17"/>
        <v>8.0710125958899426E-2</v>
      </c>
      <c r="R113">
        <f t="shared" si="19"/>
        <v>8.5293812987896914E-2</v>
      </c>
      <c r="S113">
        <f t="shared" si="19"/>
        <v>8.6619499280604639E-2</v>
      </c>
      <c r="T113">
        <f t="shared" si="19"/>
        <v>8.7747831288542522E-2</v>
      </c>
      <c r="U113">
        <f t="shared" si="19"/>
        <v>8.9140718774270988E-2</v>
      </c>
      <c r="V113">
        <f t="shared" si="19"/>
        <v>9.1235696199780489E-2</v>
      </c>
      <c r="W113">
        <f t="shared" si="19"/>
        <v>9.3082826426687554E-2</v>
      </c>
      <c r="X113">
        <f t="shared" si="19"/>
        <v>9.5871442020319844E-2</v>
      </c>
      <c r="Y113">
        <f t="shared" si="19"/>
        <v>9.8601962250538286E-2</v>
      </c>
    </row>
    <row r="114" spans="1:25" x14ac:dyDescent="0.25">
      <c r="A114" s="1" t="s">
        <v>139</v>
      </c>
      <c r="B114">
        <f t="shared" si="17"/>
        <v>8.1725639542365267E-2</v>
      </c>
      <c r="C114">
        <f t="shared" si="19"/>
        <v>7.924271092788962E-2</v>
      </c>
      <c r="D114">
        <f t="shared" si="19"/>
        <v>7.8512850052651115E-2</v>
      </c>
      <c r="E114">
        <f t="shared" si="19"/>
        <v>8.3949007065369022E-2</v>
      </c>
      <c r="F114">
        <f t="shared" si="19"/>
        <v>9.3002347480675471E-2</v>
      </c>
      <c r="G114">
        <f t="shared" si="19"/>
        <v>9.5729687986054954E-2</v>
      </c>
      <c r="H114">
        <f t="shared" si="19"/>
        <v>9.6151960420467655E-2</v>
      </c>
      <c r="I114">
        <f t="shared" si="19"/>
        <v>9.5613438266632891E-2</v>
      </c>
      <c r="J114">
        <f t="shared" si="19"/>
        <v>9.8358915845011191E-2</v>
      </c>
      <c r="K114">
        <f t="shared" si="19"/>
        <v>0.10238636518305728</v>
      </c>
      <c r="L114">
        <f t="shared" si="19"/>
        <v>0.10132445718172285</v>
      </c>
      <c r="M114">
        <f t="shared" si="19"/>
        <v>9.9598660310681278E-2</v>
      </c>
      <c r="N114">
        <f t="shared" si="19"/>
        <v>0.10158327993375516</v>
      </c>
      <c r="O114">
        <f t="shared" si="19"/>
        <v>0.10318474691126557</v>
      </c>
      <c r="P114">
        <f t="shared" si="19"/>
        <v>0.10776841695115071</v>
      </c>
      <c r="Q114">
        <f t="shared" si="19"/>
        <v>0.1125595605242052</v>
      </c>
      <c r="R114">
        <f t="shared" si="19"/>
        <v>0.11804716020241386</v>
      </c>
      <c r="S114">
        <f t="shared" si="19"/>
        <v>0.11876850641387106</v>
      </c>
      <c r="T114">
        <f t="shared" si="19"/>
        <v>0.12015418211170395</v>
      </c>
      <c r="U114">
        <f t="shared" si="19"/>
        <v>0.12266856165428774</v>
      </c>
      <c r="V114">
        <f t="shared" si="19"/>
        <v>0.12182436617728562</v>
      </c>
      <c r="W114">
        <f t="shared" si="19"/>
        <v>0.11994204242019041</v>
      </c>
      <c r="X114">
        <f t="shared" si="19"/>
        <v>0.11670603939099171</v>
      </c>
      <c r="Y114">
        <f t="shared" si="19"/>
        <v>0.1166960390496124</v>
      </c>
    </row>
    <row r="115" spans="1:25" x14ac:dyDescent="0.25">
      <c r="A115" t="s">
        <v>82</v>
      </c>
      <c r="B115">
        <f t="shared" ref="B115:Y115" si="20">B96/B$104</f>
        <v>0.27062612627187382</v>
      </c>
      <c r="C115">
        <f t="shared" si="20"/>
        <v>0.27872210229472216</v>
      </c>
      <c r="D115">
        <f t="shared" si="20"/>
        <v>0.27791621083836421</v>
      </c>
      <c r="E115">
        <f t="shared" si="20"/>
        <v>0.28077940715041039</v>
      </c>
      <c r="F115">
        <f t="shared" si="20"/>
        <v>0.29328996034742433</v>
      </c>
      <c r="G115">
        <f t="shared" si="20"/>
        <v>0.300471938960438</v>
      </c>
      <c r="H115">
        <f t="shared" si="20"/>
        <v>0.2983351391318339</v>
      </c>
      <c r="I115">
        <f t="shared" si="20"/>
        <v>0.2953193227976354</v>
      </c>
      <c r="J115">
        <f t="shared" si="20"/>
        <v>0.30640777283951248</v>
      </c>
      <c r="K115">
        <f t="shared" si="20"/>
        <v>0.31064560384082263</v>
      </c>
      <c r="L115">
        <f t="shared" si="20"/>
        <v>0.30355464107232688</v>
      </c>
      <c r="M115">
        <f t="shared" si="20"/>
        <v>0.30535252564411114</v>
      </c>
      <c r="N115">
        <f t="shared" si="20"/>
        <v>0.31739633084989111</v>
      </c>
      <c r="O115">
        <f t="shared" si="20"/>
        <v>0.321126559949094</v>
      </c>
      <c r="P115">
        <f t="shared" si="20"/>
        <v>0.33959983342071526</v>
      </c>
      <c r="Q115">
        <f t="shared" si="20"/>
        <v>0.35655118479762654</v>
      </c>
      <c r="R115">
        <f t="shared" si="20"/>
        <v>0.37214834735879782</v>
      </c>
      <c r="S115">
        <f t="shared" si="20"/>
        <v>0.37560908385191327</v>
      </c>
      <c r="T115">
        <f t="shared" si="20"/>
        <v>0.3804139710422067</v>
      </c>
      <c r="U115">
        <f t="shared" si="20"/>
        <v>0.3830949794216188</v>
      </c>
      <c r="V115">
        <f t="shared" si="20"/>
        <v>0.38664652633637975</v>
      </c>
      <c r="W115">
        <f t="shared" si="20"/>
        <v>0.39076657410407756</v>
      </c>
      <c r="X115">
        <f t="shared" si="20"/>
        <v>0.3937367031427067</v>
      </c>
      <c r="Y115">
        <f t="shared" si="20"/>
        <v>0.40028577011381955</v>
      </c>
    </row>
    <row r="116" spans="1:25" x14ac:dyDescent="0.25">
      <c r="A116" t="s">
        <v>128</v>
      </c>
      <c r="B116">
        <f t="shared" ref="B116:Y116" si="21">B97/B$104</f>
        <v>9.7996984620939406E-2</v>
      </c>
      <c r="C116">
        <f t="shared" si="21"/>
        <v>0.10382042160619183</v>
      </c>
      <c r="D116">
        <f t="shared" si="21"/>
        <v>0.11234310889991185</v>
      </c>
      <c r="E116">
        <f t="shared" si="21"/>
        <v>0.11280957046956208</v>
      </c>
      <c r="F116">
        <f t="shared" si="21"/>
        <v>0.11637974999142692</v>
      </c>
      <c r="G116">
        <f t="shared" si="21"/>
        <v>0.13788513192026744</v>
      </c>
      <c r="H116">
        <f t="shared" si="21"/>
        <v>0.15172577857339728</v>
      </c>
      <c r="I116">
        <f t="shared" si="21"/>
        <v>0.13903278790611287</v>
      </c>
      <c r="J116">
        <f t="shared" si="21"/>
        <v>0.14557366520382539</v>
      </c>
      <c r="K116">
        <f t="shared" si="21"/>
        <v>0.15042746719625555</v>
      </c>
      <c r="L116">
        <f t="shared" si="21"/>
        <v>0.15024661309732662</v>
      </c>
      <c r="M116">
        <f t="shared" si="21"/>
        <v>0.15155200556883089</v>
      </c>
      <c r="N116">
        <f t="shared" si="21"/>
        <v>0.15071904066817787</v>
      </c>
      <c r="O116">
        <f t="shared" si="21"/>
        <v>0.15149502094415174</v>
      </c>
      <c r="P116">
        <f t="shared" si="21"/>
        <v>0.15586839578007644</v>
      </c>
      <c r="Q116">
        <f t="shared" si="21"/>
        <v>0.16063250082182082</v>
      </c>
      <c r="R116">
        <f t="shared" si="21"/>
        <v>0.18018636603326638</v>
      </c>
      <c r="S116">
        <f t="shared" si="21"/>
        <v>0.18282828223819689</v>
      </c>
      <c r="T116">
        <f t="shared" si="21"/>
        <v>0.18029883687809412</v>
      </c>
      <c r="U116">
        <f t="shared" si="21"/>
        <v>0.18500044413772368</v>
      </c>
      <c r="V116">
        <f t="shared" si="21"/>
        <v>0.18809076189130741</v>
      </c>
      <c r="W116">
        <f t="shared" si="21"/>
        <v>0.19072166005602975</v>
      </c>
      <c r="X116">
        <f t="shared" si="21"/>
        <v>0.19186618884424256</v>
      </c>
      <c r="Y116">
        <f t="shared" si="21"/>
        <v>0.19515505987832693</v>
      </c>
    </row>
    <row r="117" spans="1:25" x14ac:dyDescent="0.25">
      <c r="A117" t="s">
        <v>126</v>
      </c>
      <c r="B117">
        <f t="shared" ref="B117:Y117" si="22">B98/B$104</f>
        <v>0.13690829812704441</v>
      </c>
      <c r="C117">
        <f t="shared" si="22"/>
        <v>0.14206730398433851</v>
      </c>
      <c r="D117">
        <f t="shared" si="22"/>
        <v>0.14126567494425374</v>
      </c>
      <c r="E117">
        <f t="shared" si="22"/>
        <v>0.13975176043425389</v>
      </c>
      <c r="F117">
        <f t="shared" si="22"/>
        <v>0.14084561889751449</v>
      </c>
      <c r="G117">
        <f t="shared" si="22"/>
        <v>0.14254695430294281</v>
      </c>
      <c r="H117">
        <f t="shared" si="22"/>
        <v>0.14065714270899127</v>
      </c>
      <c r="I117">
        <f t="shared" si="22"/>
        <v>0.13699799692643763</v>
      </c>
      <c r="J117">
        <f t="shared" si="22"/>
        <v>0.13941050352129267</v>
      </c>
      <c r="K117">
        <f t="shared" si="22"/>
        <v>0.13929787454887671</v>
      </c>
      <c r="L117">
        <f t="shared" si="22"/>
        <v>0.1347782412885184</v>
      </c>
      <c r="M117">
        <f t="shared" si="22"/>
        <v>0.13680381761890686</v>
      </c>
      <c r="N117">
        <f t="shared" si="22"/>
        <v>0.14217343316515285</v>
      </c>
      <c r="O117">
        <f t="shared" si="22"/>
        <v>0.14279755119958112</v>
      </c>
      <c r="P117">
        <f t="shared" si="22"/>
        <v>0.1538801587268647</v>
      </c>
      <c r="Q117">
        <f t="shared" si="22"/>
        <v>0.16328149831452193</v>
      </c>
      <c r="R117">
        <f t="shared" si="22"/>
        <v>0.16880737416848704</v>
      </c>
      <c r="S117">
        <f t="shared" si="22"/>
        <v>0.17022107815743759</v>
      </c>
      <c r="T117">
        <f t="shared" si="22"/>
        <v>0.1725119576419602</v>
      </c>
      <c r="U117">
        <f t="shared" si="22"/>
        <v>0.17128569899306006</v>
      </c>
      <c r="V117">
        <f t="shared" si="22"/>
        <v>0.17358646395931362</v>
      </c>
      <c r="W117">
        <f t="shared" si="22"/>
        <v>0.17774170525719957</v>
      </c>
      <c r="X117">
        <f t="shared" si="22"/>
        <v>0.18115922173139518</v>
      </c>
      <c r="Y117">
        <f t="shared" si="22"/>
        <v>0.18498776881366888</v>
      </c>
    </row>
    <row r="118" spans="1:25" x14ac:dyDescent="0.25">
      <c r="A118" t="s">
        <v>94</v>
      </c>
      <c r="B118">
        <f t="shared" ref="B118" si="23">B100/B$104</f>
        <v>0.10055050286976223</v>
      </c>
      <c r="C118">
        <f t="shared" ref="C118:Y118" si="24">C100/C$104</f>
        <v>9.9473763696163037E-2</v>
      </c>
      <c r="D118">
        <f t="shared" si="24"/>
        <v>9.2750967150825009E-2</v>
      </c>
      <c r="E118">
        <f t="shared" si="24"/>
        <v>8.7912054491478028E-2</v>
      </c>
      <c r="F118">
        <f t="shared" si="24"/>
        <v>8.9409742357310515E-2</v>
      </c>
      <c r="G118">
        <f t="shared" si="24"/>
        <v>9.4963931335628263E-2</v>
      </c>
      <c r="H118">
        <f t="shared" si="24"/>
        <v>9.5347913316270155E-2</v>
      </c>
      <c r="I118">
        <f t="shared" si="24"/>
        <v>9.0986741327857848E-2</v>
      </c>
      <c r="J118">
        <f t="shared" si="24"/>
        <v>9.4833473269644822E-2</v>
      </c>
      <c r="K118">
        <f t="shared" si="24"/>
        <v>9.5237881554664477E-2</v>
      </c>
      <c r="L118">
        <f t="shared" si="24"/>
        <v>9.6017484317284768E-2</v>
      </c>
      <c r="M118">
        <f t="shared" si="24"/>
        <v>9.551465535506197E-2</v>
      </c>
      <c r="N118">
        <f t="shared" si="24"/>
        <v>9.721741419744373E-2</v>
      </c>
      <c r="O118">
        <f t="shared" si="24"/>
        <v>0.10102455005257907</v>
      </c>
      <c r="P118">
        <f t="shared" si="24"/>
        <v>0.10030290795409638</v>
      </c>
      <c r="Q118">
        <f t="shared" si="24"/>
        <v>0.1035031909070678</v>
      </c>
      <c r="R118">
        <f t="shared" si="24"/>
        <v>0.10884094545525999</v>
      </c>
      <c r="S118">
        <f t="shared" si="24"/>
        <v>0.10758310976026055</v>
      </c>
      <c r="T118">
        <f t="shared" si="24"/>
        <v>0.11251114084672838</v>
      </c>
      <c r="U118">
        <f t="shared" si="24"/>
        <v>0.11617731800033253</v>
      </c>
      <c r="V118">
        <f t="shared" si="24"/>
        <v>0.11892937481661794</v>
      </c>
      <c r="W118">
        <f t="shared" si="24"/>
        <v>0.11909400776869471</v>
      </c>
      <c r="X118">
        <f t="shared" si="24"/>
        <v>0.11860356331310221</v>
      </c>
      <c r="Y118">
        <f t="shared" si="24"/>
        <v>0.11951804240896127</v>
      </c>
    </row>
    <row r="119" spans="1:25" x14ac:dyDescent="0.25">
      <c r="A119" t="s">
        <v>86</v>
      </c>
      <c r="B119">
        <f t="shared" ref="B119" si="25">B101/B$104</f>
        <v>0.17697801067337277</v>
      </c>
      <c r="C119">
        <f t="shared" ref="C119:Y119" si="26">C101/C$104</f>
        <v>0.16153400085005867</v>
      </c>
      <c r="D119">
        <f t="shared" si="26"/>
        <v>0.14217507201921414</v>
      </c>
      <c r="E119">
        <f t="shared" si="26"/>
        <v>0.13586123922395638</v>
      </c>
      <c r="F119">
        <f t="shared" si="26"/>
        <v>0.12742414341482097</v>
      </c>
      <c r="G119">
        <f t="shared" si="26"/>
        <v>0.13002718470924066</v>
      </c>
      <c r="H119">
        <f t="shared" si="26"/>
        <v>0.12390819470159019</v>
      </c>
      <c r="I119">
        <f t="shared" si="26"/>
        <v>0.12198964965375557</v>
      </c>
      <c r="J119">
        <f t="shared" si="26"/>
        <v>0.12111676966454077</v>
      </c>
      <c r="K119">
        <f t="shared" si="26"/>
        <v>0.11902365529826207</v>
      </c>
      <c r="L119">
        <f t="shared" si="26"/>
        <v>0.1188520097053159</v>
      </c>
      <c r="M119">
        <f t="shared" si="26"/>
        <v>0.116840182676847</v>
      </c>
      <c r="N119">
        <f t="shared" si="26"/>
        <v>0.11397960541937746</v>
      </c>
      <c r="O119">
        <f t="shared" si="26"/>
        <v>0.11403003181791788</v>
      </c>
      <c r="P119">
        <f t="shared" si="26"/>
        <v>0.10878546266087548</v>
      </c>
      <c r="Q119">
        <f t="shared" si="26"/>
        <v>0.1081229855945969</v>
      </c>
      <c r="R119">
        <f t="shared" si="26"/>
        <v>0.1096511589766645</v>
      </c>
      <c r="S119">
        <f t="shared" si="26"/>
        <v>0.10478897314847359</v>
      </c>
      <c r="T119">
        <f t="shared" si="26"/>
        <v>0.1063695614049839</v>
      </c>
      <c r="U119">
        <f t="shared" si="26"/>
        <v>0.10181686493430178</v>
      </c>
      <c r="V119">
        <f t="shared" si="26"/>
        <v>9.9087164886275961E-2</v>
      </c>
      <c r="W119">
        <f t="shared" si="26"/>
        <v>9.5418767099126722E-2</v>
      </c>
      <c r="X119">
        <f t="shared" si="26"/>
        <v>9.2128260482376226E-2</v>
      </c>
      <c r="Y119">
        <f t="shared" si="26"/>
        <v>8.3913265670385498E-2</v>
      </c>
    </row>
    <row r="120" spans="1:25" x14ac:dyDescent="0.25">
      <c r="A120" t="s">
        <v>87</v>
      </c>
      <c r="B120">
        <f t="shared" ref="B120" si="27">B102/B$104</f>
        <v>4.5708270015822443E-2</v>
      </c>
      <c r="C120">
        <f t="shared" ref="C120:Y120" si="28">C102/C$104</f>
        <v>4.8963315143242932E-2</v>
      </c>
      <c r="D120">
        <f t="shared" si="28"/>
        <v>5.3525663702610526E-2</v>
      </c>
      <c r="E120">
        <f t="shared" si="28"/>
        <v>5.684623434183083E-2</v>
      </c>
      <c r="F120">
        <f t="shared" si="28"/>
        <v>5.8570577442034345E-2</v>
      </c>
      <c r="G120">
        <f t="shared" si="28"/>
        <v>4.6742321369798723E-2</v>
      </c>
      <c r="H120">
        <f t="shared" si="28"/>
        <v>4.2401564584066916E-2</v>
      </c>
      <c r="I120">
        <f t="shared" si="28"/>
        <v>3.9576454055706714E-2</v>
      </c>
      <c r="J120">
        <f t="shared" si="28"/>
        <v>4.0646056846213363E-2</v>
      </c>
      <c r="K120">
        <f t="shared" si="28"/>
        <v>3.9732172587470527E-2</v>
      </c>
      <c r="L120">
        <f t="shared" si="28"/>
        <v>3.8100053388613088E-2</v>
      </c>
      <c r="M120">
        <f t="shared" si="28"/>
        <v>3.5477593085660057E-2</v>
      </c>
      <c r="N120">
        <f t="shared" si="28"/>
        <v>3.3240539424896694E-2</v>
      </c>
      <c r="O120">
        <f t="shared" si="28"/>
        <v>3.1255712104438699E-2</v>
      </c>
      <c r="P120">
        <f t="shared" si="28"/>
        <v>3.1926048336524918E-2</v>
      </c>
      <c r="Q120">
        <f t="shared" si="28"/>
        <v>3.1895150267182107E-2</v>
      </c>
      <c r="R120">
        <f t="shared" si="28"/>
        <v>3.4321427839803041E-2</v>
      </c>
      <c r="S120">
        <f t="shared" si="28"/>
        <v>3.5670124990201557E-2</v>
      </c>
      <c r="T120">
        <f t="shared" si="28"/>
        <v>3.5463327095259942E-2</v>
      </c>
      <c r="U120">
        <f t="shared" si="28"/>
        <v>3.9721855903501399E-2</v>
      </c>
      <c r="V120">
        <f t="shared" si="28"/>
        <v>4.1936079807869946E-2</v>
      </c>
      <c r="W120">
        <f t="shared" si="28"/>
        <v>4.4211625150226211E-2</v>
      </c>
      <c r="X120">
        <f t="shared" si="28"/>
        <v>4.5636477866787754E-2</v>
      </c>
      <c r="Y120">
        <f t="shared" si="28"/>
        <v>4.7056248426479486E-2</v>
      </c>
    </row>
    <row r="121" spans="1:25" x14ac:dyDescent="0.25">
      <c r="A121" t="s">
        <v>88</v>
      </c>
      <c r="B121">
        <f t="shared" ref="B121" si="29">B103/B$104</f>
        <v>0.17531113586924679</v>
      </c>
      <c r="C121">
        <f t="shared" ref="C121:Y121" si="30">C103/C$104</f>
        <v>0.17281788625004371</v>
      </c>
      <c r="D121">
        <f t="shared" si="30"/>
        <v>0.19183262738141502</v>
      </c>
      <c r="E121">
        <f t="shared" si="30"/>
        <v>0.18046500813973637</v>
      </c>
      <c r="F121">
        <f t="shared" si="30"/>
        <v>0.17130361927268845</v>
      </c>
      <c r="G121">
        <f t="shared" si="30"/>
        <v>0.18042751926261949</v>
      </c>
      <c r="H121">
        <f t="shared" si="30"/>
        <v>0.18287962927087201</v>
      </c>
      <c r="I121">
        <f t="shared" si="30"/>
        <v>0.17021701339250531</v>
      </c>
      <c r="J121">
        <f t="shared" si="30"/>
        <v>0.16642505799769489</v>
      </c>
      <c r="K121">
        <f t="shared" si="30"/>
        <v>0.16599933018352078</v>
      </c>
      <c r="L121">
        <f t="shared" si="30"/>
        <v>0.16584274446690661</v>
      </c>
      <c r="M121">
        <f t="shared" si="30"/>
        <v>0.16209687318281507</v>
      </c>
      <c r="N121">
        <f t="shared" si="30"/>
        <v>0.1535699511312438</v>
      </c>
      <c r="O121">
        <f t="shared" si="30"/>
        <v>0.14348526806261791</v>
      </c>
      <c r="P121">
        <f t="shared" si="30"/>
        <v>0.13783283467127516</v>
      </c>
      <c r="Q121">
        <f t="shared" si="30"/>
        <v>0.12873875362684326</v>
      </c>
      <c r="R121">
        <f t="shared" si="30"/>
        <v>0.1220154604997679</v>
      </c>
      <c r="S121">
        <f t="shared" si="30"/>
        <v>0.11352665555755036</v>
      </c>
      <c r="T121">
        <f t="shared" si="30"/>
        <v>0.10254744018776681</v>
      </c>
      <c r="U121">
        <f t="shared" si="30"/>
        <v>9.8793311969170003E-2</v>
      </c>
      <c r="V121">
        <f t="shared" si="30"/>
        <v>9.5401049760380788E-2</v>
      </c>
      <c r="W121">
        <f t="shared" si="30"/>
        <v>9.3151530564112239E-2</v>
      </c>
      <c r="X121">
        <f t="shared" si="30"/>
        <v>9.3099041158360554E-2</v>
      </c>
      <c r="Y121">
        <f t="shared" si="30"/>
        <v>9.1751746372917789E-2</v>
      </c>
    </row>
    <row r="122" spans="1:25" x14ac:dyDescent="0.25">
      <c r="A122" t="s">
        <v>105</v>
      </c>
      <c r="B122">
        <f>B104/B$104</f>
        <v>1</v>
      </c>
      <c r="C122">
        <f t="shared" ref="C122:Y122" si="31">C104/C$104</f>
        <v>1</v>
      </c>
      <c r="D122">
        <f t="shared" si="31"/>
        <v>1</v>
      </c>
      <c r="E122">
        <f t="shared" si="31"/>
        <v>1</v>
      </c>
      <c r="F122">
        <f t="shared" si="31"/>
        <v>1</v>
      </c>
      <c r="G122">
        <f t="shared" si="31"/>
        <v>1</v>
      </c>
      <c r="H122">
        <f t="shared" si="31"/>
        <v>1</v>
      </c>
      <c r="I122">
        <f t="shared" si="31"/>
        <v>1</v>
      </c>
      <c r="J122">
        <f t="shared" si="31"/>
        <v>1</v>
      </c>
      <c r="K122">
        <f t="shared" si="31"/>
        <v>1</v>
      </c>
      <c r="L122">
        <f t="shared" si="31"/>
        <v>1</v>
      </c>
      <c r="M122">
        <f t="shared" si="31"/>
        <v>1</v>
      </c>
      <c r="N122">
        <f t="shared" si="31"/>
        <v>1</v>
      </c>
      <c r="O122">
        <f t="shared" si="31"/>
        <v>1</v>
      </c>
      <c r="P122">
        <f t="shared" si="31"/>
        <v>1</v>
      </c>
      <c r="Q122">
        <f t="shared" si="31"/>
        <v>1</v>
      </c>
      <c r="R122">
        <f t="shared" si="31"/>
        <v>1</v>
      </c>
      <c r="S122">
        <f t="shared" si="31"/>
        <v>1</v>
      </c>
      <c r="T122">
        <f t="shared" si="31"/>
        <v>1</v>
      </c>
      <c r="U122">
        <f t="shared" si="31"/>
        <v>1</v>
      </c>
      <c r="V122">
        <f t="shared" si="31"/>
        <v>1</v>
      </c>
      <c r="W122">
        <f t="shared" si="31"/>
        <v>1</v>
      </c>
      <c r="X122">
        <f t="shared" si="31"/>
        <v>1</v>
      </c>
      <c r="Y122">
        <f t="shared" si="31"/>
        <v>1</v>
      </c>
    </row>
    <row r="123" spans="1:25" x14ac:dyDescent="0.25">
      <c r="B123">
        <f>SUM(B108:B121)</f>
        <v>1.5055314090198575</v>
      </c>
      <c r="C123">
        <f>SUM(C108:C121)</f>
        <v>1.5246098278852529</v>
      </c>
      <c r="D123">
        <f t="shared" ref="D123:Y123" si="32">SUM(D108:D121)</f>
        <v>1.5315249946825298</v>
      </c>
      <c r="E123">
        <f t="shared" si="32"/>
        <v>1.5333407380542261</v>
      </c>
      <c r="F123">
        <f t="shared" si="32"/>
        <v>1.5505153292363658</v>
      </c>
      <c r="G123">
        <f t="shared" si="32"/>
        <v>1.5809040251836484</v>
      </c>
      <c r="H123">
        <f t="shared" si="32"/>
        <v>1.5907180604142226</v>
      </c>
      <c r="I123">
        <f t="shared" si="32"/>
        <v>1.5713501076301857</v>
      </c>
      <c r="J123">
        <f t="shared" si="32"/>
        <v>1.5913919415646305</v>
      </c>
      <c r="K123">
        <f t="shared" si="32"/>
        <v>1.6003709455859543</v>
      </c>
      <c r="L123">
        <f t="shared" si="32"/>
        <v>1.5885794954581718</v>
      </c>
      <c r="M123">
        <f t="shared" si="32"/>
        <v>1.5937083488318491</v>
      </c>
      <c r="N123">
        <f t="shared" si="32"/>
        <v>1.610288804683222</v>
      </c>
      <c r="O123">
        <f t="shared" si="32"/>
        <v>1.6154191320928271</v>
      </c>
      <c r="P123">
        <f t="shared" si="32"/>
        <v>1.6493483879276565</v>
      </c>
      <c r="Q123">
        <f t="shared" si="32"/>
        <v>1.6804651839339693</v>
      </c>
      <c r="R123">
        <f t="shared" si="32"/>
        <v>1.7211420875605508</v>
      </c>
      <c r="S123">
        <f t="shared" si="32"/>
        <v>1.7286584442475479</v>
      </c>
      <c r="T123">
        <f t="shared" si="32"/>
        <v>1.7332247655622612</v>
      </c>
      <c r="U123">
        <f t="shared" si="32"/>
        <v>1.7393811225524025</v>
      </c>
      <c r="V123">
        <f t="shared" si="32"/>
        <v>1.7483237521870008</v>
      </c>
      <c r="W123">
        <f t="shared" si="32"/>
        <v>1.7592299394173068</v>
      </c>
      <c r="X123">
        <f t="shared" si="32"/>
        <v>1.7667621137183445</v>
      </c>
      <c r="Y123">
        <f t="shared" si="32"/>
        <v>1.7804285988058155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55" zoomScaleNormal="55" workbookViewId="0">
      <selection activeCell="Q44" sqref="Q44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6" x14ac:dyDescent="0.25">
      <c r="A1" t="s">
        <v>100</v>
      </c>
    </row>
    <row r="2" spans="1:16" x14ac:dyDescent="0.25">
      <c r="A2" t="s">
        <v>101</v>
      </c>
      <c r="G2" t="s">
        <v>110</v>
      </c>
    </row>
    <row r="3" spans="1:16" x14ac:dyDescent="0.25">
      <c r="B3" t="s">
        <v>116</v>
      </c>
      <c r="C3" t="s">
        <v>115</v>
      </c>
      <c r="D3" t="s">
        <v>109</v>
      </c>
      <c r="E3" s="4" t="s">
        <v>101</v>
      </c>
      <c r="H3" t="s">
        <v>111</v>
      </c>
      <c r="I3" t="s">
        <v>130</v>
      </c>
      <c r="J3" t="s">
        <v>110</v>
      </c>
      <c r="O3" t="s">
        <v>118</v>
      </c>
    </row>
    <row r="4" spans="1:16" x14ac:dyDescent="0.25">
      <c r="A4" s="1" t="str">
        <f>'Manu and Services'!A3</f>
        <v xml:space="preserve">Low-Tech </v>
      </c>
      <c r="B4">
        <f>'Growth Rate'!B71</f>
        <v>8.0752204099251573E-2</v>
      </c>
      <c r="C4">
        <f>'Manu and Services'!B3/'Manu and Services'!B$14</f>
        <v>0.63682916501176667</v>
      </c>
      <c r="D4">
        <f>('Manu and Services'!Y3/'Manu and Services'!B3)-1</f>
        <v>1.7107875506732784</v>
      </c>
      <c r="E4" s="4">
        <f>D4*C4*B4</f>
        <v>8.7977863468925457E-2</v>
      </c>
      <c r="F4" t="e">
        <f>E4/$E$15</f>
        <v>#REF!</v>
      </c>
      <c r="G4" s="1" t="s">
        <v>85</v>
      </c>
      <c r="H4">
        <f>D4+1</f>
        <v>2.7107875506732784</v>
      </c>
      <c r="I4">
        <f>'Growth Rate'!Y71-'Growth Rate'!B71</f>
        <v>-4.4858611922707778E-2</v>
      </c>
      <c r="J4">
        <f>C4*H4*I4</f>
        <v>-7.7439806309012538E-2</v>
      </c>
      <c r="K4" t="e">
        <f>J4/$J$15</f>
        <v>#REF!</v>
      </c>
      <c r="L4">
        <f>E4+J4</f>
        <v>1.053805715991292E-2</v>
      </c>
      <c r="N4" t="s">
        <v>101</v>
      </c>
      <c r="O4" s="5" t="e">
        <f>E15</f>
        <v>#REF!</v>
      </c>
      <c r="P4" t="e">
        <f>O4/$O$6</f>
        <v>#REF!</v>
      </c>
    </row>
    <row r="5" spans="1:16" x14ac:dyDescent="0.25">
      <c r="A5" s="1" t="str">
        <f>'Manu and Services'!A4</f>
        <v>Mid-Tech</v>
      </c>
      <c r="B5">
        <f>'Growth Rate'!B72</f>
        <v>5.7436751487135014E-2</v>
      </c>
      <c r="C5">
        <f>'Manu and Services'!B4/'Manu and Services'!B$14</f>
        <v>1.3668816330924816</v>
      </c>
      <c r="D5">
        <f>('Manu and Services'!Y4/'Manu and Services'!B4)-1</f>
        <v>1.1696252396491418</v>
      </c>
      <c r="E5" s="4">
        <f t="shared" ref="E5:E12" si="0">D5*C5*B5</f>
        <v>9.1826389435966743E-2</v>
      </c>
      <c r="F5" t="e">
        <f t="shared" ref="F5:F12" si="1">E5/$E$15</f>
        <v>#REF!</v>
      </c>
      <c r="G5" s="1" t="s">
        <v>84</v>
      </c>
      <c r="H5">
        <f t="shared" ref="H5:H12" si="2">D5+1</f>
        <v>2.1696252396491418</v>
      </c>
      <c r="I5">
        <f>'Growth Rate'!Y72-'Growth Rate'!B72</f>
        <v>-3.0576521060911091E-3</v>
      </c>
      <c r="J5">
        <f t="shared" ref="J5:J12" si="3">C5*H5*I5</f>
        <v>-9.0678369625315537E-3</v>
      </c>
      <c r="K5" t="e">
        <f t="shared" ref="K5:K12" si="4">J5/$J$15</f>
        <v>#REF!</v>
      </c>
      <c r="L5">
        <f t="shared" ref="L5:L12" si="5">E5+J5</f>
        <v>8.2758552473435193E-2</v>
      </c>
      <c r="N5" t="s">
        <v>110</v>
      </c>
      <c r="O5" s="5" t="e">
        <f>J15</f>
        <v>#REF!</v>
      </c>
      <c r="P5" t="e">
        <f>O5/$O$6</f>
        <v>#REF!</v>
      </c>
    </row>
    <row r="6" spans="1:16" x14ac:dyDescent="0.25">
      <c r="A6" s="1" t="str">
        <f>'Manu and Services'!A5</f>
        <v>High-Tech</v>
      </c>
      <c r="B6">
        <f>'Growth Rate'!B73</f>
        <v>9.5700580399744481E-2</v>
      </c>
      <c r="C6">
        <f>'Manu and Services'!B5/'Manu and Services'!B$14</f>
        <v>0.83395468443679754</v>
      </c>
      <c r="D6">
        <f>('Manu and Services'!Y5/'Manu and Services'!B5)-1</f>
        <v>1.3748549392288036</v>
      </c>
      <c r="E6" s="4">
        <f t="shared" si="0"/>
        <v>0.10972710028306153</v>
      </c>
      <c r="F6" t="e">
        <f t="shared" si="1"/>
        <v>#REF!</v>
      </c>
      <c r="G6" s="1" t="s">
        <v>83</v>
      </c>
      <c r="H6">
        <f t="shared" si="2"/>
        <v>2.3748549392288036</v>
      </c>
      <c r="I6">
        <f>'Growth Rate'!Y73-'Growth Rate'!B73</f>
        <v>-2.2816885885616006E-2</v>
      </c>
      <c r="J6">
        <f t="shared" si="3"/>
        <v>-4.5189330810396736E-2</v>
      </c>
      <c r="K6" t="e">
        <f t="shared" si="4"/>
        <v>#REF!</v>
      </c>
      <c r="L6" t="b">
        <f>Q10=E6+J6</f>
        <v>0</v>
      </c>
      <c r="N6" t="s">
        <v>99</v>
      </c>
      <c r="O6" t="e">
        <f>K15</f>
        <v>#REF!</v>
      </c>
    </row>
    <row r="7" spans="1:16" x14ac:dyDescent="0.25">
      <c r="A7" s="1" t="str">
        <f>'Manu and Services'!A6</f>
        <v>Utilities</v>
      </c>
      <c r="B7">
        <f>'Growth Rate'!B74</f>
        <v>8.1669691470054439E-3</v>
      </c>
      <c r="C7">
        <f>'Manu and Services'!B6/'Manu and Services'!B$14</f>
        <v>2.581301240536245</v>
      </c>
      <c r="D7">
        <f>('Manu and Services'!Y6/'Manu and Services'!B6)-1</f>
        <v>0.57505966338655745</v>
      </c>
      <c r="E7" s="4">
        <f t="shared" si="0"/>
        <v>1.2123067152757428E-2</v>
      </c>
      <c r="F7" t="e">
        <f t="shared" si="1"/>
        <v>#REF!</v>
      </c>
      <c r="G7" s="1" t="s">
        <v>81</v>
      </c>
      <c r="H7">
        <f t="shared" si="2"/>
        <v>1.5750596633865575</v>
      </c>
      <c r="I7">
        <f>'Growth Rate'!Y74-'Growth Rate'!B74</f>
        <v>2.3638726378459787E-3</v>
      </c>
      <c r="J7">
        <f t="shared" si="3"/>
        <v>9.6108051698246509E-3</v>
      </c>
      <c r="K7" t="e">
        <f t="shared" si="4"/>
        <v>#REF!</v>
      </c>
      <c r="L7">
        <f t="shared" si="5"/>
        <v>2.173387232258208E-2</v>
      </c>
    </row>
    <row r="8" spans="1:16" x14ac:dyDescent="0.25">
      <c r="A8" s="1" t="e">
        <f>'Manu and Services'!#REF!</f>
        <v>#REF!</v>
      </c>
      <c r="B8">
        <f>'Growth Rate'!B78</f>
        <v>0.26279220955115534</v>
      </c>
      <c r="C8" t="e">
        <f>'Manu and Services'!#REF!/'Manu and Services'!B$14</f>
        <v>#REF!</v>
      </c>
      <c r="D8" t="e">
        <f>('Manu and Services'!#REF!/'Manu and Services'!#REF!)-1</f>
        <v>#REF!</v>
      </c>
      <c r="E8" s="4" t="e">
        <f t="shared" si="0"/>
        <v>#REF!</v>
      </c>
      <c r="F8" t="e">
        <f t="shared" si="1"/>
        <v>#REF!</v>
      </c>
      <c r="G8" s="1" t="s">
        <v>82</v>
      </c>
      <c r="H8" t="e">
        <f t="shared" si="2"/>
        <v>#REF!</v>
      </c>
      <c r="I8">
        <f>'Growth Rate'!Y78-'Growth Rate'!B78</f>
        <v>0.14509193071447024</v>
      </c>
      <c r="J8" t="e">
        <f t="shared" si="3"/>
        <v>#REF!</v>
      </c>
      <c r="K8" t="e">
        <f t="shared" si="4"/>
        <v>#REF!</v>
      </c>
      <c r="L8" t="e">
        <f t="shared" si="5"/>
        <v>#REF!</v>
      </c>
    </row>
    <row r="9" spans="1:16" ht="45" x14ac:dyDescent="0.25">
      <c r="A9" s="1" t="str">
        <f>'Manu and Services'!A10</f>
        <v>Govt and Other Services</v>
      </c>
      <c r="B9">
        <f>'Growth Rate'!B80</f>
        <v>0.20598911070780401</v>
      </c>
      <c r="C9" t="e">
        <f>'Manu and Services'!#REF!/'Manu and Services'!B$14</f>
        <v>#REF!</v>
      </c>
      <c r="D9">
        <f>('Manu and Services'!Y10/'Manu and Services'!B10)-1</f>
        <v>0.80215661239285407</v>
      </c>
      <c r="E9" s="4" t="e">
        <f t="shared" si="0"/>
        <v>#REF!</v>
      </c>
      <c r="F9" t="e">
        <f t="shared" si="1"/>
        <v>#REF!</v>
      </c>
      <c r="G9" s="1" t="s">
        <v>94</v>
      </c>
      <c r="H9">
        <f t="shared" si="2"/>
        <v>1.8021566123928541</v>
      </c>
      <c r="I9">
        <f>'Growth Rate'!Y80-'Growth Rate'!B80</f>
        <v>1.0565399877637077E-2</v>
      </c>
      <c r="J9" t="e">
        <f t="shared" si="3"/>
        <v>#REF!</v>
      </c>
      <c r="K9" t="e">
        <f t="shared" si="4"/>
        <v>#REF!</v>
      </c>
      <c r="L9" t="e">
        <f t="shared" si="5"/>
        <v>#REF!</v>
      </c>
    </row>
    <row r="10" spans="1:16" x14ac:dyDescent="0.25">
      <c r="A10" s="1" t="str">
        <f>'Manu and Services'!A11</f>
        <v>Agriculture</v>
      </c>
      <c r="B10">
        <f>'Growth Rate'!B81</f>
        <v>0.21109515941165316</v>
      </c>
      <c r="C10">
        <f>'Manu and Services'!B10/'Manu and Services'!B$14</f>
        <v>0.4881350403633391</v>
      </c>
      <c r="D10">
        <f>('Manu and Services'!Y11/'Manu and Services'!B11)-1</f>
        <v>0.45197722060867962</v>
      </c>
      <c r="E10" s="4">
        <f t="shared" si="0"/>
        <v>4.6573063504732767E-2</v>
      </c>
      <c r="F10" t="e">
        <f t="shared" si="1"/>
        <v>#REF!</v>
      </c>
      <c r="G10" s="1" t="s">
        <v>86</v>
      </c>
      <c r="H10">
        <f t="shared" si="2"/>
        <v>1.4519772206086796</v>
      </c>
      <c r="I10">
        <f>'Growth Rate'!Y81-'Growth Rate'!B81</f>
        <v>-0.10122087432135955</v>
      </c>
      <c r="J10">
        <f t="shared" si="3"/>
        <v>-7.1741403973902038E-2</v>
      </c>
      <c r="K10" t="e">
        <f t="shared" si="4"/>
        <v>#REF!</v>
      </c>
      <c r="L10">
        <f t="shared" si="5"/>
        <v>-2.516834046916927E-2</v>
      </c>
    </row>
    <row r="11" spans="1:16" x14ac:dyDescent="0.25">
      <c r="A11" s="1" t="str">
        <f>'Manu and Services'!A12</f>
        <v>Construction</v>
      </c>
      <c r="B11">
        <f>'Growth Rate'!B82</f>
        <v>7.2974510388168046E-2</v>
      </c>
      <c r="C11">
        <f>'Manu and Services'!B11/'Manu and Services'!B$14</f>
        <v>0.8383802412458492</v>
      </c>
      <c r="D11">
        <f>('Manu and Services'!Y12/'Manu and Services'!B12)-1</f>
        <v>0.40172418986446079</v>
      </c>
      <c r="E11" s="4">
        <f t="shared" si="0"/>
        <v>2.4577641653857157E-2</v>
      </c>
      <c r="F11" t="e">
        <f t="shared" si="1"/>
        <v>#REF!</v>
      </c>
      <c r="G11" s="1" t="s">
        <v>87</v>
      </c>
      <c r="H11">
        <f t="shared" si="2"/>
        <v>1.4017241898644608</v>
      </c>
      <c r="I11">
        <f>'Growth Rate'!Y82-'Growth Rate'!B82</f>
        <v>1.2452933954661016E-2</v>
      </c>
      <c r="J11">
        <f t="shared" si="3"/>
        <v>1.4634412331083882E-2</v>
      </c>
      <c r="K11" t="e">
        <f t="shared" si="4"/>
        <v>#REF!</v>
      </c>
      <c r="L11">
        <f t="shared" si="5"/>
        <v>3.9212053984941042E-2</v>
      </c>
    </row>
    <row r="12" spans="1:16" x14ac:dyDescent="0.25">
      <c r="A12" s="1" t="str">
        <f>'Manu and Services'!A13</f>
        <v>Mining</v>
      </c>
      <c r="B12">
        <f>'Growth Rate'!B83</f>
        <v>5.0925048080829975E-3</v>
      </c>
      <c r="C12">
        <f>'Manu and Services'!B12/'Manu and Services'!B$14</f>
        <v>0.62635939278920472</v>
      </c>
      <c r="D12">
        <f>('Manu and Services'!Y13/'Manu and Services'!B13)-1</f>
        <v>-0.35363309615000338</v>
      </c>
      <c r="E12" s="4">
        <f t="shared" si="0"/>
        <v>-1.127997002422741E-3</v>
      </c>
      <c r="F12" t="e">
        <f t="shared" si="1"/>
        <v>#REF!</v>
      </c>
      <c r="G12" s="1" t="s">
        <v>88</v>
      </c>
      <c r="H12">
        <f t="shared" si="2"/>
        <v>0.64636690384999662</v>
      </c>
      <c r="I12">
        <f>'Growth Rate'!Y83-'Growth Rate'!B83</f>
        <v>1.4798870511599825E-3</v>
      </c>
      <c r="J12">
        <f t="shared" si="3"/>
        <v>5.991440842541202E-4</v>
      </c>
      <c r="K12" t="e">
        <f t="shared" si="4"/>
        <v>#REF!</v>
      </c>
      <c r="L12">
        <f t="shared" si="5"/>
        <v>-5.2885291816862079E-4</v>
      </c>
    </row>
    <row r="13" spans="1:16" x14ac:dyDescent="0.25">
      <c r="A13" s="1"/>
      <c r="G13" s="1"/>
    </row>
    <row r="14" spans="1:16" x14ac:dyDescent="0.25">
      <c r="K14" t="s">
        <v>105</v>
      </c>
    </row>
    <row r="15" spans="1:16" x14ac:dyDescent="0.25">
      <c r="E15" s="4" t="e">
        <f>SUM(E4:E12)</f>
        <v>#REF!</v>
      </c>
      <c r="J15" s="4" t="e">
        <f>SUM(J4:J12)</f>
        <v>#REF!</v>
      </c>
      <c r="K15" t="e">
        <f>E15+J15</f>
        <v>#REF!</v>
      </c>
    </row>
    <row r="16" spans="1:16" ht="15.75" customHeight="1" x14ac:dyDescent="0.25">
      <c r="A16" t="s">
        <v>113</v>
      </c>
      <c r="B16">
        <f>('Manu and Services'!Y14/'Manu and Services'!B14)-1</f>
        <v>0.5939191069919747</v>
      </c>
    </row>
    <row r="17" spans="1:3" ht="15.75" customHeight="1" x14ac:dyDescent="0.25"/>
    <row r="18" spans="1:3" ht="15.75" customHeight="1" x14ac:dyDescent="0.25">
      <c r="A18" t="s">
        <v>122</v>
      </c>
    </row>
    <row r="19" spans="1:3" ht="15.75" customHeight="1" x14ac:dyDescent="0.25">
      <c r="B19" t="s">
        <v>101</v>
      </c>
      <c r="C19" t="s">
        <v>124</v>
      </c>
    </row>
    <row r="20" spans="1:3" ht="15.75" customHeight="1" x14ac:dyDescent="0.25">
      <c r="A20" s="1" t="s">
        <v>85</v>
      </c>
      <c r="B20">
        <f>SUM('Growth Rate'!C20:Y20)/23</f>
        <v>2.0718232726236224E-3</v>
      </c>
      <c r="C20">
        <f>SUM('Growth Rate'!C37:Y37)/23</f>
        <v>-1.6580076258465989E-3</v>
      </c>
    </row>
    <row r="21" spans="1:3" ht="15.75" customHeight="1" x14ac:dyDescent="0.25">
      <c r="A21" s="1" t="s">
        <v>84</v>
      </c>
      <c r="B21">
        <f>SUM('Growth Rate'!C21:Y21)/23</f>
        <v>3.2892001030180155E-3</v>
      </c>
      <c r="C21">
        <f>SUM('Growth Rate'!C38:Y38)/23</f>
        <v>-3.0058791134787754E-4</v>
      </c>
    </row>
    <row r="22" spans="1:3" ht="15.75" customHeight="1" x14ac:dyDescent="0.25">
      <c r="A22" s="1" t="s">
        <v>83</v>
      </c>
      <c r="B22">
        <f>SUM('Growth Rate'!C22:Y22)/23</f>
        <v>3.8589111701197798E-3</v>
      </c>
      <c r="C22">
        <f>SUM('Growth Rate'!C39:Y39)/23</f>
        <v>-1.2856914407680215E-3</v>
      </c>
    </row>
    <row r="23" spans="1:3" ht="15.75" customHeight="1" x14ac:dyDescent="0.25">
      <c r="A23" s="1" t="s">
        <v>81</v>
      </c>
      <c r="B23">
        <f>SUM('Growth Rate'!C23:Y23)/23</f>
        <v>8.3785556827740081E-4</v>
      </c>
      <c r="C23">
        <f>SUM('Growth Rate'!C40:Y40)/23</f>
        <v>-5.0211946261500367E-5</v>
      </c>
    </row>
    <row r="24" spans="1:3" ht="15.75" customHeight="1" x14ac:dyDescent="0.25">
      <c r="A24" s="1" t="s">
        <v>82</v>
      </c>
      <c r="B24" t="e">
        <f>SUM('Growth Rate'!C27:Y27)/23</f>
        <v>#REF!</v>
      </c>
      <c r="C24" t="e">
        <f>SUM('Growth Rate'!C44:Y44)/23</f>
        <v>#REF!</v>
      </c>
    </row>
    <row r="25" spans="1:3" ht="31.5" customHeight="1" x14ac:dyDescent="0.25">
      <c r="A25" s="1" t="s">
        <v>94</v>
      </c>
      <c r="B25" t="e">
        <f>SUM('Growth Rate'!C28:Y28)/23</f>
        <v>#REF!</v>
      </c>
      <c r="C25" t="e">
        <f>SUM('Growth Rate'!C45:Y45)/23</f>
        <v>#REF!</v>
      </c>
    </row>
    <row r="26" spans="1:3" ht="15.75" customHeight="1" x14ac:dyDescent="0.25">
      <c r="A26" s="1" t="s">
        <v>86</v>
      </c>
      <c r="B26">
        <f>SUM('Growth Rate'!C29:Y29)/23</f>
        <v>2.7128130117451653E-3</v>
      </c>
      <c r="C26">
        <f>SUM('Growth Rate'!C46:Y46)/23</f>
        <v>1.8722950494390412E-4</v>
      </c>
    </row>
    <row r="27" spans="1:3" ht="15.75" customHeight="1" x14ac:dyDescent="0.25">
      <c r="A27" s="1" t="s">
        <v>87</v>
      </c>
      <c r="B27">
        <f>SUM('Growth Rate'!C30:Y30)/23</f>
        <v>2.1489688569577203E-3</v>
      </c>
      <c r="C27">
        <f>SUM('Growth Rate'!C47:Y47)/23</f>
        <v>-3.6478508955431282E-3</v>
      </c>
    </row>
    <row r="28" spans="1:3" ht="15.75" customHeight="1" x14ac:dyDescent="0.25">
      <c r="A28" s="1" t="s">
        <v>88</v>
      </c>
      <c r="B28">
        <f>SUM('Growth Rate'!C31:Y31)/23</f>
        <v>6.0468559849089398E-4</v>
      </c>
      <c r="C28">
        <f>SUM('Growth Rate'!C48:Y48)/23</f>
        <v>3.6169921924457101E-4</v>
      </c>
    </row>
    <row r="29" spans="1:3" ht="15.75" customHeight="1" x14ac:dyDescent="0.25">
      <c r="A29" s="1" t="s">
        <v>114</v>
      </c>
      <c r="B29">
        <f>SUM('Growth Rate'!C32:Y32)/23</f>
        <v>1.1036214331332284E-3</v>
      </c>
      <c r="C29">
        <f>SUM('Growth Rate'!C49:Y49)/23</f>
        <v>-1.4809159325424159E-3</v>
      </c>
    </row>
    <row r="30" spans="1:3" ht="15.75" customHeight="1" x14ac:dyDescent="0.25"/>
    <row r="31" spans="1:3" ht="15.75" customHeight="1" x14ac:dyDescent="0.25"/>
    <row r="32" spans="1:3" ht="15.75" customHeight="1" x14ac:dyDescent="0.25"/>
    <row r="33" spans="1:16" x14ac:dyDescent="0.25">
      <c r="A33" t="s">
        <v>117</v>
      </c>
    </row>
    <row r="34" spans="1:16" x14ac:dyDescent="0.25">
      <c r="A34" t="s">
        <v>101</v>
      </c>
      <c r="G34" t="s">
        <v>110</v>
      </c>
    </row>
    <row r="35" spans="1:16" x14ac:dyDescent="0.25">
      <c r="B35" t="s">
        <v>116</v>
      </c>
      <c r="C35" t="s">
        <v>115</v>
      </c>
      <c r="D35" t="s">
        <v>109</v>
      </c>
      <c r="E35" s="4" t="s">
        <v>101</v>
      </c>
      <c r="H35" t="s">
        <v>111</v>
      </c>
      <c r="I35" t="s">
        <v>112</v>
      </c>
      <c r="J35" t="s">
        <v>110</v>
      </c>
      <c r="O35" t="s">
        <v>118</v>
      </c>
    </row>
    <row r="36" spans="1:16" x14ac:dyDescent="0.25">
      <c r="A36" s="1" t="str">
        <f t="shared" ref="A36:A44" si="6">A4</f>
        <v xml:space="preserve">Low-Tech </v>
      </c>
      <c r="B36">
        <f>'Growth Rate'!B71</f>
        <v>8.0752204099251573E-2</v>
      </c>
      <c r="C36">
        <f>'Manu and Services'!B3/'Manu and Services'!B$14</f>
        <v>0.63682916501176667</v>
      </c>
      <c r="D36">
        <f>('Manu and Services'!I3/'Manu and Services'!B3)-1</f>
        <v>0.32282180770784974</v>
      </c>
      <c r="E36" s="4">
        <f>D36*C36*B36</f>
        <v>1.6601227260588648E-2</v>
      </c>
      <c r="F36" t="e">
        <f>E36/$E$47</f>
        <v>#REF!</v>
      </c>
      <c r="G36" s="1" t="str">
        <f t="shared" ref="G36:G44" si="7">G4</f>
        <v xml:space="preserve">Low-Tech </v>
      </c>
      <c r="H36">
        <f>D36+1</f>
        <v>1.3228218077078497</v>
      </c>
      <c r="I36">
        <f>'Growth Rate'!I71-'Growth Rate'!B71</f>
        <v>-1.5980704559716771E-2</v>
      </c>
      <c r="J36">
        <f>C36*H36*I36</f>
        <v>-1.3462329415258854E-2</v>
      </c>
      <c r="K36" t="e">
        <f>J36/$J$47</f>
        <v>#REF!</v>
      </c>
      <c r="L36">
        <f>E36+J36</f>
        <v>3.1388978453297939E-3</v>
      </c>
      <c r="N36" t="s">
        <v>101</v>
      </c>
      <c r="O36" s="5" t="e">
        <f>E47</f>
        <v>#REF!</v>
      </c>
      <c r="P36" t="e">
        <f>O36/$O$38</f>
        <v>#REF!</v>
      </c>
    </row>
    <row r="37" spans="1:16" x14ac:dyDescent="0.25">
      <c r="A37" s="1" t="str">
        <f t="shared" si="6"/>
        <v>Mid-Tech</v>
      </c>
      <c r="B37">
        <f>'Growth Rate'!B72</f>
        <v>5.7436751487135014E-2</v>
      </c>
      <c r="C37">
        <f>'Manu and Services'!B4/'Manu and Services'!B$14</f>
        <v>1.3668816330924816</v>
      </c>
      <c r="D37">
        <f>('Manu and Services'!I4/'Manu and Services'!B4)-1</f>
        <v>0.44293480581175637</v>
      </c>
      <c r="E37" s="4">
        <f t="shared" ref="E37:E44" si="8">D37*C37*B37</f>
        <v>3.4774475271596869E-2</v>
      </c>
      <c r="F37" t="e">
        <f t="shared" ref="F37:F44" si="9">E37/$E$47</f>
        <v>#REF!</v>
      </c>
      <c r="G37" s="1" t="str">
        <f t="shared" si="7"/>
        <v>Mid-Tech</v>
      </c>
      <c r="H37">
        <f t="shared" ref="H37:H44" si="10">D37+1</f>
        <v>1.4429348058117564</v>
      </c>
      <c r="I37">
        <f>'Growth Rate'!I72-'Growth Rate'!B72</f>
        <v>-3.4077844855663619E-4</v>
      </c>
      <c r="J37">
        <f t="shared" ref="J37:J44" si="11">C37*H37*I37</f>
        <v>-6.7212451899766317E-4</v>
      </c>
      <c r="K37" t="e">
        <f t="shared" ref="K37:K44" si="12">J37/$J$47</f>
        <v>#REF!</v>
      </c>
      <c r="L37">
        <f t="shared" ref="L37:L44" si="13">E37+J37</f>
        <v>3.4102350752599209E-2</v>
      </c>
      <c r="N37" t="s">
        <v>110</v>
      </c>
      <c r="O37" s="5" t="e">
        <f>J47</f>
        <v>#REF!</v>
      </c>
      <c r="P37" t="e">
        <f>O37/$O$38</f>
        <v>#REF!</v>
      </c>
    </row>
    <row r="38" spans="1:16" x14ac:dyDescent="0.25">
      <c r="A38" s="1" t="str">
        <f t="shared" si="6"/>
        <v>High-Tech</v>
      </c>
      <c r="B38">
        <f>'Growth Rate'!B73</f>
        <v>9.5700580399744481E-2</v>
      </c>
      <c r="C38">
        <f>'Manu and Services'!B5/'Manu and Services'!B$14</f>
        <v>0.83395468443679754</v>
      </c>
      <c r="D38">
        <f>('Manu and Services'!I5/'Manu and Services'!B5)-1</f>
        <v>0.49210528043879931</v>
      </c>
      <c r="E38" s="4">
        <f t="shared" si="8"/>
        <v>3.9274896511497355E-2</v>
      </c>
      <c r="F38" t="e">
        <f t="shared" si="9"/>
        <v>#REF!</v>
      </c>
      <c r="G38" s="1" t="str">
        <f t="shared" si="7"/>
        <v>High-Tech</v>
      </c>
      <c r="H38">
        <f t="shared" si="10"/>
        <v>1.4921052804387993</v>
      </c>
      <c r="I38">
        <f>'Growth Rate'!I73-'Growth Rate'!B73</f>
        <v>1.6993721501061765E-2</v>
      </c>
      <c r="J38">
        <f t="shared" si="11"/>
        <v>2.1146106562232904E-2</v>
      </c>
      <c r="K38" t="e">
        <f t="shared" si="12"/>
        <v>#REF!</v>
      </c>
      <c r="L38">
        <f t="shared" si="13"/>
        <v>6.0421003073730259E-2</v>
      </c>
      <c r="N38" t="s">
        <v>99</v>
      </c>
      <c r="O38" t="e">
        <f>K47</f>
        <v>#REF!</v>
      </c>
    </row>
    <row r="39" spans="1:16" x14ac:dyDescent="0.25">
      <c r="A39" s="1" t="str">
        <f t="shared" si="6"/>
        <v>Utilities</v>
      </c>
      <c r="B39">
        <f>'Growth Rate'!B74</f>
        <v>8.1669691470054439E-3</v>
      </c>
      <c r="C39">
        <f>'Manu and Services'!B6/'Manu and Services'!B$14</f>
        <v>2.581301240536245</v>
      </c>
      <c r="D39">
        <f>('Manu and Services'!I6/'Manu and Services'!B6)-1</f>
        <v>1.3510451276732516</v>
      </c>
      <c r="E39" s="4">
        <f t="shared" si="8"/>
        <v>2.8481933009755649E-2</v>
      </c>
      <c r="F39" t="e">
        <f t="shared" si="9"/>
        <v>#REF!</v>
      </c>
      <c r="G39" s="1" t="str">
        <f t="shared" si="7"/>
        <v>Utilities</v>
      </c>
      <c r="H39">
        <f t="shared" si="10"/>
        <v>2.3510451276732516</v>
      </c>
      <c r="I39">
        <f>'Growth Rate'!I74-'Growth Rate'!B74</f>
        <v>-2.8482792924333132E-3</v>
      </c>
      <c r="J39">
        <f t="shared" si="11"/>
        <v>-1.7285511204304715E-2</v>
      </c>
      <c r="K39" t="e">
        <f t="shared" si="12"/>
        <v>#REF!</v>
      </c>
      <c r="L39">
        <f t="shared" si="13"/>
        <v>1.1196421805450933E-2</v>
      </c>
    </row>
    <row r="40" spans="1:16" x14ac:dyDescent="0.25">
      <c r="A40" s="1" t="e">
        <f t="shared" si="6"/>
        <v>#REF!</v>
      </c>
      <c r="B40">
        <f>'Growth Rate'!B78</f>
        <v>0.26279220955115534</v>
      </c>
      <c r="C40" t="e">
        <f>'Manu and Services'!#REF!/'Manu and Services'!B$14</f>
        <v>#REF!</v>
      </c>
      <c r="D40" t="e">
        <f>('Manu and Services'!#REF!/'Manu and Services'!#REF!)-1</f>
        <v>#REF!</v>
      </c>
      <c r="E40" s="4" t="e">
        <f t="shared" si="8"/>
        <v>#REF!</v>
      </c>
      <c r="F40" t="e">
        <f t="shared" si="9"/>
        <v>#REF!</v>
      </c>
      <c r="G40" s="1" t="str">
        <f t="shared" si="7"/>
        <v>Market Services</v>
      </c>
      <c r="H40" t="e">
        <f t="shared" si="10"/>
        <v>#REF!</v>
      </c>
      <c r="I40">
        <f>'Growth Rate'!I78-'Growth Rate'!B78</f>
        <v>2.7998797223970862E-2</v>
      </c>
      <c r="J40" t="e">
        <f t="shared" si="11"/>
        <v>#REF!</v>
      </c>
      <c r="K40" t="e">
        <f t="shared" si="12"/>
        <v>#REF!</v>
      </c>
      <c r="L40" t="e">
        <f t="shared" si="13"/>
        <v>#REF!</v>
      </c>
    </row>
    <row r="41" spans="1:16" ht="45" x14ac:dyDescent="0.25">
      <c r="A41" s="1" t="str">
        <f t="shared" si="6"/>
        <v>Govt and Other Services</v>
      </c>
      <c r="B41">
        <f>'Growth Rate'!B79</f>
        <v>0.20598911070780401</v>
      </c>
      <c r="C41" t="e">
        <f>'Manu and Services'!#REF!/'Manu and Services'!B$14</f>
        <v>#REF!</v>
      </c>
      <c r="D41" t="e">
        <f>('Manu and Services'!#REF!/'Manu and Services'!#REF!)-1</f>
        <v>#REF!</v>
      </c>
      <c r="E41" s="4" t="e">
        <f t="shared" si="8"/>
        <v>#REF!</v>
      </c>
      <c r="F41" t="e">
        <f t="shared" si="9"/>
        <v>#REF!</v>
      </c>
      <c r="G41" s="1" t="str">
        <f t="shared" si="7"/>
        <v>Government Services and Other Social Services</v>
      </c>
      <c r="H41" t="e">
        <f t="shared" si="10"/>
        <v>#REF!</v>
      </c>
      <c r="I41">
        <f>'Growth Rate'!I79-'Growth Rate'!B79</f>
        <v>1.0890447398612918E-2</v>
      </c>
      <c r="J41" t="e">
        <f t="shared" si="11"/>
        <v>#REF!</v>
      </c>
      <c r="K41" t="e">
        <f t="shared" si="12"/>
        <v>#REF!</v>
      </c>
      <c r="L41" t="e">
        <f t="shared" si="13"/>
        <v>#REF!</v>
      </c>
    </row>
    <row r="42" spans="1:16" x14ac:dyDescent="0.25">
      <c r="A42" s="1" t="str">
        <f t="shared" si="6"/>
        <v>Agriculture</v>
      </c>
      <c r="B42">
        <f>'Growth Rate'!B80</f>
        <v>0.20598911070780401</v>
      </c>
      <c r="C42">
        <f>'Manu and Services'!B10/'Manu and Services'!B$14</f>
        <v>0.4881350403633391</v>
      </c>
      <c r="D42">
        <f>('Manu and Services'!I10/'Manu and Services'!B10)-1</f>
        <v>3.5580008286428821E-2</v>
      </c>
      <c r="E42" s="4">
        <f t="shared" si="8"/>
        <v>3.5775877253107252E-3</v>
      </c>
      <c r="F42" t="e">
        <f t="shared" si="9"/>
        <v>#REF!</v>
      </c>
      <c r="G42" s="1" t="str">
        <f t="shared" si="7"/>
        <v>Agriculture</v>
      </c>
      <c r="H42">
        <f t="shared" si="10"/>
        <v>1.0355800082864288</v>
      </c>
      <c r="I42">
        <f>'Growth Rate'!I80-'Growth Rate'!B80</f>
        <v>1.0890447398612918E-2</v>
      </c>
      <c r="J42">
        <f t="shared" si="11"/>
        <v>5.5051526240735412E-3</v>
      </c>
      <c r="K42" t="e">
        <f t="shared" si="12"/>
        <v>#REF!</v>
      </c>
      <c r="L42">
        <f t="shared" si="13"/>
        <v>9.0827403493842669E-3</v>
      </c>
    </row>
    <row r="43" spans="1:16" x14ac:dyDescent="0.25">
      <c r="A43" s="1" t="str">
        <f t="shared" si="6"/>
        <v>Construction</v>
      </c>
      <c r="B43">
        <f>'Growth Rate'!B81</f>
        <v>0.21109515941165316</v>
      </c>
      <c r="C43">
        <f>'Manu and Services'!B11/'Manu and Services'!B$14</f>
        <v>0.8383802412458492</v>
      </c>
      <c r="D43">
        <f>('Manu and Services'!I11/'Manu and Services'!B11)-1</f>
        <v>4.6850631058894088E-2</v>
      </c>
      <c r="E43" s="4">
        <f t="shared" si="8"/>
        <v>8.2915314835952086E-3</v>
      </c>
      <c r="F43" t="e">
        <f t="shared" si="9"/>
        <v>#REF!</v>
      </c>
      <c r="G43" s="1" t="str">
        <f t="shared" si="7"/>
        <v>Construction</v>
      </c>
      <c r="H43">
        <f t="shared" si="10"/>
        <v>1.0468506310588941</v>
      </c>
      <c r="I43">
        <f>'Growth Rate'!I81-'Growth Rate'!B81</f>
        <v>-4.3615765289183039E-2</v>
      </c>
      <c r="J43">
        <f t="shared" si="11"/>
        <v>-3.8279763915356924E-2</v>
      </c>
      <c r="K43" t="e">
        <f t="shared" si="12"/>
        <v>#REF!</v>
      </c>
      <c r="L43">
        <f t="shared" si="13"/>
        <v>-2.9988232431761713E-2</v>
      </c>
    </row>
    <row r="44" spans="1:16" x14ac:dyDescent="0.25">
      <c r="A44" s="1" t="str">
        <f t="shared" si="6"/>
        <v>Mining</v>
      </c>
      <c r="B44">
        <f>'Growth Rate'!B82</f>
        <v>7.2974510388168046E-2</v>
      </c>
      <c r="C44">
        <f>'Manu and Services'!B12/'Manu and Services'!B$14</f>
        <v>0.62635939278920472</v>
      </c>
      <c r="D44">
        <f>('Manu and Services'!I12/'Manu and Services'!B12)-1</f>
        <v>-7.1326090118615459E-2</v>
      </c>
      <c r="E44" s="4">
        <f t="shared" si="8"/>
        <v>-3.2601921863145613E-3</v>
      </c>
      <c r="F44" t="e">
        <f t="shared" si="9"/>
        <v>#REF!</v>
      </c>
      <c r="G44" s="1" t="str">
        <f t="shared" si="7"/>
        <v>Mining</v>
      </c>
      <c r="H44">
        <f t="shared" si="10"/>
        <v>0.92867390988138454</v>
      </c>
      <c r="I44">
        <f>'Growth Rate'!I82-'Growth Rate'!B82</f>
        <v>9.0066746116161805E-3</v>
      </c>
      <c r="J44">
        <f t="shared" si="11"/>
        <v>5.2390351489213192E-3</v>
      </c>
      <c r="K44" t="e">
        <f t="shared" si="12"/>
        <v>#REF!</v>
      </c>
      <c r="L44">
        <f t="shared" si="13"/>
        <v>1.9788429626067579E-3</v>
      </c>
    </row>
    <row r="46" spans="1:16" x14ac:dyDescent="0.25">
      <c r="K46" t="s">
        <v>105</v>
      </c>
    </row>
    <row r="47" spans="1:16" x14ac:dyDescent="0.25">
      <c r="E47" s="4" t="e">
        <f>SUM(E36:E44)</f>
        <v>#REF!</v>
      </c>
      <c r="J47" s="4" t="e">
        <f>SUM(J36:J44)</f>
        <v>#REF!</v>
      </c>
      <c r="K47" t="e">
        <f>E47+J47</f>
        <v>#REF!</v>
      </c>
    </row>
    <row r="48" spans="1:16" x14ac:dyDescent="0.25">
      <c r="A48" t="s">
        <v>113</v>
      </c>
      <c r="B48">
        <f>('Manu and Services'!I14/'Manu and Services'!B14)-1</f>
        <v>0.20493647337141807</v>
      </c>
    </row>
    <row r="51" spans="1:16" x14ac:dyDescent="0.25">
      <c r="A51" t="s">
        <v>120</v>
      </c>
    </row>
    <row r="52" spans="1:16" x14ac:dyDescent="0.25">
      <c r="A52" t="s">
        <v>101</v>
      </c>
      <c r="G52" t="s">
        <v>110</v>
      </c>
    </row>
    <row r="53" spans="1:16" x14ac:dyDescent="0.25">
      <c r="B53" t="s">
        <v>119</v>
      </c>
      <c r="C53" t="s">
        <v>121</v>
      </c>
      <c r="D53" t="s">
        <v>109</v>
      </c>
      <c r="E53" s="4" t="s">
        <v>101</v>
      </c>
      <c r="H53" t="s">
        <v>111</v>
      </c>
      <c r="I53" t="s">
        <v>112</v>
      </c>
      <c r="J53" t="s">
        <v>110</v>
      </c>
      <c r="O53" t="s">
        <v>118</v>
      </c>
    </row>
    <row r="54" spans="1:16" x14ac:dyDescent="0.25">
      <c r="A54" t="s">
        <v>85</v>
      </c>
      <c r="B54">
        <f>'Growth Rate'!J71</f>
        <v>6.5004553990764546E-2</v>
      </c>
      <c r="C54">
        <f>'Manu and Services'!J3/'Manu and Services'!J$14</f>
        <v>0.6907908941735883</v>
      </c>
      <c r="D54">
        <f>('Manu and Services'!Y3/'Manu and Services'!J3)-1</f>
        <v>1.0820379130454327</v>
      </c>
      <c r="E54" s="4">
        <f>D54*C54*B54</f>
        <v>4.8588429871114704E-2</v>
      </c>
      <c r="F54" t="e">
        <f>E54/$E$65</f>
        <v>#REF!</v>
      </c>
      <c r="G54" s="1" t="s">
        <v>85</v>
      </c>
      <c r="H54">
        <f>D54+1</f>
        <v>2.0820379130454327</v>
      </c>
      <c r="I54">
        <f>'Growth Rate'!Y71-'Growth Rate'!J71</f>
        <v>-2.9110961814220751E-2</v>
      </c>
      <c r="J54">
        <f>C54*H54*I54</f>
        <v>-4.1868923261531694E-2</v>
      </c>
      <c r="K54" t="e">
        <f>J54/$J$65</f>
        <v>#REF!</v>
      </c>
      <c r="L54">
        <f>E54+J54</f>
        <v>6.7195066095830092E-3</v>
      </c>
      <c r="N54" t="s">
        <v>101</v>
      </c>
      <c r="O54" s="5" t="e">
        <f>E65</f>
        <v>#REF!</v>
      </c>
      <c r="P54" t="e">
        <f>O54/$O$56</f>
        <v>#REF!</v>
      </c>
    </row>
    <row r="55" spans="1:16" x14ac:dyDescent="0.25">
      <c r="A55" t="s">
        <v>84</v>
      </c>
      <c r="B55">
        <f>'Growth Rate'!J72</f>
        <v>6.0020473222336314E-2</v>
      </c>
      <c r="C55">
        <f>'Manu and Services'!J4/'Manu and Services'!J$14</f>
        <v>1.5759706977254491</v>
      </c>
      <c r="D55">
        <f>('Manu and Services'!Y4/'Manu and Services'!J4)-1</f>
        <v>0.56777705690269875</v>
      </c>
      <c r="E55" s="4">
        <f t="shared" ref="E55:E62" si="14">D55*C55*B55</f>
        <v>5.3706319710605951E-2</v>
      </c>
      <c r="F55" t="e">
        <f t="shared" ref="F55:F62" si="15">E55/$E$65</f>
        <v>#REF!</v>
      </c>
      <c r="G55" s="1" t="s">
        <v>84</v>
      </c>
      <c r="H55">
        <f t="shared" ref="H55:H62" si="16">D55+1</f>
        <v>1.5677770569026988</v>
      </c>
      <c r="I55">
        <f>'Growth Rate'!Y72-'Growth Rate'!J72</f>
        <v>-5.6413738412924089E-3</v>
      </c>
      <c r="J55">
        <f t="shared" ref="J55:J62" si="17">C55*H55*I55</f>
        <v>-1.3938541207476039E-2</v>
      </c>
      <c r="K55" t="e">
        <f t="shared" ref="K55:K62" si="18">J55/$J$65</f>
        <v>#REF!</v>
      </c>
      <c r="L55">
        <f t="shared" ref="L55:L62" si="19">E55+J55</f>
        <v>3.9767778503129916E-2</v>
      </c>
      <c r="N55" t="s">
        <v>110</v>
      </c>
      <c r="O55" s="5" t="e">
        <f>J65</f>
        <v>#REF!</v>
      </c>
      <c r="P55" t="e">
        <f t="shared" ref="P55:P56" si="20">O55/$O$56</f>
        <v>#REF!</v>
      </c>
    </row>
    <row r="56" spans="1:16" x14ac:dyDescent="0.25">
      <c r="A56" t="s">
        <v>83</v>
      </c>
      <c r="B56">
        <f>'Growth Rate'!J73</f>
        <v>0.1084187521798021</v>
      </c>
      <c r="C56">
        <f>'Manu and Services'!J5/'Manu and Services'!J$14</f>
        <v>0.95336430090333668</v>
      </c>
      <c r="D56">
        <f>('Manu and Services'!Y5/'Manu and Services'!J5)-1</f>
        <v>0.73076245174023979</v>
      </c>
      <c r="E56" s="4">
        <f t="shared" si="14"/>
        <v>7.5533483519750921E-2</v>
      </c>
      <c r="F56" t="e">
        <f t="shared" si="15"/>
        <v>#REF!</v>
      </c>
      <c r="G56" s="1" t="s">
        <v>83</v>
      </c>
      <c r="H56">
        <f t="shared" si="16"/>
        <v>1.7307624517402398</v>
      </c>
      <c r="I56">
        <f>'Growth Rate'!Y73-'Growth Rate'!J73</f>
        <v>-3.5535057665673622E-2</v>
      </c>
      <c r="J56">
        <f t="shared" si="17"/>
        <v>-5.8634520087372993E-2</v>
      </c>
      <c r="K56" t="e">
        <f t="shared" si="18"/>
        <v>#REF!</v>
      </c>
      <c r="L56">
        <f t="shared" si="19"/>
        <v>1.6898963432377928E-2</v>
      </c>
      <c r="N56" t="s">
        <v>99</v>
      </c>
      <c r="O56" t="e">
        <f>K65</f>
        <v>#REF!</v>
      </c>
      <c r="P56" t="e">
        <f t="shared" si="20"/>
        <v>#REF!</v>
      </c>
    </row>
    <row r="57" spans="1:16" x14ac:dyDescent="0.25">
      <c r="A57" t="s">
        <v>81</v>
      </c>
      <c r="B57">
        <f>'Growth Rate'!J74</f>
        <v>6.1244121419409998E-3</v>
      </c>
      <c r="C57">
        <f>'Manu and Services'!J6/'Manu and Services'!J$14</f>
        <v>4.5250449879502765</v>
      </c>
      <c r="D57">
        <f>('Manu and Services'!Y6/'Manu and Services'!J6)-1</f>
        <v>-0.25143484205966593</v>
      </c>
      <c r="E57" s="4">
        <f t="shared" si="14"/>
        <v>-6.9680742397897179E-3</v>
      </c>
      <c r="F57" t="e">
        <f t="shared" si="15"/>
        <v>#REF!</v>
      </c>
      <c r="G57" s="1" t="s">
        <v>81</v>
      </c>
      <c r="H57">
        <f t="shared" si="16"/>
        <v>0.74856515794033407</v>
      </c>
      <c r="I57">
        <f>'Growth Rate'!Y74-'Growth Rate'!J74</f>
        <v>4.4064296429104227E-3</v>
      </c>
      <c r="J57">
        <f t="shared" si="17"/>
        <v>1.4925859542472466E-2</v>
      </c>
      <c r="K57" t="e">
        <f t="shared" si="18"/>
        <v>#REF!</v>
      </c>
      <c r="L57">
        <f t="shared" si="19"/>
        <v>7.9577853026827489E-3</v>
      </c>
    </row>
    <row r="58" spans="1:16" x14ac:dyDescent="0.25">
      <c r="A58" t="s">
        <v>82</v>
      </c>
      <c r="B58">
        <f>'Growth Rate'!J78</f>
        <v>0.32977768277041469</v>
      </c>
      <c r="C58" t="e">
        <f>'Manu and Services'!#REF!/'Manu and Services'!J$14</f>
        <v>#REF!</v>
      </c>
      <c r="D58" t="e">
        <f>('Manu and Services'!#REF!/'Manu and Services'!#REF!)-1</f>
        <v>#REF!</v>
      </c>
      <c r="E58" s="4" t="e">
        <f t="shared" si="14"/>
        <v>#REF!</v>
      </c>
      <c r="F58" t="e">
        <f t="shared" si="15"/>
        <v>#REF!</v>
      </c>
      <c r="G58" s="1" t="s">
        <v>82</v>
      </c>
      <c r="H58" t="e">
        <f t="shared" si="16"/>
        <v>#REF!</v>
      </c>
      <c r="I58">
        <f>'Growth Rate'!Y78-'Growth Rate'!J78</f>
        <v>7.810645749521089E-2</v>
      </c>
      <c r="J58" t="e">
        <f t="shared" si="17"/>
        <v>#REF!</v>
      </c>
      <c r="K58" t="e">
        <f t="shared" si="18"/>
        <v>#REF!</v>
      </c>
      <c r="L58" t="e">
        <f t="shared" si="19"/>
        <v>#REF!</v>
      </c>
    </row>
    <row r="59" spans="1:16" ht="45" x14ac:dyDescent="0.25">
      <c r="A59" t="s">
        <v>94</v>
      </c>
      <c r="B59">
        <f>'Growth Rate'!J79</f>
        <v>0.16426891834117144</v>
      </c>
      <c r="C59" t="e">
        <f>'Manu and Services'!#REF!/'Manu and Services'!J$14</f>
        <v>#REF!</v>
      </c>
      <c r="D59" t="e">
        <f>('Manu and Services'!#REF!/'Manu and Services'!#REF!)-1</f>
        <v>#REF!</v>
      </c>
      <c r="E59" s="4" t="e">
        <f t="shared" si="14"/>
        <v>#REF!</v>
      </c>
      <c r="F59" t="e">
        <f t="shared" si="15"/>
        <v>#REF!</v>
      </c>
      <c r="G59" s="1" t="s">
        <v>94</v>
      </c>
      <c r="H59" t="e">
        <f t="shared" si="16"/>
        <v>#REF!</v>
      </c>
      <c r="I59">
        <f>'Growth Rate'!Y79-'Growth Rate'!J79</f>
        <v>4.3774924904211504E-2</v>
      </c>
      <c r="J59" t="e">
        <f t="shared" si="17"/>
        <v>#REF!</v>
      </c>
      <c r="K59" t="e">
        <f t="shared" si="18"/>
        <v>#REF!</v>
      </c>
      <c r="L59" t="e">
        <f t="shared" si="19"/>
        <v>#REF!</v>
      </c>
    </row>
    <row r="60" spans="1:16" x14ac:dyDescent="0.25">
      <c r="A60" t="s">
        <v>86</v>
      </c>
      <c r="B60">
        <f>'Growth Rate'!J80</f>
        <v>0.1877725523728089</v>
      </c>
      <c r="C60">
        <f>'Manu and Services'!J10/'Manu and Services'!J$14</f>
        <v>0.50504438519512562</v>
      </c>
      <c r="D60">
        <f>('Manu and Services'!Y10/'Manu and Services'!J10)-1</f>
        <v>0.45117496420692005</v>
      </c>
      <c r="E60" s="4">
        <f t="shared" si="14"/>
        <v>4.2786488908049904E-2</v>
      </c>
      <c r="F60" t="e">
        <f t="shared" si="15"/>
        <v>#REF!</v>
      </c>
      <c r="G60" s="1" t="s">
        <v>86</v>
      </c>
      <c r="H60">
        <f t="shared" si="16"/>
        <v>1.45117496420692</v>
      </c>
      <c r="I60">
        <f>'Growth Rate'!Y80-'Growth Rate'!J80</f>
        <v>2.8781958212632186E-2</v>
      </c>
      <c r="J60">
        <f t="shared" si="17"/>
        <v>2.109452074101973E-2</v>
      </c>
      <c r="K60" t="e">
        <f t="shared" si="18"/>
        <v>#REF!</v>
      </c>
      <c r="L60">
        <f t="shared" si="19"/>
        <v>6.3881009649069634E-2</v>
      </c>
    </row>
    <row r="61" spans="1:16" x14ac:dyDescent="0.25">
      <c r="A61" t="s">
        <v>87</v>
      </c>
      <c r="B61">
        <f>'Growth Rate'!J81</f>
        <v>0.15133604104318085</v>
      </c>
      <c r="C61">
        <f>'Manu and Services'!J11/'Manu and Services'!J$14</f>
        <v>0.80031675752626841</v>
      </c>
      <c r="D61">
        <f>('Manu and Services'!Y11/'Manu and Services'!J11)-1</f>
        <v>0.26723085131530011</v>
      </c>
      <c r="E61" s="4">
        <f t="shared" si="14"/>
        <v>3.2366137466014348E-2</v>
      </c>
      <c r="F61" t="e">
        <f t="shared" si="15"/>
        <v>#REF!</v>
      </c>
      <c r="G61" s="1" t="s">
        <v>87</v>
      </c>
      <c r="H61">
        <f t="shared" si="16"/>
        <v>1.2672308513153001</v>
      </c>
      <c r="I61">
        <f>'Growth Rate'!Y81-'Growth Rate'!J81</f>
        <v>-4.1461755952887244E-2</v>
      </c>
      <c r="J61">
        <f t="shared" si="17"/>
        <v>-4.2049935986966797E-2</v>
      </c>
      <c r="K61" t="e">
        <f t="shared" si="18"/>
        <v>#REF!</v>
      </c>
      <c r="L61">
        <f t="shared" si="19"/>
        <v>-9.6837985209524483E-3</v>
      </c>
    </row>
    <row r="62" spans="1:16" x14ac:dyDescent="0.25">
      <c r="A62" t="s">
        <v>88</v>
      </c>
      <c r="B62">
        <f>'Growth Rate'!J82</f>
        <v>8.8691748610517304E-2</v>
      </c>
      <c r="C62">
        <f>'Manu and Services'!J12/'Manu and Services'!J$14</f>
        <v>0.45828453585583534</v>
      </c>
      <c r="D62">
        <f>('Manu and Services'!Y12/'Manu and Services'!J12)-1</f>
        <v>0.59612819860234323</v>
      </c>
      <c r="E62" s="4">
        <f t="shared" si="14"/>
        <v>2.4230260648021605E-2</v>
      </c>
      <c r="F62" t="e">
        <f t="shared" si="15"/>
        <v>#REF!</v>
      </c>
      <c r="G62" s="1" t="s">
        <v>88</v>
      </c>
      <c r="H62">
        <f t="shared" si="16"/>
        <v>1.5961281986023432</v>
      </c>
      <c r="I62">
        <f>'Growth Rate'!Y82-'Growth Rate'!J82</f>
        <v>-3.2643042676882422E-3</v>
      </c>
      <c r="J62">
        <f t="shared" si="17"/>
        <v>-2.3877761278371682E-3</v>
      </c>
      <c r="K62" t="e">
        <f t="shared" si="18"/>
        <v>#REF!</v>
      </c>
      <c r="L62">
        <f t="shared" si="19"/>
        <v>2.1842484520184436E-2</v>
      </c>
    </row>
    <row r="64" spans="1:16" x14ac:dyDescent="0.25">
      <c r="K64" t="s">
        <v>105</v>
      </c>
    </row>
    <row r="65" spans="1:11" x14ac:dyDescent="0.25">
      <c r="E65" s="4" t="e">
        <f>SUM(E54:E62)</f>
        <v>#REF!</v>
      </c>
      <c r="J65" s="4" t="e">
        <f>SUM(J54:J62)</f>
        <v>#REF!</v>
      </c>
      <c r="K65" t="e">
        <f>E65+J65</f>
        <v>#REF!</v>
      </c>
    </row>
    <row r="66" spans="1:11" x14ac:dyDescent="0.25">
      <c r="A66" t="s">
        <v>113</v>
      </c>
      <c r="B66">
        <f>('Manu and Services'!Y14/'Manu and Services'!J14)-1</f>
        <v>0.32795417093289236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8"/>
  <sheetViews>
    <sheetView topLeftCell="A79" zoomScale="70" zoomScaleNormal="70" workbookViewId="0">
      <selection activeCell="C77" sqref="C77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7" x14ac:dyDescent="0.25">
      <c r="A1" t="s">
        <v>100</v>
      </c>
    </row>
    <row r="2" spans="1:17" x14ac:dyDescent="0.25">
      <c r="A2" t="s">
        <v>101</v>
      </c>
      <c r="G2" t="s">
        <v>110</v>
      </c>
    </row>
    <row r="3" spans="1:17" x14ac:dyDescent="0.25">
      <c r="B3" t="s">
        <v>116</v>
      </c>
      <c r="C3" t="s">
        <v>115</v>
      </c>
      <c r="D3" t="s">
        <v>109</v>
      </c>
      <c r="E3" s="4" t="s">
        <v>101</v>
      </c>
      <c r="H3" t="s">
        <v>111</v>
      </c>
      <c r="I3" t="s">
        <v>130</v>
      </c>
      <c r="J3" t="s">
        <v>110</v>
      </c>
      <c r="O3" t="s">
        <v>118</v>
      </c>
      <c r="Q3" t="s">
        <v>154</v>
      </c>
    </row>
    <row r="4" spans="1:17" x14ac:dyDescent="0.25">
      <c r="A4" s="1" t="str">
        <f>'Manu and Services'!A3</f>
        <v xml:space="preserve">Low-Tech </v>
      </c>
      <c r="B4">
        <f>'Growth Rate'!B71</f>
        <v>8.0752204099251573E-2</v>
      </c>
      <c r="C4">
        <f>'Manu and Services'!B3/'Manu and Services'!B$14</f>
        <v>0.63682916501176667</v>
      </c>
      <c r="D4">
        <f>('Manu and Services'!Y3/'Manu and Services'!B3)-1</f>
        <v>1.7107875506732784</v>
      </c>
      <c r="E4" s="4">
        <f>D4*C4*B4</f>
        <v>8.7977863468925457E-2</v>
      </c>
      <c r="F4">
        <f>E4/$E$17</f>
        <v>0.15685806310224329</v>
      </c>
      <c r="G4" s="1" t="s">
        <v>85</v>
      </c>
      <c r="H4">
        <f>D4+1</f>
        <v>2.7107875506732784</v>
      </c>
      <c r="I4">
        <f>'Growth Rate'!Y71-'Growth Rate'!B71</f>
        <v>-4.4858611922707778E-2</v>
      </c>
      <c r="J4">
        <f>C4*H4*I4</f>
        <v>-7.7439806309012538E-2</v>
      </c>
      <c r="K4">
        <f>J4/$J$17</f>
        <v>-2.3435725000887806</v>
      </c>
      <c r="L4">
        <f>E4+J4</f>
        <v>1.053805715991292E-2</v>
      </c>
      <c r="N4" t="s">
        <v>101</v>
      </c>
      <c r="O4" s="5">
        <f>E17</f>
        <v>0.56087562047466877</v>
      </c>
      <c r="P4">
        <f>O4/$O$6</f>
        <v>0.94436365806673328</v>
      </c>
      <c r="Q4">
        <f>O4/23</f>
        <v>2.4385896542376904E-2</v>
      </c>
    </row>
    <row r="5" spans="1:17" x14ac:dyDescent="0.25">
      <c r="A5" s="1" t="str">
        <f>'Manu and Services'!A4</f>
        <v>Mid-Tech</v>
      </c>
      <c r="B5">
        <f>'Growth Rate'!B72</f>
        <v>5.7436751487135014E-2</v>
      </c>
      <c r="C5">
        <f>'Manu and Services'!B4/'Manu and Services'!B$14</f>
        <v>1.3668816330924816</v>
      </c>
      <c r="D5">
        <f>('Manu and Services'!Y4/'Manu and Services'!B4)-1</f>
        <v>1.1696252396491418</v>
      </c>
      <c r="E5" s="4">
        <f t="shared" ref="E5:E14" si="0">D5*C5*B5</f>
        <v>9.1826389435966743E-2</v>
      </c>
      <c r="F5">
        <f>E5/$E$17</f>
        <v>0.16371970198714308</v>
      </c>
      <c r="G5" s="1" t="s">
        <v>84</v>
      </c>
      <c r="H5">
        <f t="shared" ref="H5:H14" si="1">D5+1</f>
        <v>2.1696252396491418</v>
      </c>
      <c r="I5">
        <f>'Growth Rate'!Y72-'Growth Rate'!B72</f>
        <v>-3.0576521060911091E-3</v>
      </c>
      <c r="J5">
        <f t="shared" ref="J5:J14" si="2">C5*H5*I5</f>
        <v>-9.0678369625315537E-3</v>
      </c>
      <c r="K5">
        <f>J5/$J$17</f>
        <v>-0.27442131319231222</v>
      </c>
      <c r="L5">
        <f t="shared" ref="L5:L14" si="3">E5+J5</f>
        <v>8.2758552473435193E-2</v>
      </c>
      <c r="N5" t="s">
        <v>110</v>
      </c>
      <c r="O5" s="5">
        <f>J17</f>
        <v>3.3043486517305917E-2</v>
      </c>
      <c r="P5">
        <f>O5/$O$6</f>
        <v>5.5636341933266706E-2</v>
      </c>
      <c r="Q5">
        <f>O5/23</f>
        <v>1.4366733268393877E-3</v>
      </c>
    </row>
    <row r="6" spans="1:17" x14ac:dyDescent="0.25">
      <c r="A6" s="1" t="str">
        <f>'Manu and Services'!A5</f>
        <v>High-Tech</v>
      </c>
      <c r="B6">
        <f>'Growth Rate'!B73</f>
        <v>9.5700580399744481E-2</v>
      </c>
      <c r="C6">
        <f>'Manu and Services'!B5/'Manu and Services'!B$14</f>
        <v>0.83395468443679754</v>
      </c>
      <c r="D6">
        <f>('Manu and Services'!Y5/'Manu and Services'!B5)-1</f>
        <v>1.3748549392288036</v>
      </c>
      <c r="E6" s="4">
        <f t="shared" si="0"/>
        <v>0.10972710028306153</v>
      </c>
      <c r="F6">
        <f>E6/$E$17</f>
        <v>0.19563535350350855</v>
      </c>
      <c r="G6" s="1" t="s">
        <v>83</v>
      </c>
      <c r="H6">
        <f t="shared" si="1"/>
        <v>2.3748549392288036</v>
      </c>
      <c r="I6">
        <f>'Growth Rate'!Y73-'Growth Rate'!B73</f>
        <v>-2.2816885885616006E-2</v>
      </c>
      <c r="J6">
        <f t="shared" si="2"/>
        <v>-4.5189330810396736E-2</v>
      </c>
      <c r="K6">
        <f>J6/$J$17</f>
        <v>-1.3675715117631324</v>
      </c>
      <c r="L6">
        <f t="shared" si="3"/>
        <v>6.4537769472664791E-2</v>
      </c>
      <c r="N6" t="s">
        <v>99</v>
      </c>
      <c r="O6">
        <f>K17</f>
        <v>0.5939191069919747</v>
      </c>
      <c r="Q6">
        <f>O6/23</f>
        <v>2.5822569869216293E-2</v>
      </c>
    </row>
    <row r="7" spans="1:17" x14ac:dyDescent="0.25">
      <c r="A7" s="1" t="str">
        <f>'Manu and Services'!A6</f>
        <v>Utilities</v>
      </c>
      <c r="B7">
        <f>'Growth Rate'!B74</f>
        <v>8.1669691470054439E-3</v>
      </c>
      <c r="C7">
        <f>'Manu and Services'!B6/'Manu and Services'!B$14</f>
        <v>2.581301240536245</v>
      </c>
      <c r="D7">
        <f>('Manu and Services'!Y6/'Manu and Services'!B6)-1</f>
        <v>0.57505966338655745</v>
      </c>
      <c r="E7" s="4">
        <f t="shared" si="0"/>
        <v>1.2123067152757428E-2</v>
      </c>
      <c r="F7">
        <f>E7/$E$17</f>
        <v>2.1614537537747999E-2</v>
      </c>
      <c r="G7" s="1" t="s">
        <v>81</v>
      </c>
      <c r="H7">
        <f t="shared" si="1"/>
        <v>1.5750596633865575</v>
      </c>
      <c r="I7">
        <f>'Growth Rate'!Y74-'Growth Rate'!B74</f>
        <v>2.3638726378459787E-3</v>
      </c>
      <c r="J7">
        <f t="shared" si="2"/>
        <v>9.6108051698246509E-3</v>
      </c>
      <c r="K7">
        <f>J7/$J$17</f>
        <v>0.2908532416756679</v>
      </c>
      <c r="L7">
        <f t="shared" si="3"/>
        <v>2.173387232258208E-2</v>
      </c>
    </row>
    <row r="8" spans="1:17" ht="30" x14ac:dyDescent="0.25">
      <c r="A8" s="1" t="s">
        <v>141</v>
      </c>
      <c r="B8">
        <f>'Growth Rate'!B75</f>
        <v>0.17149280819134818</v>
      </c>
      <c r="C8">
        <f>'Manu and Services'!B7/'Manu and Services'!B$14</f>
        <v>0.79833259231655329</v>
      </c>
      <c r="D8">
        <f>('Manu and Services'!Y7/'Manu and Services'!B7)-1</f>
        <v>0.46688500541000688</v>
      </c>
      <c r="E8" s="4">
        <f t="shared" si="0"/>
        <v>6.3920431511719986E-2</v>
      </c>
      <c r="F8">
        <f t="shared" ref="F8:F10" si="4">E8/$E$17</f>
        <v>0.11396543044182265</v>
      </c>
      <c r="G8" s="1" t="s">
        <v>141</v>
      </c>
      <c r="H8">
        <f t="shared" si="1"/>
        <v>1.4668850054100069</v>
      </c>
      <c r="I8">
        <f>'Growth Rate'!Y75-'Growth Rate'!B75</f>
        <v>8.0291906732008006E-2</v>
      </c>
      <c r="J8">
        <f t="shared" si="2"/>
        <v>9.4026809633156544E-2</v>
      </c>
      <c r="K8">
        <f>J8/$J$17</f>
        <v>2.845547475261478</v>
      </c>
      <c r="L8">
        <f t="shared" si="3"/>
        <v>0.15794724114487652</v>
      </c>
    </row>
    <row r="9" spans="1:17" ht="45" x14ac:dyDescent="0.25">
      <c r="A9" s="1" t="s">
        <v>142</v>
      </c>
      <c r="B9">
        <f>'Growth Rate'!B76</f>
        <v>4.6591001435652951E-2</v>
      </c>
      <c r="C9">
        <f>'Manu and Services'!B8/'Manu and Services'!B$14</f>
        <v>1.115927689905331</v>
      </c>
      <c r="D9">
        <f>('Manu and Services'!Y8/'Manu and Services'!B8)-1</f>
        <v>1.4592625566116513</v>
      </c>
      <c r="E9" s="4">
        <f t="shared" si="0"/>
        <v>7.5870254063867007E-2</v>
      </c>
      <c r="F9">
        <f>E9/$E$17</f>
        <v>0.13527108559230663</v>
      </c>
      <c r="G9" s="1" t="s">
        <v>142</v>
      </c>
      <c r="H9">
        <f t="shared" si="1"/>
        <v>2.4592625566116513</v>
      </c>
      <c r="I9">
        <f>'Growth Rate'!Y76-'Growth Rate'!B76</f>
        <v>1.0676849126037433E-2</v>
      </c>
      <c r="J9">
        <f t="shared" si="2"/>
        <v>2.930110895170324E-2</v>
      </c>
      <c r="K9">
        <f t="shared" ref="K9:K10" si="5">J9/$J$17</f>
        <v>0.88674386512928427</v>
      </c>
      <c r="L9">
        <f>E9+J9</f>
        <v>0.10517136301557024</v>
      </c>
    </row>
    <row r="10" spans="1:17" x14ac:dyDescent="0.25">
      <c r="A10" s="1" t="s">
        <v>139</v>
      </c>
      <c r="B10">
        <f>'Growth Rate'!B77</f>
        <v>4.4708399924154187E-2</v>
      </c>
      <c r="C10">
        <f>'Manu and Services'!B9/'Manu and Services'!B$14</f>
        <v>1.8279705755743703</v>
      </c>
      <c r="D10">
        <f>('Manu and Services'!Y9/'Manu and Services'!B9)-1</f>
        <v>2.9573784522180402E-2</v>
      </c>
      <c r="E10" s="4">
        <f t="shared" si="0"/>
        <v>2.4169364537632962E-3</v>
      </c>
      <c r="F10">
        <f t="shared" si="4"/>
        <v>4.3092200222891557E-3</v>
      </c>
      <c r="G10" s="1" t="s">
        <v>139</v>
      </c>
      <c r="H10">
        <f t="shared" si="1"/>
        <v>1.0295737845221804</v>
      </c>
      <c r="I10">
        <f>'Growth Rate'!Y77-'Growth Rate'!B77</f>
        <v>5.4123174856424823E-2</v>
      </c>
      <c r="J10">
        <f t="shared" si="2"/>
        <v>0.10186147035533023</v>
      </c>
      <c r="K10">
        <f t="shared" si="5"/>
        <v>3.0826489905047447</v>
      </c>
      <c r="L10">
        <f t="shared" si="3"/>
        <v>0.10427840680909353</v>
      </c>
    </row>
    <row r="11" spans="1:17" ht="45" x14ac:dyDescent="0.25">
      <c r="A11" s="1" t="str">
        <f>'Manu and Services'!A10</f>
        <v>Govt and Other Services</v>
      </c>
      <c r="B11">
        <f>'Growth Rate'!B80</f>
        <v>0.20598911070780401</v>
      </c>
      <c r="C11">
        <f>'Manu and Services'!B10/'Manu and Services'!B$14</f>
        <v>0.4881350403633391</v>
      </c>
      <c r="D11">
        <f>('Manu and Services'!Y10/'Manu and Services'!B10)-1</f>
        <v>0.80215661239285407</v>
      </c>
      <c r="E11" s="4">
        <f t="shared" si="0"/>
        <v>8.0657250756406423E-2</v>
      </c>
      <c r="F11">
        <f>E11/$E$17</f>
        <v>0.14380594879154532</v>
      </c>
      <c r="G11" s="1" t="s">
        <v>94</v>
      </c>
      <c r="H11">
        <f t="shared" si="1"/>
        <v>1.8021566123928541</v>
      </c>
      <c r="I11">
        <f>'Growth Rate'!Y80-'Growth Rate'!B80</f>
        <v>1.0565399877637077E-2</v>
      </c>
      <c r="J11">
        <f t="shared" si="2"/>
        <v>9.294337799751853E-3</v>
      </c>
      <c r="K11">
        <f>J11/$J$17</f>
        <v>0.28127594207966267</v>
      </c>
      <c r="L11">
        <f t="shared" si="3"/>
        <v>8.9951588556158271E-2</v>
      </c>
    </row>
    <row r="12" spans="1:17" x14ac:dyDescent="0.25">
      <c r="A12" s="1" t="str">
        <f>'Manu and Services'!A11</f>
        <v>Agriculture</v>
      </c>
      <c r="B12">
        <f>'Growth Rate'!B81</f>
        <v>0.21109515941165316</v>
      </c>
      <c r="C12">
        <f>'Manu and Services'!B11/'Manu and Services'!B$14</f>
        <v>0.8383802412458492</v>
      </c>
      <c r="D12">
        <f>('Manu and Services'!Y11/'Manu and Services'!B11)-1</f>
        <v>0.45197722060867962</v>
      </c>
      <c r="E12" s="4">
        <f t="shared" si="0"/>
        <v>7.9990029373004271E-2</v>
      </c>
      <c r="F12">
        <f>E12/$E$17</f>
        <v>0.14261634211397661</v>
      </c>
      <c r="G12" s="1" t="s">
        <v>86</v>
      </c>
      <c r="H12">
        <f t="shared" si="1"/>
        <v>1.4519772206086796</v>
      </c>
      <c r="I12">
        <f>'Growth Rate'!Y81-'Growth Rate'!B81</f>
        <v>-0.10122087432135955</v>
      </c>
      <c r="J12">
        <f t="shared" si="2"/>
        <v>-0.12321708256425586</v>
      </c>
      <c r="K12">
        <f>J12/$J$17</f>
        <v>-3.728937093236913</v>
      </c>
      <c r="L12">
        <f t="shared" si="3"/>
        <v>-4.3227053191251585E-2</v>
      </c>
    </row>
    <row r="13" spans="1:17" x14ac:dyDescent="0.25">
      <c r="A13" s="1" t="str">
        <f>'Manu and Services'!A12</f>
        <v>Construction</v>
      </c>
      <c r="B13">
        <f>'Growth Rate'!B82</f>
        <v>7.2974510388168046E-2</v>
      </c>
      <c r="C13">
        <f>'Manu and Services'!B12/'Manu and Services'!B$14</f>
        <v>0.62635939278920472</v>
      </c>
      <c r="D13">
        <f>('Manu and Services'!Y12/'Manu and Services'!B12)-1</f>
        <v>0.40172418986446079</v>
      </c>
      <c r="E13" s="4">
        <f t="shared" si="0"/>
        <v>1.8362117742212296E-2</v>
      </c>
      <c r="F13">
        <f>E13/$E$17</f>
        <v>3.2738306091237207E-2</v>
      </c>
      <c r="G13" s="1" t="s">
        <v>87</v>
      </c>
      <c r="H13">
        <f t="shared" si="1"/>
        <v>1.4017241898644608</v>
      </c>
      <c r="I13">
        <f>'Growth Rate'!Y82-'Growth Rate'!B82</f>
        <v>1.2452933954661016E-2</v>
      </c>
      <c r="J13">
        <f t="shared" si="2"/>
        <v>1.0933465712291954E-2</v>
      </c>
      <c r="K13">
        <f>J13/$J$17</f>
        <v>0.33088111651189572</v>
      </c>
      <c r="L13">
        <f t="shared" si="3"/>
        <v>2.929558345450425E-2</v>
      </c>
    </row>
    <row r="14" spans="1:17" x14ac:dyDescent="0.25">
      <c r="A14" s="1" t="str">
        <f>'Manu and Services'!A13</f>
        <v>Mining</v>
      </c>
      <c r="B14">
        <f>'Growth Rate'!B83</f>
        <v>5.0925048080829975E-3</v>
      </c>
      <c r="C14">
        <f>'Manu and Services'!B13/'Manu and Services'!B$14</f>
        <v>34.425325547260556</v>
      </c>
      <c r="D14">
        <f>('Manu and Services'!Y13/'Manu and Services'!B13)-1</f>
        <v>-0.35363309615000338</v>
      </c>
      <c r="E14" s="4">
        <f t="shared" si="0"/>
        <v>-6.1995819767015674E-2</v>
      </c>
      <c r="F14">
        <f>E14/$E$17</f>
        <v>-0.11053398918382054</v>
      </c>
      <c r="G14" s="1" t="s">
        <v>88</v>
      </c>
      <c r="H14">
        <f t="shared" si="1"/>
        <v>0.64636690384999662</v>
      </c>
      <c r="I14">
        <f>'Growth Rate'!Y83-'Growth Rate'!B83</f>
        <v>1.4798870511599825E-3</v>
      </c>
      <c r="J14">
        <f t="shared" si="2"/>
        <v>3.2929545541444109E-2</v>
      </c>
      <c r="K14">
        <f>J14/$J$17</f>
        <v>0.99655178711840431</v>
      </c>
      <c r="L14">
        <f t="shared" si="3"/>
        <v>-2.9066274225571564E-2</v>
      </c>
    </row>
    <row r="15" spans="1:17" x14ac:dyDescent="0.25">
      <c r="A15" s="1"/>
      <c r="G15" s="1"/>
    </row>
    <row r="16" spans="1:17" x14ac:dyDescent="0.25">
      <c r="K16" t="s">
        <v>105</v>
      </c>
    </row>
    <row r="17" spans="1:11" x14ac:dyDescent="0.25">
      <c r="E17" s="4">
        <f>SUM(E4:E14)</f>
        <v>0.56087562047466877</v>
      </c>
      <c r="J17" s="4">
        <f>SUM(J4:J14)</f>
        <v>3.3043486517305917E-2</v>
      </c>
      <c r="K17">
        <f>E17+J17</f>
        <v>0.5939191069919747</v>
      </c>
    </row>
    <row r="18" spans="1:11" ht="15.75" customHeight="1" x14ac:dyDescent="0.25">
      <c r="A18" t="s">
        <v>113</v>
      </c>
      <c r="B18">
        <f>('Manu and Services'!Y14/'Manu and Services'!B14)-1</f>
        <v>0.5939191069919747</v>
      </c>
    </row>
    <row r="19" spans="1:11" ht="15.75" customHeight="1" x14ac:dyDescent="0.25"/>
    <row r="20" spans="1:11" ht="15.75" customHeight="1" x14ac:dyDescent="0.25">
      <c r="A20" t="s">
        <v>156</v>
      </c>
    </row>
    <row r="21" spans="1:11" ht="15.75" customHeight="1" x14ac:dyDescent="0.25">
      <c r="B21" t="s">
        <v>101</v>
      </c>
      <c r="C21" t="s">
        <v>124</v>
      </c>
    </row>
    <row r="22" spans="1:11" ht="15.75" customHeight="1" x14ac:dyDescent="0.25">
      <c r="A22" s="1" t="s">
        <v>85</v>
      </c>
      <c r="B22">
        <f>SUM('Growth Rate'!C20:Y20)/22</f>
        <v>2.165997057742878E-3</v>
      </c>
      <c r="C22">
        <f>SUM('Growth Rate'!C37:Y37)/22</f>
        <v>-1.7333716088396261E-3</v>
      </c>
      <c r="D22">
        <f>SUM(B22:C22)</f>
        <v>4.3262544890325188E-4</v>
      </c>
    </row>
    <row r="23" spans="1:11" ht="15.75" customHeight="1" x14ac:dyDescent="0.25">
      <c r="A23" s="1" t="s">
        <v>84</v>
      </c>
      <c r="B23">
        <f>SUM('Growth Rate'!C21:Y21)/22</f>
        <v>3.4387091986097435E-3</v>
      </c>
      <c r="C23">
        <f>SUM('Growth Rate'!C38:Y38)/22</f>
        <v>-3.1425099822732656E-4</v>
      </c>
      <c r="D23">
        <f t="shared" ref="D23:D33" si="6">SUM(B23:C23)</f>
        <v>3.1244582003824169E-3</v>
      </c>
    </row>
    <row r="24" spans="1:11" ht="15.75" customHeight="1" x14ac:dyDescent="0.25">
      <c r="A24" s="1" t="s">
        <v>83</v>
      </c>
      <c r="B24">
        <f>SUM('Growth Rate'!C22:Y22)/22</f>
        <v>4.0343162233070426E-3</v>
      </c>
      <c r="C24">
        <f>SUM('Growth Rate'!C39:Y39)/22</f>
        <v>-1.3441319608029315E-3</v>
      </c>
      <c r="D24">
        <f t="shared" si="6"/>
        <v>2.6901842625041113E-3</v>
      </c>
    </row>
    <row r="25" spans="1:11" ht="15.75" customHeight="1" x14ac:dyDescent="0.25">
      <c r="A25" s="1" t="s">
        <v>81</v>
      </c>
      <c r="B25">
        <f>SUM('Growth Rate'!C23:Y23)/22</f>
        <v>8.7593991229000998E-4</v>
      </c>
      <c r="C25">
        <f>SUM('Growth Rate'!C40:Y40)/22</f>
        <v>-5.2494307455204934E-5</v>
      </c>
      <c r="D25">
        <f t="shared" si="6"/>
        <v>8.2344560483480508E-4</v>
      </c>
    </row>
    <row r="26" spans="1:11" ht="15.75" customHeight="1" x14ac:dyDescent="0.25">
      <c r="A26" s="1" t="s">
        <v>141</v>
      </c>
      <c r="B26">
        <f>SUM('Growth Rate'!C24:Y24)/22</f>
        <v>4.4957276894388165E-3</v>
      </c>
      <c r="C26">
        <f>SUM('Growth Rate'!C41:Y41)/22</f>
        <v>4.6011225876307037E-3</v>
      </c>
      <c r="D26">
        <f t="shared" si="6"/>
        <v>9.0968502770695202E-3</v>
      </c>
    </row>
    <row r="27" spans="1:11" ht="15.75" customHeight="1" x14ac:dyDescent="0.25">
      <c r="A27" s="1" t="s">
        <v>142</v>
      </c>
      <c r="B27">
        <f>SUM('Growth Rate'!C25:Y25)/22</f>
        <v>1.1038063417807319E-2</v>
      </c>
      <c r="C27">
        <f>SUM('Growth Rate'!C42:Y42)/22</f>
        <v>5.2399483963459195E-4</v>
      </c>
      <c r="D27">
        <f t="shared" si="6"/>
        <v>1.1562058257441912E-2</v>
      </c>
    </row>
    <row r="28" spans="1:11" ht="15.75" customHeight="1" x14ac:dyDescent="0.25">
      <c r="A28" s="1" t="s">
        <v>139</v>
      </c>
      <c r="B28">
        <f>SUM('Growth Rate'!C26:Y26)/22</f>
        <v>3.7733413685172982E-4</v>
      </c>
      <c r="C28">
        <f>SUM('Growth Rate'!C43:Y43)/22</f>
        <v>7.7788818764631094E-4</v>
      </c>
      <c r="D28">
        <f t="shared" si="6"/>
        <v>1.1552223244980409E-3</v>
      </c>
    </row>
    <row r="29" spans="1:11" ht="15.75" customHeight="1" x14ac:dyDescent="0.25">
      <c r="A29" s="1" t="s">
        <v>82</v>
      </c>
      <c r="B29" t="e">
        <f>SUM('Growth Rate'!C27:Y27)/22</f>
        <v>#REF!</v>
      </c>
      <c r="C29" t="e">
        <f>SUM('Growth Rate'!C44:Y44)/22</f>
        <v>#REF!</v>
      </c>
      <c r="D29" t="e">
        <f t="shared" si="6"/>
        <v>#REF!</v>
      </c>
    </row>
    <row r="30" spans="1:11" ht="31.5" customHeight="1" x14ac:dyDescent="0.25">
      <c r="A30" s="1" t="s">
        <v>94</v>
      </c>
      <c r="B30">
        <f>SUM('Growth Rate'!C29:Y29)/22</f>
        <v>2.836122694097218E-3</v>
      </c>
      <c r="C30">
        <f>SUM('Growth Rate'!C46:Y46)/22</f>
        <v>1.9573993698680887E-4</v>
      </c>
      <c r="D30">
        <f t="shared" si="6"/>
        <v>3.0318626310840268E-3</v>
      </c>
    </row>
    <row r="31" spans="1:11" ht="15.75" customHeight="1" x14ac:dyDescent="0.25">
      <c r="A31" s="1" t="s">
        <v>86</v>
      </c>
      <c r="B31">
        <f>SUM('Growth Rate'!C30:Y30)/22</f>
        <v>2.2466492595467073E-3</v>
      </c>
      <c r="C31">
        <f>SUM('Growth Rate'!C47:Y47)/22</f>
        <v>-3.8136622998859978E-3</v>
      </c>
      <c r="D31">
        <f t="shared" si="6"/>
        <v>-1.5670130403392904E-3</v>
      </c>
    </row>
    <row r="32" spans="1:11" ht="15.75" customHeight="1" x14ac:dyDescent="0.25">
      <c r="A32" s="1" t="s">
        <v>87</v>
      </c>
      <c r="B32">
        <f>SUM('Growth Rate'!C31:Y31)/22</f>
        <v>6.3217130751320745E-4</v>
      </c>
      <c r="C32">
        <f>SUM('Growth Rate'!C48:Y48)/22</f>
        <v>3.7814009284659696E-4</v>
      </c>
      <c r="D32">
        <f t="shared" si="6"/>
        <v>1.0103114003598044E-3</v>
      </c>
    </row>
    <row r="33" spans="1:34" ht="15.75" customHeight="1" x14ac:dyDescent="0.25">
      <c r="A33" s="1" t="s">
        <v>88</v>
      </c>
      <c r="B33">
        <f>SUM('Growth Rate'!C32:Y32)/22</f>
        <v>1.1537860437301935E-3</v>
      </c>
      <c r="C33">
        <f>SUM('Growth Rate'!C49:Y49)/22</f>
        <v>-1.5482302931125256E-3</v>
      </c>
      <c r="D33">
        <f t="shared" si="6"/>
        <v>-3.9444424938233215E-4</v>
      </c>
    </row>
    <row r="34" spans="1:34" ht="15.75" customHeight="1" x14ac:dyDescent="0.25">
      <c r="A34" s="1"/>
    </row>
    <row r="35" spans="1:34" ht="15.75" customHeight="1" x14ac:dyDescent="0.25"/>
    <row r="36" spans="1:34" ht="15.75" customHeight="1" x14ac:dyDescent="0.25"/>
    <row r="37" spans="1:34" ht="15.75" customHeight="1" x14ac:dyDescent="0.25"/>
    <row r="38" spans="1:34" x14ac:dyDescent="0.25">
      <c r="A38" t="s">
        <v>117</v>
      </c>
    </row>
    <row r="39" spans="1:34" x14ac:dyDescent="0.25">
      <c r="A39" t="s">
        <v>101</v>
      </c>
      <c r="G39" t="s">
        <v>110</v>
      </c>
    </row>
    <row r="40" spans="1:34" x14ac:dyDescent="0.25">
      <c r="B40" t="s">
        <v>116</v>
      </c>
      <c r="C40" t="s">
        <v>115</v>
      </c>
      <c r="D40" t="s">
        <v>109</v>
      </c>
      <c r="E40" s="4" t="s">
        <v>101</v>
      </c>
      <c r="H40" t="s">
        <v>111</v>
      </c>
      <c r="I40" t="s">
        <v>112</v>
      </c>
      <c r="J40" t="s">
        <v>110</v>
      </c>
      <c r="O40" t="s">
        <v>118</v>
      </c>
      <c r="AG40" t="s">
        <v>145</v>
      </c>
      <c r="AH40" s="6" t="s">
        <v>146</v>
      </c>
    </row>
    <row r="41" spans="1:34" x14ac:dyDescent="0.25">
      <c r="A41" s="1" t="str">
        <f>A4</f>
        <v xml:space="preserve">Low-Tech </v>
      </c>
      <c r="B41">
        <f>'Growth Rate'!B71</f>
        <v>8.0752204099251573E-2</v>
      </c>
      <c r="C41">
        <f>'Manu and Services'!B3/'Manu and Services'!B$14</f>
        <v>0.63682916501176667</v>
      </c>
      <c r="D41">
        <f>('Manu and Services'!I3/'Manu and Services'!B3)-1</f>
        <v>0.32282180770784974</v>
      </c>
      <c r="E41" s="4">
        <f>D41*C41*B41</f>
        <v>1.6601227260588648E-2</v>
      </c>
      <c r="F41">
        <f>E41/$E$54</f>
        <v>4.6895705704001138E-2</v>
      </c>
      <c r="G41" s="1" t="str">
        <f>G4</f>
        <v xml:space="preserve">Low-Tech </v>
      </c>
      <c r="H41">
        <f>D41+1</f>
        <v>1.3228218077078497</v>
      </c>
      <c r="I41">
        <f>'Growth Rate'!I71-'Growth Rate'!B71</f>
        <v>-1.5980704559716771E-2</v>
      </c>
      <c r="J41">
        <f>C41*H41*I41</f>
        <v>-1.3462329415258854E-2</v>
      </c>
      <c r="K41">
        <f>J41/$J$54</f>
        <v>9.0310794197244734E-2</v>
      </c>
      <c r="L41">
        <f>E41+J41</f>
        <v>3.1388978453297939E-3</v>
      </c>
      <c r="N41" t="s">
        <v>101</v>
      </c>
      <c r="O41" s="5">
        <f>E54</f>
        <v>0.35400314402715627</v>
      </c>
      <c r="P41">
        <f>O41/$O$43</f>
        <v>1.7273798958449751</v>
      </c>
      <c r="Q41">
        <f>O41/7</f>
        <v>5.0571877718165181E-2</v>
      </c>
      <c r="AF41" t="s">
        <v>85</v>
      </c>
      <c r="AG41">
        <f>F41</f>
        <v>4.6895705704001138E-2</v>
      </c>
      <c r="AH41">
        <f>F78</f>
        <v>0.17732530943954283</v>
      </c>
    </row>
    <row r="42" spans="1:34" x14ac:dyDescent="0.25">
      <c r="A42" s="1" t="str">
        <f>A5</f>
        <v>Mid-Tech</v>
      </c>
      <c r="B42">
        <f>'Growth Rate'!B72</f>
        <v>5.7436751487135014E-2</v>
      </c>
      <c r="C42">
        <f>'Manu and Services'!B4/'Manu and Services'!B$14</f>
        <v>1.3668816330924816</v>
      </c>
      <c r="D42">
        <f>('Manu and Services'!I4/'Manu and Services'!B4)-1</f>
        <v>0.44293480581175637</v>
      </c>
      <c r="E42" s="4">
        <f t="shared" ref="E42:E51" si="7">D42*C42*B42</f>
        <v>3.4774475271596869E-2</v>
      </c>
      <c r="F42">
        <f t="shared" ref="F42:F50" si="8">E42/$E$54</f>
        <v>9.8232108551355835E-2</v>
      </c>
      <c r="G42" s="1" t="str">
        <f>G5</f>
        <v>Mid-Tech</v>
      </c>
      <c r="H42">
        <f t="shared" ref="H42:H51" si="9">D42+1</f>
        <v>1.4429348058117564</v>
      </c>
      <c r="I42">
        <f>'Growth Rate'!I72-'Growth Rate'!B72</f>
        <v>-3.4077844855663619E-4</v>
      </c>
      <c r="J42">
        <f t="shared" ref="J42:J51" si="10">C42*H42*I42</f>
        <v>-6.7212451899766317E-4</v>
      </c>
      <c r="K42">
        <f>J42/$J$54</f>
        <v>4.5088852930102608E-3</v>
      </c>
      <c r="L42">
        <f t="shared" ref="L42:L51" si="11">E42+J42</f>
        <v>3.4102350752599209E-2</v>
      </c>
      <c r="N42" t="s">
        <v>110</v>
      </c>
      <c r="O42" s="5">
        <f>J54</f>
        <v>-0.14906667065573842</v>
      </c>
      <c r="P42">
        <f>O42/$O$43</f>
        <v>-0.72737989584497509</v>
      </c>
      <c r="Q42">
        <f>O42/7</f>
        <v>-2.1295238665105489E-2</v>
      </c>
      <c r="AF42" t="s">
        <v>84</v>
      </c>
      <c r="AG42">
        <f t="shared" ref="AG42:AG50" si="12">F42</f>
        <v>9.8232108551355835E-2</v>
      </c>
      <c r="AH42">
        <f t="shared" ref="AH42:AH51" si="13">F79</f>
        <v>0.19600324165247066</v>
      </c>
    </row>
    <row r="43" spans="1:34" x14ac:dyDescent="0.25">
      <c r="A43" s="1" t="str">
        <f>A6</f>
        <v>High-Tech</v>
      </c>
      <c r="B43">
        <f>'Growth Rate'!B73</f>
        <v>9.5700580399744481E-2</v>
      </c>
      <c r="C43">
        <f>'Manu and Services'!B5/'Manu and Services'!B$14</f>
        <v>0.83395468443679754</v>
      </c>
      <c r="D43">
        <f>('Manu and Services'!I5/'Manu and Services'!B5)-1</f>
        <v>0.49210528043879931</v>
      </c>
      <c r="E43" s="4">
        <f t="shared" si="7"/>
        <v>3.9274896511497355E-2</v>
      </c>
      <c r="F43">
        <f t="shared" si="8"/>
        <v>0.11094504999222408</v>
      </c>
      <c r="G43" s="1" t="str">
        <f>G6</f>
        <v>High-Tech</v>
      </c>
      <c r="H43">
        <f t="shared" si="9"/>
        <v>1.4921052804387993</v>
      </c>
      <c r="I43">
        <f>'Growth Rate'!I73-'Growth Rate'!B73</f>
        <v>1.6993721501061765E-2</v>
      </c>
      <c r="J43">
        <f t="shared" si="10"/>
        <v>2.1146106562232904E-2</v>
      </c>
      <c r="K43">
        <f>J43/$J$54</f>
        <v>-0.1418567039111561</v>
      </c>
      <c r="L43">
        <f t="shared" si="11"/>
        <v>6.0421003073730259E-2</v>
      </c>
      <c r="N43" t="s">
        <v>99</v>
      </c>
      <c r="O43">
        <f>K54</f>
        <v>0.20493647337141785</v>
      </c>
      <c r="Q43">
        <f>O43/7</f>
        <v>2.9276639053059692E-2</v>
      </c>
      <c r="AF43" t="s">
        <v>83</v>
      </c>
      <c r="AG43">
        <f t="shared" si="12"/>
        <v>0.11094504999222408</v>
      </c>
      <c r="AH43">
        <f t="shared" si="13"/>
        <v>0.27566230013431714</v>
      </c>
    </row>
    <row r="44" spans="1:34" x14ac:dyDescent="0.25">
      <c r="A44" s="1" t="str">
        <f>A7</f>
        <v>Utilities</v>
      </c>
      <c r="B44">
        <f>'Growth Rate'!B74</f>
        <v>8.1669691470054439E-3</v>
      </c>
      <c r="C44">
        <f>'Manu and Services'!B6/'Manu and Services'!B$14</f>
        <v>2.581301240536245</v>
      </c>
      <c r="D44">
        <f>('Manu and Services'!I6/'Manu and Services'!B6)-1</f>
        <v>1.3510451276732516</v>
      </c>
      <c r="E44" s="4">
        <f t="shared" si="7"/>
        <v>2.8481933009755649E-2</v>
      </c>
      <c r="F44">
        <f t="shared" si="8"/>
        <v>8.0456723309696776E-2</v>
      </c>
      <c r="G44" s="1" t="str">
        <f>G7</f>
        <v>Utilities</v>
      </c>
      <c r="H44">
        <f t="shared" si="9"/>
        <v>2.3510451276732516</v>
      </c>
      <c r="I44">
        <f>'Growth Rate'!I74-'Growth Rate'!B74</f>
        <v>-2.8482792924333132E-3</v>
      </c>
      <c r="J44">
        <f t="shared" si="10"/>
        <v>-1.7285511204304715E-2</v>
      </c>
      <c r="K44">
        <f>J44/$J$54</f>
        <v>0.11595825631756872</v>
      </c>
      <c r="L44">
        <f t="shared" si="11"/>
        <v>1.1196421805450933E-2</v>
      </c>
      <c r="AF44" t="s">
        <v>81</v>
      </c>
      <c r="AG44">
        <f t="shared" si="12"/>
        <v>8.0456723309696776E-2</v>
      </c>
      <c r="AH44">
        <f t="shared" si="13"/>
        <v>-2.5430250041954521E-2</v>
      </c>
    </row>
    <row r="45" spans="1:34" ht="30" x14ac:dyDescent="0.25">
      <c r="A45" s="1" t="s">
        <v>141</v>
      </c>
      <c r="B45">
        <f>'Growth Rate'!B75</f>
        <v>0.17149280819134818</v>
      </c>
      <c r="C45">
        <f>'Manu and Services'!B7/'Manu and Services'!B$14</f>
        <v>0.79833259231655329</v>
      </c>
      <c r="D45">
        <f>('Manu and Services'!I7/'Manu and Services'!B7)-1</f>
        <v>7.2416791108746104E-2</v>
      </c>
      <c r="E45" s="4">
        <f t="shared" si="7"/>
        <v>9.9144596265201123E-3</v>
      </c>
      <c r="F45">
        <f t="shared" si="8"/>
        <v>2.800669935790049E-2</v>
      </c>
      <c r="G45" s="1" t="s">
        <v>141</v>
      </c>
      <c r="H45">
        <f t="shared" si="9"/>
        <v>1.0724167911087461</v>
      </c>
      <c r="I45">
        <f>'Growth Rate'!I75-'Growth Rate'!B75</f>
        <v>2.1317790350057764E-2</v>
      </c>
      <c r="J45">
        <f t="shared" ref="J45:J47" si="14">C45*H45*I45</f>
        <v>1.8251125521925603E-2</v>
      </c>
      <c r="K45">
        <f t="shared" ref="K45:K47" si="15">J45/$J$54</f>
        <v>-0.12243599083309246</v>
      </c>
      <c r="L45">
        <f t="shared" ref="L45:L47" si="16">E45+J45</f>
        <v>2.8165585148445714E-2</v>
      </c>
      <c r="AF45" t="s">
        <v>141</v>
      </c>
      <c r="AG45">
        <f t="shared" si="12"/>
        <v>2.800669935790049E-2</v>
      </c>
      <c r="AH45">
        <f t="shared" si="13"/>
        <v>0.26881434138276417</v>
      </c>
    </row>
    <row r="46" spans="1:34" ht="45" x14ac:dyDescent="0.25">
      <c r="A46" s="1" t="s">
        <v>142</v>
      </c>
      <c r="B46">
        <f>'Growth Rate'!B76</f>
        <v>4.6591001435652951E-2</v>
      </c>
      <c r="C46">
        <f>'Manu and Services'!B8/'Manu and Services'!B$14</f>
        <v>1.115927689905331</v>
      </c>
      <c r="D46">
        <f>('Manu and Services'!I8/'Manu and Services'!B8)-1</f>
        <v>0.44644815121883541</v>
      </c>
      <c r="E46" s="4">
        <f t="shared" si="7"/>
        <v>2.3211816479391127E-2</v>
      </c>
      <c r="F46">
        <f t="shared" si="8"/>
        <v>6.5569520697845843E-2</v>
      </c>
      <c r="G46" s="1" t="s">
        <v>142</v>
      </c>
      <c r="H46">
        <f t="shared" si="9"/>
        <v>1.4464481512188354</v>
      </c>
      <c r="I46">
        <f>'Growth Rate'!I76-'Growth Rate'!B76</f>
        <v>2.199423351147492E-4</v>
      </c>
      <c r="J46">
        <f t="shared" si="14"/>
        <v>3.5501586096038185E-4</v>
      </c>
      <c r="K46">
        <f t="shared" si="15"/>
        <v>-2.3815911323348208E-3</v>
      </c>
      <c r="L46">
        <f t="shared" si="16"/>
        <v>2.356683234035151E-2</v>
      </c>
      <c r="AF46" t="s">
        <v>142</v>
      </c>
      <c r="AG46">
        <f t="shared" si="12"/>
        <v>6.5569520697845843E-2</v>
      </c>
      <c r="AH46">
        <f t="shared" si="13"/>
        <v>0.16716816525349659</v>
      </c>
    </row>
    <row r="47" spans="1:34" x14ac:dyDescent="0.25">
      <c r="A47" s="1" t="s">
        <v>139</v>
      </c>
      <c r="B47">
        <f>'Growth Rate'!B77</f>
        <v>4.4708399924154187E-2</v>
      </c>
      <c r="C47">
        <f>'Manu and Services'!B9/'Manu and Services'!B$14</f>
        <v>1.8279705755743703</v>
      </c>
      <c r="D47">
        <f>('Manu and Services'!I9/'Manu and Services'!B9)-1</f>
        <v>0.231694533608785</v>
      </c>
      <c r="E47" s="4">
        <f t="shared" si="7"/>
        <v>1.8935383937647994E-2</v>
      </c>
      <c r="F47">
        <f t="shared" si="8"/>
        <v>5.3489310072894224E-2</v>
      </c>
      <c r="G47" s="1" t="s">
        <v>139</v>
      </c>
      <c r="H47">
        <f t="shared" si="9"/>
        <v>1.231694533608785</v>
      </c>
      <c r="I47">
        <f>'Growth Rate'!I77-'Growth Rate'!B77</f>
        <v>6.4610645387983834E-3</v>
      </c>
      <c r="J47">
        <f t="shared" si="14"/>
        <v>1.4547095631899183E-2</v>
      </c>
      <c r="K47">
        <f t="shared" si="15"/>
        <v>-9.7587848228628718E-2</v>
      </c>
      <c r="L47">
        <f t="shared" si="16"/>
        <v>3.3482479569547176E-2</v>
      </c>
      <c r="AF47" t="s">
        <v>139</v>
      </c>
      <c r="AG47">
        <f t="shared" si="12"/>
        <v>5.3489310072894224E-2</v>
      </c>
      <c r="AH47">
        <f t="shared" si="13"/>
        <v>-7.9482158832710603E-3</v>
      </c>
    </row>
    <row r="48" spans="1:34" ht="45" x14ac:dyDescent="0.25">
      <c r="A48" s="1" t="str">
        <f>A11</f>
        <v>Govt and Other Services</v>
      </c>
      <c r="B48">
        <f>'Growth Rate'!B80</f>
        <v>0.20598911070780401</v>
      </c>
      <c r="C48">
        <f>'Manu and Services'!B10/'Manu and Services'!B$14</f>
        <v>0.4881350403633391</v>
      </c>
      <c r="D48">
        <f>('Manu and Services'!I10/'Manu and Services'!B10)-1</f>
        <v>3.5580008286428821E-2</v>
      </c>
      <c r="E48" s="4">
        <f t="shared" si="7"/>
        <v>3.5775877253107252E-3</v>
      </c>
      <c r="F48">
        <f t="shared" si="8"/>
        <v>1.0106090258442117E-2</v>
      </c>
      <c r="G48" s="1" t="str">
        <f>G11</f>
        <v>Government Services and Other Social Services</v>
      </c>
      <c r="H48">
        <f>D48+1</f>
        <v>1.0355800082864288</v>
      </c>
      <c r="I48">
        <f>'Growth Rate'!I80-'Growth Rate'!B80</f>
        <v>1.0890447398612918E-2</v>
      </c>
      <c r="J48">
        <f t="shared" si="10"/>
        <v>5.5051526240735412E-3</v>
      </c>
      <c r="K48">
        <f>J48/$J$54</f>
        <v>-3.6930808207204138E-2</v>
      </c>
      <c r="L48">
        <f t="shared" si="11"/>
        <v>9.0827403493842669E-3</v>
      </c>
      <c r="AF48" t="s">
        <v>134</v>
      </c>
      <c r="AG48">
        <f t="shared" si="12"/>
        <v>1.0106090258442117E-2</v>
      </c>
      <c r="AH48">
        <f t="shared" si="13"/>
        <v>0.15615090682240756</v>
      </c>
    </row>
    <row r="49" spans="1:34" x14ac:dyDescent="0.25">
      <c r="A49" s="1" t="str">
        <f>A12</f>
        <v>Agriculture</v>
      </c>
      <c r="B49">
        <f>'Growth Rate'!B81</f>
        <v>0.21109515941165316</v>
      </c>
      <c r="C49">
        <f>'Manu and Services'!B11/'Manu and Services'!B$14</f>
        <v>0.8383802412458492</v>
      </c>
      <c r="D49">
        <f>('Manu and Services'!I11/'Manu and Services'!B11)-1</f>
        <v>4.6850631058894088E-2</v>
      </c>
      <c r="E49" s="4">
        <f t="shared" si="7"/>
        <v>8.2915314835952086E-3</v>
      </c>
      <c r="F49">
        <f t="shared" si="8"/>
        <v>2.3422197298222723E-2</v>
      </c>
      <c r="G49" s="1" t="str">
        <f>G12</f>
        <v>Agriculture</v>
      </c>
      <c r="H49">
        <f t="shared" si="9"/>
        <v>1.0468506310588941</v>
      </c>
      <c r="I49">
        <f>'Growth Rate'!I81-'Growth Rate'!B81</f>
        <v>-4.3615765289183039E-2</v>
      </c>
      <c r="J49">
        <f t="shared" si="10"/>
        <v>-3.8279763915356924E-2</v>
      </c>
      <c r="K49">
        <f>J49/$J$54</f>
        <v>0.25679626268545308</v>
      </c>
      <c r="L49">
        <f t="shared" si="11"/>
        <v>-2.9988232431761713E-2</v>
      </c>
      <c r="AF49" t="s">
        <v>86</v>
      </c>
      <c r="AG49">
        <f t="shared" si="12"/>
        <v>2.3422197298222723E-2</v>
      </c>
      <c r="AH49">
        <f t="shared" si="13"/>
        <v>0.11812144077814188</v>
      </c>
    </row>
    <row r="50" spans="1:34" x14ac:dyDescent="0.25">
      <c r="A50" s="1" t="str">
        <f>A13</f>
        <v>Construction</v>
      </c>
      <c r="B50">
        <f>'Growth Rate'!B82</f>
        <v>7.2974510388168046E-2</v>
      </c>
      <c r="C50">
        <f>'Manu and Services'!B12/'Manu and Services'!B$14</f>
        <v>0.62635939278920472</v>
      </c>
      <c r="D50">
        <f>('Manu and Services'!I12/'Manu and Services'!B12)-1</f>
        <v>-7.1326090118615459E-2</v>
      </c>
      <c r="E50" s="4">
        <f t="shared" si="7"/>
        <v>-3.2601921863145613E-3</v>
      </c>
      <c r="F50">
        <f t="shared" si="8"/>
        <v>-9.2095006536565271E-3</v>
      </c>
      <c r="G50" s="1" t="str">
        <f>G13</f>
        <v>Construction</v>
      </c>
      <c r="H50">
        <f t="shared" si="9"/>
        <v>0.92867390988138454</v>
      </c>
      <c r="I50">
        <f>'Growth Rate'!I82-'Growth Rate'!B82</f>
        <v>9.0066746116161805E-3</v>
      </c>
      <c r="J50">
        <f t="shared" si="10"/>
        <v>5.2390351489213192E-3</v>
      </c>
      <c r="K50">
        <f>J50/$J$54</f>
        <v>-3.5145583690002667E-2</v>
      </c>
      <c r="L50">
        <f t="shared" si="11"/>
        <v>1.9788429626067579E-3</v>
      </c>
      <c r="AF50" t="s">
        <v>87</v>
      </c>
      <c r="AG50">
        <f t="shared" si="12"/>
        <v>-9.2095006536565271E-3</v>
      </c>
      <c r="AH50">
        <f t="shared" si="13"/>
        <v>8.8429251132593478E-2</v>
      </c>
    </row>
    <row r="51" spans="1:34" x14ac:dyDescent="0.25">
      <c r="A51" s="1" t="str">
        <f>A14</f>
        <v>Mining</v>
      </c>
      <c r="B51">
        <f>'Growth Rate'!B83</f>
        <v>5.0925048080829975E-3</v>
      </c>
      <c r="C51">
        <f>'Manu and Services'!B13/'Manu and Services'!B$14</f>
        <v>34.425325547260556</v>
      </c>
      <c r="D51">
        <f>('Manu and Services'!I13/'Manu and Services'!B13)-1</f>
        <v>0.99366206284517866</v>
      </c>
      <c r="E51" s="4">
        <f t="shared" si="7"/>
        <v>0.1742000249075672</v>
      </c>
      <c r="F51">
        <f>E51/$E$54</f>
        <v>0.49208609541107345</v>
      </c>
      <c r="G51" s="1" t="str">
        <f>G14</f>
        <v>Mining</v>
      </c>
      <c r="H51">
        <f t="shared" si="9"/>
        <v>1.9936620628451787</v>
      </c>
      <c r="I51">
        <f>'Growth Rate'!I83-'Growth Rate'!B83</f>
        <v>-2.1041131453720841E-3</v>
      </c>
      <c r="J51">
        <f t="shared" si="10"/>
        <v>-0.14441047295183321</v>
      </c>
      <c r="K51">
        <f>J51/$J$54</f>
        <v>0.96876432750914221</v>
      </c>
      <c r="L51">
        <f t="shared" si="11"/>
        <v>2.9789551955733989E-2</v>
      </c>
      <c r="AF51" t="s">
        <v>88</v>
      </c>
      <c r="AG51">
        <f>F51</f>
        <v>0.49208609541107345</v>
      </c>
      <c r="AH51">
        <f t="shared" si="13"/>
        <v>-0.41429649067050889</v>
      </c>
    </row>
    <row r="53" spans="1:34" x14ac:dyDescent="0.25">
      <c r="K53" t="s">
        <v>105</v>
      </c>
    </row>
    <row r="54" spans="1:34" x14ac:dyDescent="0.25">
      <c r="E54" s="4">
        <f>SUM(E41:E51)</f>
        <v>0.35400314402715627</v>
      </c>
      <c r="J54" s="4">
        <f>SUM(J41:J51)</f>
        <v>-0.14906667065573842</v>
      </c>
      <c r="K54">
        <f>E54+J54</f>
        <v>0.20493647337141785</v>
      </c>
    </row>
    <row r="55" spans="1:34" x14ac:dyDescent="0.25">
      <c r="A55" t="s">
        <v>113</v>
      </c>
      <c r="B55">
        <f>('Manu and Services'!I14/'Manu and Services'!B14)-1</f>
        <v>0.20493647337141807</v>
      </c>
    </row>
    <row r="57" spans="1:34" ht="15.75" customHeight="1" x14ac:dyDescent="0.25">
      <c r="A57" t="s">
        <v>157</v>
      </c>
    </row>
    <row r="58" spans="1:34" ht="15.75" customHeight="1" x14ac:dyDescent="0.25">
      <c r="B58" t="s">
        <v>101</v>
      </c>
      <c r="C58" t="s">
        <v>124</v>
      </c>
    </row>
    <row r="59" spans="1:34" ht="15.75" customHeight="1" x14ac:dyDescent="0.25">
      <c r="A59" s="1" t="s">
        <v>85</v>
      </c>
      <c r="B59">
        <f>SUM('Growth Rate'!C20:I20)/6</f>
        <v>2.5254439655738622E-3</v>
      </c>
      <c r="C59">
        <f>SUM('Growth Rate'!C37:I37)/6</f>
        <v>-1.9360926165136296E-3</v>
      </c>
      <c r="D59">
        <f>SUM(B59:C59)</f>
        <v>5.8935134906023265E-4</v>
      </c>
      <c r="E59" s="4">
        <f t="shared" ref="E59:E60" si="17">B59/D59</f>
        <v>4.2851246028381587</v>
      </c>
      <c r="F59" s="4">
        <f>C59/D59</f>
        <v>-3.2851246028381582</v>
      </c>
    </row>
    <row r="60" spans="1:34" ht="15.75" customHeight="1" x14ac:dyDescent="0.25">
      <c r="A60" s="1" t="s">
        <v>84</v>
      </c>
      <c r="B60">
        <f>SUM('Growth Rate'!C21:I21)/6</f>
        <v>5.3708727784680119E-3</v>
      </c>
      <c r="C60">
        <f>SUM('Growth Rate'!C38:I38)/6</f>
        <v>-8.7916818989969975E-5</v>
      </c>
      <c r="D60">
        <f t="shared" ref="D60:D70" si="18">SUM(B60:C60)</f>
        <v>5.2829559594780419E-3</v>
      </c>
      <c r="E60" s="4">
        <f t="shared" si="17"/>
        <v>1.0166415960428821</v>
      </c>
      <c r="F60" s="4">
        <f t="shared" ref="F60:F70" si="19">C60/D60</f>
        <v>-1.6641596042882061E-2</v>
      </c>
    </row>
    <row r="61" spans="1:34" ht="15.75" customHeight="1" x14ac:dyDescent="0.25">
      <c r="A61" s="1" t="s">
        <v>83</v>
      </c>
      <c r="B61">
        <f>SUM('Growth Rate'!C22:I22)/6</f>
        <v>6.2994536579166135E-3</v>
      </c>
      <c r="C61">
        <f>SUM('Growth Rate'!C39:I39)/6</f>
        <v>2.817274415376362E-3</v>
      </c>
      <c r="D61">
        <f t="shared" si="18"/>
        <v>9.1167280732929751E-3</v>
      </c>
      <c r="E61" s="4">
        <f>B61/D61</f>
        <v>0.69097746551973682</v>
      </c>
      <c r="F61" s="4">
        <f t="shared" si="19"/>
        <v>0.30902253448026323</v>
      </c>
    </row>
    <row r="62" spans="1:34" ht="15.75" customHeight="1" x14ac:dyDescent="0.25">
      <c r="A62" s="1" t="s">
        <v>81</v>
      </c>
      <c r="B62">
        <f>SUM('Growth Rate'!C23:I23)/6</f>
        <v>3.7029313063018797E-3</v>
      </c>
      <c r="C62">
        <f>SUM('Growth Rate'!C40:I40)/6</f>
        <v>-2.0042468192712532E-3</v>
      </c>
      <c r="D62">
        <f t="shared" si="18"/>
        <v>1.6986844870306265E-3</v>
      </c>
      <c r="E62" s="4">
        <f t="shared" ref="E62" si="20">B62/D62</f>
        <v>2.1798817464771005</v>
      </c>
      <c r="F62" s="4">
        <f t="shared" si="19"/>
        <v>-1.1798817464771005</v>
      </c>
    </row>
    <row r="63" spans="1:34" ht="15.75" customHeight="1" x14ac:dyDescent="0.25">
      <c r="A63" s="1" t="s">
        <v>141</v>
      </c>
      <c r="B63">
        <f>SUM('Growth Rate'!C24:I24)/6</f>
        <v>2.7638712618764196E-3</v>
      </c>
      <c r="C63">
        <f>SUM('Growth Rate'!C41:I41)/6</f>
        <v>3.7047167299683408E-3</v>
      </c>
      <c r="D63">
        <f t="shared" si="18"/>
        <v>6.4685879918447604E-3</v>
      </c>
      <c r="E63" s="4">
        <f t="shared" ref="E63" si="21">B63/D63</f>
        <v>0.42727582362038768</v>
      </c>
      <c r="F63" s="4">
        <f t="shared" si="19"/>
        <v>0.57272417637961237</v>
      </c>
    </row>
    <row r="64" spans="1:34" ht="15.75" customHeight="1" x14ac:dyDescent="0.25">
      <c r="A64" s="1" t="s">
        <v>142</v>
      </c>
      <c r="B64">
        <f>SUM('Growth Rate'!C25:I25)/6</f>
        <v>1.5998106494246222E-2</v>
      </c>
      <c r="C64">
        <f>SUM('Growth Rate'!C42:I42)/6</f>
        <v>2.4068615769095567E-3</v>
      </c>
      <c r="D64">
        <f t="shared" si="18"/>
        <v>1.840496807115578E-2</v>
      </c>
      <c r="E64" s="4">
        <f t="shared" ref="E64" si="22">B64/D64</f>
        <v>0.8692276146525032</v>
      </c>
      <c r="F64" s="4">
        <f t="shared" si="19"/>
        <v>0.13077238534749669</v>
      </c>
    </row>
    <row r="65" spans="1:17" ht="15.75" customHeight="1" x14ac:dyDescent="0.25">
      <c r="A65" s="1" t="s">
        <v>139</v>
      </c>
      <c r="B65">
        <f>SUM('Growth Rate'!C26:I26)/6</f>
        <v>1.252227699479831E-2</v>
      </c>
      <c r="C65">
        <f>SUM('Growth Rate'!C43:I43)/6</f>
        <v>3.5233691078672331E-3</v>
      </c>
      <c r="D65">
        <f t="shared" si="18"/>
        <v>1.6045646102665543E-2</v>
      </c>
      <c r="E65" s="4">
        <f t="shared" ref="E65" si="23">B65/D65</f>
        <v>0.7804158782187075</v>
      </c>
      <c r="F65" s="4">
        <f t="shared" si="19"/>
        <v>0.21958412178129258</v>
      </c>
    </row>
    <row r="66" spans="1:17" ht="15.75" customHeight="1" x14ac:dyDescent="0.25">
      <c r="A66" s="1" t="s">
        <v>82</v>
      </c>
      <c r="B66" t="e">
        <f>SUM('Growth Rate'!C27:I27)/6</f>
        <v>#REF!</v>
      </c>
      <c r="C66" t="e">
        <f>SUM('Growth Rate'!C44:I44)/6</f>
        <v>#REF!</v>
      </c>
      <c r="D66" t="e">
        <f t="shared" si="18"/>
        <v>#REF!</v>
      </c>
      <c r="E66" s="4" t="e">
        <f t="shared" ref="E66" si="24">B66/D66</f>
        <v>#REF!</v>
      </c>
      <c r="F66" s="4" t="e">
        <f t="shared" si="19"/>
        <v>#REF!</v>
      </c>
    </row>
    <row r="67" spans="1:17" ht="31.5" customHeight="1" x14ac:dyDescent="0.25">
      <c r="A67" s="1" t="s">
        <v>94</v>
      </c>
      <c r="B67">
        <f>SUM('Growth Rate'!C29:I29)/6</f>
        <v>6.6069377187555898E-4</v>
      </c>
      <c r="C67">
        <f>SUM('Growth Rate'!C46:I46)/6</f>
        <v>7.814206834221276E-4</v>
      </c>
      <c r="D67">
        <f t="shared" si="18"/>
        <v>1.4421144552976867E-3</v>
      </c>
      <c r="E67" s="4">
        <f t="shared" ref="E67" si="25">B67/D67</f>
        <v>0.45814239601334283</v>
      </c>
      <c r="F67" s="4">
        <f t="shared" si="19"/>
        <v>0.54185760398665705</v>
      </c>
    </row>
    <row r="68" spans="1:17" ht="15.75" customHeight="1" x14ac:dyDescent="0.25">
      <c r="A68" s="1" t="s">
        <v>86</v>
      </c>
      <c r="B68">
        <f>SUM('Growth Rate'!C30:I30)/6</f>
        <v>1.2227197625778094E-3</v>
      </c>
      <c r="C68">
        <f>SUM('Growth Rate'!C47:I47)/6</f>
        <v>-5.7778605727258001E-3</v>
      </c>
      <c r="D68">
        <f t="shared" si="18"/>
        <v>-4.5551408101479904E-3</v>
      </c>
      <c r="E68" s="4">
        <f t="shared" ref="E68" si="26">B68/D68</f>
        <v>-0.26842633708574309</v>
      </c>
      <c r="F68" s="4">
        <f t="shared" si="19"/>
        <v>1.2684263370857431</v>
      </c>
    </row>
    <row r="69" spans="1:17" ht="15.75" customHeight="1" x14ac:dyDescent="0.25">
      <c r="A69" s="1" t="s">
        <v>87</v>
      </c>
      <c r="B69">
        <f>SUM('Growth Rate'!C31:I31)/6</f>
        <v>-6.3140586409200761E-4</v>
      </c>
      <c r="C69">
        <f>SUM('Growth Rate'!C48:I48)/6</f>
        <v>1.2933345129682685E-3</v>
      </c>
      <c r="D69">
        <f t="shared" si="18"/>
        <v>6.6192864887626088E-4</v>
      </c>
      <c r="E69" s="4">
        <f t="shared" ref="E69" si="27">B69/D69</f>
        <v>-0.95388810435071669</v>
      </c>
      <c r="F69" s="4">
        <f t="shared" si="19"/>
        <v>1.9538881043507166</v>
      </c>
    </row>
    <row r="70" spans="1:17" ht="15.75" customHeight="1" x14ac:dyDescent="0.25">
      <c r="A70" s="1" t="s">
        <v>88</v>
      </c>
      <c r="B70">
        <f>SUM('Growth Rate'!C32:I32)/6</f>
        <v>2.5328937153475405E-2</v>
      </c>
      <c r="C70">
        <f>SUM('Growth Rate'!C49:I49)/6</f>
        <v>-2.0332709933032586E-2</v>
      </c>
      <c r="D70">
        <f t="shared" si="18"/>
        <v>4.9962272204428192E-3</v>
      </c>
      <c r="E70" s="4">
        <f t="shared" ref="E70" si="28">B70/D70</f>
        <v>5.0696127369544417</v>
      </c>
      <c r="F70" s="4">
        <f t="shared" si="19"/>
        <v>-4.0696127369544417</v>
      </c>
    </row>
    <row r="71" spans="1:17" ht="15.75" customHeight="1" x14ac:dyDescent="0.25">
      <c r="A71" s="1"/>
    </row>
    <row r="72" spans="1:17" ht="15.75" customHeight="1" x14ac:dyDescent="0.25">
      <c r="A72" s="1"/>
    </row>
    <row r="73" spans="1:17" ht="15.75" customHeight="1" x14ac:dyDescent="0.25">
      <c r="A73" s="1"/>
    </row>
    <row r="75" spans="1:17" x14ac:dyDescent="0.25">
      <c r="A75" t="s">
        <v>120</v>
      </c>
    </row>
    <row r="76" spans="1:17" x14ac:dyDescent="0.25">
      <c r="A76" t="s">
        <v>101</v>
      </c>
      <c r="G76" t="s">
        <v>110</v>
      </c>
    </row>
    <row r="77" spans="1:17" x14ac:dyDescent="0.25">
      <c r="B77" t="s">
        <v>155</v>
      </c>
      <c r="C77" t="s">
        <v>121</v>
      </c>
      <c r="D77" t="s">
        <v>109</v>
      </c>
      <c r="E77" s="4" t="s">
        <v>101</v>
      </c>
      <c r="H77" t="s">
        <v>111</v>
      </c>
      <c r="I77" t="s">
        <v>112</v>
      </c>
      <c r="J77" t="s">
        <v>110</v>
      </c>
      <c r="O77" t="s">
        <v>118</v>
      </c>
    </row>
    <row r="78" spans="1:17" x14ac:dyDescent="0.25">
      <c r="A78" t="s">
        <v>85</v>
      </c>
      <c r="B78">
        <f>'Growth Rate'!J71</f>
        <v>6.5004553990764546E-2</v>
      </c>
      <c r="C78">
        <f>'Manu and Services'!J3/'Manu and Services'!J$14</f>
        <v>0.6907908941735883</v>
      </c>
      <c r="D78">
        <f>('Manu and Services'!Y3/'Manu and Services'!J3)-1</f>
        <v>1.0820379130454327</v>
      </c>
      <c r="E78" s="4">
        <f>D78*C78*B78</f>
        <v>4.8588429871114704E-2</v>
      </c>
      <c r="F78">
        <f t="shared" ref="F78:F88" si="29">E78/$E$91</f>
        <v>0.17732530943954283</v>
      </c>
      <c r="G78" s="1" t="s">
        <v>85</v>
      </c>
      <c r="H78">
        <f>D78+1</f>
        <v>2.0820379130454327</v>
      </c>
      <c r="I78">
        <f>'Growth Rate'!Y71-'Growth Rate'!J71</f>
        <v>-2.9110961814220751E-2</v>
      </c>
      <c r="J78">
        <f>C78*H78*I78</f>
        <v>-4.1868923261531694E-2</v>
      </c>
      <c r="K78">
        <f>J78/$J$91</f>
        <v>-0.77611407681282807</v>
      </c>
      <c r="L78">
        <f>E78+J78</f>
        <v>6.7195066095830092E-3</v>
      </c>
      <c r="N78" t="s">
        <v>101</v>
      </c>
      <c r="O78" s="5">
        <f>E91</f>
        <v>0.27400730343956009</v>
      </c>
      <c r="P78">
        <f>O78/$O$80</f>
        <v>0.8355048592921499</v>
      </c>
      <c r="Q78">
        <f>O78/15</f>
        <v>1.8267153562637341E-2</v>
      </c>
    </row>
    <row r="79" spans="1:17" x14ac:dyDescent="0.25">
      <c r="A79" t="s">
        <v>84</v>
      </c>
      <c r="B79">
        <f>'Growth Rate'!J72</f>
        <v>6.0020473222336314E-2</v>
      </c>
      <c r="C79">
        <f>'Manu and Services'!J4/'Manu and Services'!J$14</f>
        <v>1.5759706977254491</v>
      </c>
      <c r="D79">
        <f>('Manu and Services'!Y4/'Manu and Services'!J4)-1</f>
        <v>0.56777705690269875</v>
      </c>
      <c r="E79" s="4">
        <f t="shared" ref="E79:E87" si="30">D79*C79*B79</f>
        <v>5.3706319710605951E-2</v>
      </c>
      <c r="F79">
        <f t="shared" si="29"/>
        <v>0.19600324165247066</v>
      </c>
      <c r="G79" s="1" t="s">
        <v>84</v>
      </c>
      <c r="H79">
        <f t="shared" ref="H79:H87" si="31">D79+1</f>
        <v>1.5677770569026988</v>
      </c>
      <c r="I79">
        <f>'Growth Rate'!Y72-'Growth Rate'!J72</f>
        <v>-5.6413738412924089E-3</v>
      </c>
      <c r="J79">
        <f t="shared" ref="J79:J88" si="32">C79*H79*I79</f>
        <v>-1.3938541207476039E-2</v>
      </c>
      <c r="K79">
        <f>J79/$J$91</f>
        <v>-0.25837535810950957</v>
      </c>
      <c r="L79">
        <f t="shared" ref="L79:L88" si="33">E79+J79</f>
        <v>3.9767778503129916E-2</v>
      </c>
      <c r="N79" t="s">
        <v>110</v>
      </c>
      <c r="O79" s="5">
        <f>J91</f>
        <v>5.3946867493332468E-2</v>
      </c>
      <c r="P79">
        <f t="shared" ref="P79:P80" si="34">O79/$O$80</f>
        <v>0.16449514070785004</v>
      </c>
      <c r="Q79">
        <f t="shared" ref="Q79:Q80" si="35">O79/15</f>
        <v>3.5964578328888312E-3</v>
      </c>
    </row>
    <row r="80" spans="1:17" x14ac:dyDescent="0.25">
      <c r="A80" t="s">
        <v>83</v>
      </c>
      <c r="B80">
        <f>'Growth Rate'!J73</f>
        <v>0.1084187521798021</v>
      </c>
      <c r="C80">
        <f>'Manu and Services'!J5/'Manu and Services'!J$14</f>
        <v>0.95336430090333668</v>
      </c>
      <c r="D80">
        <f>('Manu and Services'!Y5/'Manu and Services'!J5)-1</f>
        <v>0.73076245174023979</v>
      </c>
      <c r="E80" s="4">
        <f t="shared" si="30"/>
        <v>7.5533483519750921E-2</v>
      </c>
      <c r="F80">
        <f t="shared" si="29"/>
        <v>0.27566230013431714</v>
      </c>
      <c r="G80" s="1" t="s">
        <v>83</v>
      </c>
      <c r="H80">
        <f t="shared" si="31"/>
        <v>1.7307624517402398</v>
      </c>
      <c r="I80">
        <f>'Growth Rate'!Y73-'Growth Rate'!J73</f>
        <v>-3.5535057665673622E-2</v>
      </c>
      <c r="J80">
        <f t="shared" si="32"/>
        <v>-5.8634520087372993E-2</v>
      </c>
      <c r="K80">
        <f>J80/$J$91</f>
        <v>-1.086893879327097</v>
      </c>
      <c r="L80">
        <f t="shared" si="33"/>
        <v>1.6898963432377928E-2</v>
      </c>
      <c r="N80" t="s">
        <v>99</v>
      </c>
      <c r="O80">
        <f>K91</f>
        <v>0.32795417093289259</v>
      </c>
      <c r="P80">
        <f t="shared" si="34"/>
        <v>1</v>
      </c>
      <c r="Q80">
        <f t="shared" si="35"/>
        <v>2.1863611395526172E-2</v>
      </c>
    </row>
    <row r="81" spans="1:12" x14ac:dyDescent="0.25">
      <c r="A81" t="s">
        <v>81</v>
      </c>
      <c r="B81">
        <f>'Growth Rate'!J74</f>
        <v>6.1244121419409998E-3</v>
      </c>
      <c r="C81">
        <f>'Manu and Services'!J6/'Manu and Services'!J$14</f>
        <v>4.5250449879502765</v>
      </c>
      <c r="D81">
        <f>('Manu and Services'!Y6/'Manu and Services'!J6)-1</f>
        <v>-0.25143484205966593</v>
      </c>
      <c r="E81" s="4">
        <f t="shared" si="30"/>
        <v>-6.9680742397897179E-3</v>
      </c>
      <c r="F81">
        <f t="shared" si="29"/>
        <v>-2.5430250041954521E-2</v>
      </c>
      <c r="G81" s="1" t="s">
        <v>81</v>
      </c>
      <c r="H81">
        <f t="shared" si="31"/>
        <v>0.74856515794033407</v>
      </c>
      <c r="I81">
        <f>'Growth Rate'!Y74-'Growth Rate'!J74</f>
        <v>4.4064296429104227E-3</v>
      </c>
      <c r="J81">
        <f t="shared" si="32"/>
        <v>1.4925859542472466E-2</v>
      </c>
      <c r="K81">
        <f>J81/$J$91</f>
        <v>0.27667703864950488</v>
      </c>
      <c r="L81">
        <f t="shared" si="33"/>
        <v>7.9577853026827489E-3</v>
      </c>
    </row>
    <row r="82" spans="1:12" ht="30" x14ac:dyDescent="0.25">
      <c r="A82" s="1" t="s">
        <v>141</v>
      </c>
      <c r="B82">
        <f>'Growth Rate'!J75</f>
        <v>0.21838392475416843</v>
      </c>
      <c r="C82">
        <f>'Manu and Services'!J7/'Manu and Services'!J$14</f>
        <v>0.63837346855188637</v>
      </c>
      <c r="D82">
        <f>('Manu and Services'!Y7/'Manu and Services'!J7)-1</f>
        <v>0.52834679559795616</v>
      </c>
      <c r="E82" s="4">
        <f t="shared" ref="E82:E84" si="36">D82*C82*B82</f>
        <v>7.365709280817255E-2</v>
      </c>
      <c r="F82">
        <f t="shared" si="29"/>
        <v>0.26881434138276417</v>
      </c>
      <c r="G82" s="1" t="s">
        <v>141</v>
      </c>
      <c r="H82">
        <f t="shared" ref="H82:H84" si="37">D82+1</f>
        <v>1.5283467955979562</v>
      </c>
      <c r="I82">
        <f>'Growth Rate'!Y75-'Growth Rate'!J75</f>
        <v>3.3400790169187761E-2</v>
      </c>
      <c r="J82">
        <f t="shared" ref="J82:J84" si="38">C82*H82*I82</f>
        <v>3.2587682838215996E-2</v>
      </c>
      <c r="K82">
        <f t="shared" ref="K82:K84" si="39">J82/$J$91</f>
        <v>0.60406997389132289</v>
      </c>
      <c r="L82">
        <f t="shared" ref="L82:L84" si="40">E82+J82</f>
        <v>0.10624477564638854</v>
      </c>
    </row>
    <row r="83" spans="1:12" ht="45" x14ac:dyDescent="0.25">
      <c r="A83" s="1" t="s">
        <v>142</v>
      </c>
      <c r="B83">
        <f>'Growth Rate'!J76</f>
        <v>5.0053441641727238E-2</v>
      </c>
      <c r="C83">
        <f>'Manu and Services'!J8/'Manu and Services'!J$14</f>
        <v>1.3713013775258165</v>
      </c>
      <c r="D83">
        <f>('Manu and Services'!Y8/'Manu and Services'!J8)-1</f>
        <v>0.66734261333830491</v>
      </c>
      <c r="E83" s="4">
        <f t="shared" si="36"/>
        <v>4.5805298182049363E-2</v>
      </c>
      <c r="F83">
        <f t="shared" si="29"/>
        <v>0.16716816525349659</v>
      </c>
      <c r="G83" s="1" t="s">
        <v>142</v>
      </c>
      <c r="H83">
        <f t="shared" si="37"/>
        <v>1.6673426133383049</v>
      </c>
      <c r="I83">
        <f>'Growth Rate'!Y76-'Growth Rate'!J76</f>
        <v>7.2144089199631459E-3</v>
      </c>
      <c r="J83">
        <f t="shared" si="38"/>
        <v>1.6495235377511935E-2</v>
      </c>
      <c r="K83">
        <f t="shared" si="39"/>
        <v>0.3057681779122885</v>
      </c>
      <c r="L83">
        <f t="shared" si="40"/>
        <v>6.2300533559561298E-2</v>
      </c>
    </row>
    <row r="84" spans="1:12" x14ac:dyDescent="0.25">
      <c r="A84" s="1" t="s">
        <v>139</v>
      </c>
      <c r="B84">
        <f>'Growth Rate'!J77</f>
        <v>6.1340316374519033E-2</v>
      </c>
      <c r="C84">
        <f>'Manu and Services'!J9/'Manu and Services'!J$14</f>
        <v>1.6034954114757352</v>
      </c>
      <c r="D84">
        <f>('Manu and Services'!Y9/'Manu and Services'!J9)-1</f>
        <v>-2.2142061882446495E-2</v>
      </c>
      <c r="E84" s="4">
        <f t="shared" si="36"/>
        <v>-2.1778692013305844E-3</v>
      </c>
      <c r="F84">
        <f t="shared" si="29"/>
        <v>-7.9482158832710603E-3</v>
      </c>
      <c r="G84" s="1" t="s">
        <v>139</v>
      </c>
      <c r="H84">
        <f t="shared" si="37"/>
        <v>0.9778579381175535</v>
      </c>
      <c r="I84">
        <f>'Growth Rate'!Y77-'Growth Rate'!J77</f>
        <v>3.7491258406059977E-2</v>
      </c>
      <c r="J84">
        <f t="shared" si="38"/>
        <v>5.8785945143599867E-2</v>
      </c>
      <c r="K84">
        <f t="shared" si="39"/>
        <v>1.0897008088720903</v>
      </c>
      <c r="L84">
        <f t="shared" si="40"/>
        <v>5.6608075942269284E-2</v>
      </c>
    </row>
    <row r="85" spans="1:12" ht="25.5" customHeight="1" x14ac:dyDescent="0.25">
      <c r="A85" t="s">
        <v>94</v>
      </c>
      <c r="B85">
        <f>'Growth Rate'!J80</f>
        <v>0.1877725523728089</v>
      </c>
      <c r="C85">
        <f>'Manu and Services'!J10/'Manu and Services'!J$14</f>
        <v>0.50504438519512562</v>
      </c>
      <c r="D85">
        <f>('Manu and Services'!Y10/'Manu and Services'!J10)-1</f>
        <v>0.45117496420692005</v>
      </c>
      <c r="E85" s="4">
        <f t="shared" si="30"/>
        <v>4.2786488908049904E-2</v>
      </c>
      <c r="F85">
        <f t="shared" si="29"/>
        <v>0.15615090682240756</v>
      </c>
      <c r="G85" s="1" t="s">
        <v>94</v>
      </c>
      <c r="H85">
        <f t="shared" si="31"/>
        <v>1.45117496420692</v>
      </c>
      <c r="I85">
        <f>'Growth Rate'!Y80-'Growth Rate'!J80</f>
        <v>2.8781958212632186E-2</v>
      </c>
      <c r="J85">
        <f t="shared" si="32"/>
        <v>2.109452074101973E-2</v>
      </c>
      <c r="K85">
        <f>J85/$J$91</f>
        <v>0.39102401531705056</v>
      </c>
      <c r="L85">
        <f t="shared" si="33"/>
        <v>6.3881009649069634E-2</v>
      </c>
    </row>
    <row r="86" spans="1:12" x14ac:dyDescent="0.25">
      <c r="A86" t="s">
        <v>86</v>
      </c>
      <c r="B86">
        <f>'Growth Rate'!J81</f>
        <v>0.15133604104318085</v>
      </c>
      <c r="C86">
        <f>'Manu and Services'!J11/'Manu and Services'!J$14</f>
        <v>0.80031675752626841</v>
      </c>
      <c r="D86">
        <f>('Manu and Services'!Y11/'Manu and Services'!J11)-1</f>
        <v>0.26723085131530011</v>
      </c>
      <c r="E86" s="4">
        <f t="shared" si="30"/>
        <v>3.2366137466014348E-2</v>
      </c>
      <c r="F86">
        <f t="shared" si="29"/>
        <v>0.11812144077814188</v>
      </c>
      <c r="G86" s="1" t="s">
        <v>86</v>
      </c>
      <c r="H86">
        <f t="shared" si="31"/>
        <v>1.2672308513153001</v>
      </c>
      <c r="I86">
        <f>'Growth Rate'!Y81-'Growth Rate'!J81</f>
        <v>-4.1461755952887244E-2</v>
      </c>
      <c r="J86">
        <f t="shared" si="32"/>
        <v>-4.2049935986966797E-2</v>
      </c>
      <c r="K86">
        <f>J86/$J$91</f>
        <v>-0.77946946580659082</v>
      </c>
      <c r="L86">
        <f t="shared" si="33"/>
        <v>-9.6837985209524483E-3</v>
      </c>
    </row>
    <row r="87" spans="1:12" x14ac:dyDescent="0.25">
      <c r="A87" t="s">
        <v>87</v>
      </c>
      <c r="B87">
        <f>'Growth Rate'!J82</f>
        <v>8.8691748610517304E-2</v>
      </c>
      <c r="C87">
        <f>'Manu and Services'!J12/'Manu and Services'!J$14</f>
        <v>0.45828453585583534</v>
      </c>
      <c r="D87">
        <f>('Manu and Services'!Y12/'Manu and Services'!J12)-1</f>
        <v>0.59612819860234323</v>
      </c>
      <c r="E87" s="4">
        <f t="shared" si="30"/>
        <v>2.4230260648021605E-2</v>
      </c>
      <c r="F87">
        <f t="shared" si="29"/>
        <v>8.8429251132593478E-2</v>
      </c>
      <c r="G87" s="1" t="s">
        <v>87</v>
      </c>
      <c r="H87">
        <f t="shared" si="31"/>
        <v>1.5961281986023432</v>
      </c>
      <c r="I87">
        <f>'Growth Rate'!Y82-'Growth Rate'!J82</f>
        <v>-3.2643042676882422E-3</v>
      </c>
      <c r="J87">
        <f t="shared" si="32"/>
        <v>-2.3877761278371682E-3</v>
      </c>
      <c r="K87">
        <f>J87/$J$91</f>
        <v>-4.4261627019071756E-2</v>
      </c>
      <c r="L87">
        <f t="shared" si="33"/>
        <v>2.1842484520184436E-2</v>
      </c>
    </row>
    <row r="88" spans="1:12" x14ac:dyDescent="0.25">
      <c r="A88" t="s">
        <v>88</v>
      </c>
      <c r="B88">
        <f>'Growth Rate'!J83</f>
        <v>2.8537836682342881E-3</v>
      </c>
      <c r="C88">
        <f>'Manu and Services'!J13/'Manu and Services'!J$14</f>
        <v>58.317334929828966</v>
      </c>
      <c r="D88">
        <f>('Manu and Services'!Y13/'Manu and Services'!J13)-1</f>
        <v>-0.68211040812538792</v>
      </c>
      <c r="E88" s="4">
        <f>D88*C88*B88</f>
        <v>-0.11352026423309901</v>
      </c>
      <c r="F88">
        <f t="shared" si="29"/>
        <v>-0.41429649067050889</v>
      </c>
      <c r="G88" s="1" t="s">
        <v>88</v>
      </c>
      <c r="H88">
        <f>D88+1</f>
        <v>0.31788959187461208</v>
      </c>
      <c r="I88">
        <f>'Growth Rate'!Y83-'Growth Rate'!J83</f>
        <v>3.7186081910086919E-3</v>
      </c>
      <c r="J88">
        <f t="shared" si="32"/>
        <v>6.8937320521697168E-2</v>
      </c>
      <c r="K88">
        <f>J88/$J$91</f>
        <v>1.2778743924328402</v>
      </c>
      <c r="L88">
        <f t="shared" si="33"/>
        <v>-4.458294371140184E-2</v>
      </c>
    </row>
    <row r="90" spans="1:12" x14ac:dyDescent="0.25">
      <c r="K90" t="s">
        <v>105</v>
      </c>
    </row>
    <row r="91" spans="1:12" x14ac:dyDescent="0.25">
      <c r="E91" s="4">
        <f>SUM(E78:E88)</f>
        <v>0.27400730343956009</v>
      </c>
      <c r="J91" s="4">
        <f>SUM(J78:J88)</f>
        <v>5.3946867493332468E-2</v>
      </c>
      <c r="K91">
        <f>E91+J91</f>
        <v>0.32795417093289259</v>
      </c>
    </row>
    <row r="92" spans="1:12" x14ac:dyDescent="0.25">
      <c r="A92" t="s">
        <v>113</v>
      </c>
      <c r="B92">
        <f>('Manu and Services'!Y14/'Manu and Services'!J14)-1</f>
        <v>0.32795417093289236</v>
      </c>
    </row>
    <row r="94" spans="1:12" x14ac:dyDescent="0.25">
      <c r="A94" t="s">
        <v>158</v>
      </c>
    </row>
    <row r="95" spans="1:12" x14ac:dyDescent="0.25">
      <c r="B95" t="s">
        <v>101</v>
      </c>
      <c r="C95" t="s">
        <v>124</v>
      </c>
    </row>
    <row r="96" spans="1:12" x14ac:dyDescent="0.25">
      <c r="A96" s="1" t="s">
        <v>85</v>
      </c>
      <c r="B96">
        <f>SUM('Growth Rate'!J20:Y20)/15</f>
        <v>2.1666180984600092E-3</v>
      </c>
      <c r="C96">
        <f>SUM('Growth Rate'!J37:Y37)/15</f>
        <v>-1.7678413130259992E-3</v>
      </c>
      <c r="D96">
        <f>SUM(B96:C96)</f>
        <v>3.9877678543400992E-4</v>
      </c>
      <c r="E96" s="4">
        <f t="shared" ref="E96:E97" si="41">B96/D96</f>
        <v>5.4331600474234323</v>
      </c>
      <c r="F96" s="4">
        <f>C96/D96</f>
        <v>-4.4331600474234323</v>
      </c>
    </row>
    <row r="97" spans="1:6" x14ac:dyDescent="0.25">
      <c r="A97" s="1" t="s">
        <v>84</v>
      </c>
      <c r="B97">
        <f>SUM('Growth Rate'!J21:Y21)/15</f>
        <v>2.8950910465737516E-3</v>
      </c>
      <c r="C97">
        <f>SUM('Growth Rate'!J38:Y38)/15</f>
        <v>-4.2573473647075785E-4</v>
      </c>
      <c r="D97">
        <f t="shared" ref="D97:D107" si="42">SUM(B97:C97)</f>
        <v>2.4693563101029939E-3</v>
      </c>
      <c r="E97" s="4">
        <f t="shared" si="41"/>
        <v>1.1724071713462043</v>
      </c>
      <c r="F97" s="4">
        <f t="shared" ref="F97:F107" si="43">C97/D97</f>
        <v>-0.17240717134620437</v>
      </c>
    </row>
    <row r="98" spans="1:6" x14ac:dyDescent="0.25">
      <c r="A98" s="1" t="s">
        <v>83</v>
      </c>
      <c r="B98">
        <f>SUM('Growth Rate'!J22:Y22)/15</f>
        <v>3.3972156643503493E-3</v>
      </c>
      <c r="C98">
        <f>SUM('Growth Rate'!J39:Y39)/15</f>
        <v>-3.0983033086615114E-3</v>
      </c>
      <c r="D98">
        <f t="shared" si="42"/>
        <v>2.9891235568883789E-4</v>
      </c>
      <c r="E98" s="4">
        <f>B98/D98</f>
        <v>11.365256737285181</v>
      </c>
      <c r="F98" s="4">
        <f t="shared" si="43"/>
        <v>-10.365256737285181</v>
      </c>
    </row>
    <row r="99" spans="1:6" x14ac:dyDescent="0.25">
      <c r="A99" s="1" t="s">
        <v>81</v>
      </c>
      <c r="B99">
        <f>SUM('Growth Rate'!J23:Y23)/15</f>
        <v>-1.9646065116207028E-4</v>
      </c>
      <c r="C99">
        <f>SUM('Growth Rate'!J40:Y40)/15</f>
        <v>7.2470707677420093E-4</v>
      </c>
      <c r="D99">
        <f t="shared" si="42"/>
        <v>5.2824642561213062E-4</v>
      </c>
      <c r="E99" s="4">
        <f t="shared" ref="E99:E107" si="44">B99/D99</f>
        <v>-0.37191099009219453</v>
      </c>
      <c r="F99" s="4">
        <f t="shared" si="43"/>
        <v>1.3719109900921946</v>
      </c>
    </row>
    <row r="100" spans="1:6" ht="30" x14ac:dyDescent="0.25">
      <c r="A100" s="1" t="s">
        <v>141</v>
      </c>
      <c r="B100">
        <f>SUM('Growth Rate'!J24:Y24)/15</f>
        <v>5.4881854397596961E-3</v>
      </c>
      <c r="C100">
        <f>SUM('Growth Rate'!J41:Y41)/15</f>
        <v>5.2664264365376951E-3</v>
      </c>
      <c r="D100">
        <f t="shared" si="42"/>
        <v>1.0754611876297391E-2</v>
      </c>
      <c r="E100" s="4">
        <f t="shared" si="44"/>
        <v>0.51030994915356942</v>
      </c>
      <c r="F100" s="4">
        <f t="shared" si="43"/>
        <v>0.48969005084643052</v>
      </c>
    </row>
    <row r="101" spans="1:6" ht="30" x14ac:dyDescent="0.25">
      <c r="A101" s="1" t="s">
        <v>142</v>
      </c>
      <c r="B101">
        <f>SUM('Growth Rate'!J25:Y25)/15</f>
        <v>9.7899170817522443E-3</v>
      </c>
      <c r="C101">
        <f>SUM('Growth Rate'!J42:Y42)/15</f>
        <v>-1.9421886596642071E-4</v>
      </c>
      <c r="D101">
        <f t="shared" si="42"/>
        <v>9.595698215785823E-3</v>
      </c>
      <c r="E101" s="4">
        <f t="shared" si="44"/>
        <v>1.0202402015568719</v>
      </c>
      <c r="F101" s="4">
        <f t="shared" si="43"/>
        <v>-2.0240201556871857E-2</v>
      </c>
    </row>
    <row r="102" spans="1:6" x14ac:dyDescent="0.25">
      <c r="A102" s="1" t="s">
        <v>139</v>
      </c>
      <c r="B102">
        <f>SUM('Growth Rate'!J26:Y26)/15</f>
        <v>-4.4554873972034543E-3</v>
      </c>
      <c r="C102">
        <f>SUM('Growth Rate'!J43:Y43)/15</f>
        <v>-2.6844496793230349E-4</v>
      </c>
      <c r="D102">
        <f t="shared" si="42"/>
        <v>-4.7239323651357577E-3</v>
      </c>
      <c r="E102" s="4">
        <f t="shared" si="44"/>
        <v>0.94317340995109933</v>
      </c>
      <c r="F102" s="4">
        <f t="shared" si="43"/>
        <v>5.6826590048900678E-2</v>
      </c>
    </row>
    <row r="103" spans="1:6" x14ac:dyDescent="0.25">
      <c r="A103" s="1" t="s">
        <v>82</v>
      </c>
      <c r="B103" t="e">
        <f>SUM('Growth Rate'!J27:Y27)/15</f>
        <v>#REF!</v>
      </c>
      <c r="C103" t="e">
        <f>SUM('Growth Rate'!J44:Y44)/15</f>
        <v>#REF!</v>
      </c>
      <c r="D103" t="e">
        <f t="shared" si="42"/>
        <v>#REF!</v>
      </c>
      <c r="E103" s="4" t="e">
        <f t="shared" si="44"/>
        <v>#REF!</v>
      </c>
      <c r="F103" s="4" t="e">
        <f t="shared" si="43"/>
        <v>#REF!</v>
      </c>
    </row>
    <row r="104" spans="1:6" ht="30" x14ac:dyDescent="0.25">
      <c r="A104" s="1" t="s">
        <v>94</v>
      </c>
      <c r="B104">
        <f>SUM('Growth Rate'!J29:Y29)/15</f>
        <v>3.8953691092590299E-3</v>
      </c>
      <c r="C104">
        <f>SUM('Growth Rate'!J46:Y46)/15</f>
        <v>-2.5483032454864615E-5</v>
      </c>
      <c r="D104">
        <f t="shared" si="42"/>
        <v>3.8698860768041654E-3</v>
      </c>
      <c r="E104" s="4">
        <f t="shared" si="44"/>
        <v>1.0065849567530187</v>
      </c>
      <c r="F104" s="4">
        <f t="shared" si="43"/>
        <v>-6.5849567530186955E-3</v>
      </c>
    </row>
    <row r="105" spans="1:6" x14ac:dyDescent="0.25">
      <c r="A105" s="1" t="s">
        <v>86</v>
      </c>
      <c r="B105">
        <f>SUM('Growth Rate'!J30:Y30)/15</f>
        <v>2.80599767563738E-3</v>
      </c>
      <c r="C105">
        <f>SUM('Growth Rate'!J47:Y47)/15</f>
        <v>-3.2822271440758094E-3</v>
      </c>
      <c r="D105">
        <f t="shared" si="42"/>
        <v>-4.7622946843842943E-4</v>
      </c>
      <c r="E105" s="4">
        <f t="shared" si="44"/>
        <v>-5.8921126507318622</v>
      </c>
      <c r="F105" s="4">
        <f t="shared" si="43"/>
        <v>6.8921126507318622</v>
      </c>
    </row>
    <row r="106" spans="1:6" x14ac:dyDescent="0.25">
      <c r="A106" s="1" t="s">
        <v>87</v>
      </c>
      <c r="B106">
        <f>SUM('Growth Rate'!J31:Y31)/15</f>
        <v>1.1797469299895072E-3</v>
      </c>
      <c r="C106">
        <f>SUM('Growth Rate'!J48:Y48)/15</f>
        <v>3.7271664321034905E-5</v>
      </c>
      <c r="D106">
        <f t="shared" si="42"/>
        <v>1.2170185943105422E-3</v>
      </c>
      <c r="E106" s="4">
        <f t="shared" si="44"/>
        <v>0.96937461391693036</v>
      </c>
      <c r="F106" s="4">
        <f t="shared" si="43"/>
        <v>3.0625386083069514E-2</v>
      </c>
    </row>
    <row r="107" spans="1:6" x14ac:dyDescent="0.25">
      <c r="A107" s="1" t="s">
        <v>88</v>
      </c>
      <c r="B107">
        <f>SUM('Growth Rate'!J32:Y32)/15</f>
        <v>-8.4393553305858772E-3</v>
      </c>
      <c r="C107">
        <f>SUM('Growth Rate'!J49:Y49)/15</f>
        <v>5.8623462099813292E-3</v>
      </c>
      <c r="D107">
        <f t="shared" si="42"/>
        <v>-2.5770091206045479E-3</v>
      </c>
      <c r="E107" s="4">
        <f t="shared" si="44"/>
        <v>3.2748643623760496</v>
      </c>
      <c r="F107" s="4">
        <f t="shared" si="43"/>
        <v>-2.2748643623760496</v>
      </c>
    </row>
    <row r="108" spans="1:6" x14ac:dyDescent="0.25">
      <c r="A108" s="1" t="s">
        <v>143</v>
      </c>
      <c r="B108">
        <f>SUM('Growth Rate'!J33:Y33)/15</f>
        <v>1.9143260736735355E-2</v>
      </c>
      <c r="C108">
        <f>SUM('Growth Rate'!J50:Y50)/15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5"/>
  <sheetViews>
    <sheetView zoomScale="85" zoomScaleNormal="85" workbookViewId="0">
      <selection activeCell="I63" sqref="I63"/>
    </sheetView>
  </sheetViews>
  <sheetFormatPr defaultRowHeight="15" x14ac:dyDescent="0.25"/>
  <cols>
    <col min="1" max="1" width="34" customWidth="1"/>
    <col min="2" max="2" width="13.5703125" customWidth="1"/>
    <col min="3" max="3" width="16.5703125" customWidth="1"/>
    <col min="5" max="5" width="9.140625" style="4"/>
    <col min="7" max="7" width="21.5703125" customWidth="1"/>
  </cols>
  <sheetData>
    <row r="1" spans="1:16" x14ac:dyDescent="0.25">
      <c r="A1" t="s">
        <v>100</v>
      </c>
    </row>
    <row r="2" spans="1:16" x14ac:dyDescent="0.25">
      <c r="A2" t="s">
        <v>101</v>
      </c>
      <c r="G2" t="s">
        <v>110</v>
      </c>
    </row>
    <row r="3" spans="1:16" x14ac:dyDescent="0.25">
      <c r="B3" t="s">
        <v>116</v>
      </c>
      <c r="C3" t="s">
        <v>115</v>
      </c>
      <c r="D3" t="s">
        <v>109</v>
      </c>
      <c r="E3" s="4" t="s">
        <v>101</v>
      </c>
      <c r="H3" t="s">
        <v>111</v>
      </c>
      <c r="I3" t="s">
        <v>130</v>
      </c>
      <c r="J3" t="s">
        <v>110</v>
      </c>
      <c r="O3" t="s">
        <v>118</v>
      </c>
    </row>
    <row r="4" spans="1:16" x14ac:dyDescent="0.25">
      <c r="A4" s="1" t="str">
        <f>'Manu and Services'!A3</f>
        <v xml:space="preserve">Low-Tech </v>
      </c>
      <c r="B4">
        <f>'Growth Rate'!B71</f>
        <v>8.0752204099251573E-2</v>
      </c>
      <c r="C4">
        <f>'Manu and Services'!B3/'Manu and Services'!B$14</f>
        <v>0.63682916501176667</v>
      </c>
      <c r="D4">
        <f>('Manu and Services'!Y3/'Manu and Services'!B3)-1</f>
        <v>1.7107875506732784</v>
      </c>
      <c r="E4" s="4">
        <f>D4*C4*B4</f>
        <v>8.7977863468925457E-2</v>
      </c>
      <c r="F4">
        <f>E4/$E$17</f>
        <v>0.15685806310224329</v>
      </c>
      <c r="G4" s="1" t="s">
        <v>85</v>
      </c>
      <c r="H4">
        <f>D4+1</f>
        <v>2.7107875506732784</v>
      </c>
      <c r="I4">
        <f>'Growth Rate'!Y71-'Growth Rate'!B71</f>
        <v>-4.4858611922707778E-2</v>
      </c>
      <c r="J4">
        <f>C4*H4*I4</f>
        <v>-7.7439806309012538E-2</v>
      </c>
      <c r="K4">
        <f>J4/$J$17</f>
        <v>-2.3435725000887806</v>
      </c>
      <c r="L4">
        <f>E4+J4</f>
        <v>1.053805715991292E-2</v>
      </c>
      <c r="N4" t="s">
        <v>101</v>
      </c>
      <c r="O4" s="5">
        <f>E17</f>
        <v>0.56087562047466877</v>
      </c>
      <c r="P4">
        <f>O4/$O$6</f>
        <v>0.94436365806673328</v>
      </c>
    </row>
    <row r="5" spans="1:16" x14ac:dyDescent="0.25">
      <c r="A5" s="1" t="str">
        <f>'Manu and Services'!A4</f>
        <v>Mid-Tech</v>
      </c>
      <c r="B5">
        <f>'Growth Rate'!B72</f>
        <v>5.7436751487135014E-2</v>
      </c>
      <c r="C5">
        <f>'Manu and Services'!B4/'Manu and Services'!B$14</f>
        <v>1.3668816330924816</v>
      </c>
      <c r="D5">
        <f>('Manu and Services'!Y4/'Manu and Services'!B4)-1</f>
        <v>1.1696252396491418</v>
      </c>
      <c r="E5" s="4">
        <f t="shared" ref="E5:E14" si="0">D5*C5*B5</f>
        <v>9.1826389435966743E-2</v>
      </c>
      <c r="F5">
        <f>E5/$E$17</f>
        <v>0.16371970198714308</v>
      </c>
      <c r="G5" s="1" t="s">
        <v>84</v>
      </c>
      <c r="H5">
        <f t="shared" ref="H5:H14" si="1">D5+1</f>
        <v>2.1696252396491418</v>
      </c>
      <c r="I5">
        <f>'Growth Rate'!Y72-'Growth Rate'!B72</f>
        <v>-3.0576521060911091E-3</v>
      </c>
      <c r="J5">
        <f t="shared" ref="J5:J14" si="2">C5*H5*I5</f>
        <v>-9.0678369625315537E-3</v>
      </c>
      <c r="K5">
        <f>J5/$J$17</f>
        <v>-0.27442131319231222</v>
      </c>
      <c r="L5">
        <f t="shared" ref="L5:L14" si="3">E5+J5</f>
        <v>8.2758552473435193E-2</v>
      </c>
      <c r="N5" t="s">
        <v>110</v>
      </c>
      <c r="O5" s="5">
        <f>J17</f>
        <v>3.3043486517305917E-2</v>
      </c>
      <c r="P5">
        <f>O5/$O$6</f>
        <v>5.5636341933266706E-2</v>
      </c>
    </row>
    <row r="6" spans="1:16" x14ac:dyDescent="0.25">
      <c r="A6" s="1" t="str">
        <f>'Manu and Services'!A5</f>
        <v>High-Tech</v>
      </c>
      <c r="B6">
        <f>'Growth Rate'!B73</f>
        <v>9.5700580399744481E-2</v>
      </c>
      <c r="C6">
        <f>'Manu and Services'!B5/'Manu and Services'!B$14</f>
        <v>0.83395468443679754</v>
      </c>
      <c r="D6">
        <f>('Manu and Services'!Y5/'Manu and Services'!B5)-1</f>
        <v>1.3748549392288036</v>
      </c>
      <c r="E6" s="4">
        <f t="shared" si="0"/>
        <v>0.10972710028306153</v>
      </c>
      <c r="F6">
        <f>E6/$E$17</f>
        <v>0.19563535350350855</v>
      </c>
      <c r="G6" s="1" t="s">
        <v>83</v>
      </c>
      <c r="H6">
        <f t="shared" si="1"/>
        <v>2.3748549392288036</v>
      </c>
      <c r="I6">
        <f>'Growth Rate'!Y73-'Growth Rate'!B73</f>
        <v>-2.2816885885616006E-2</v>
      </c>
      <c r="J6">
        <f t="shared" si="2"/>
        <v>-4.5189330810396736E-2</v>
      </c>
      <c r="K6">
        <f>J6/$J$17</f>
        <v>-1.3675715117631324</v>
      </c>
      <c r="L6">
        <f t="shared" si="3"/>
        <v>6.4537769472664791E-2</v>
      </c>
      <c r="N6" t="s">
        <v>99</v>
      </c>
      <c r="O6">
        <f>K17</f>
        <v>0.5939191069919747</v>
      </c>
    </row>
    <row r="7" spans="1:16" x14ac:dyDescent="0.25">
      <c r="A7" s="1" t="str">
        <f>'Manu and Services'!A6</f>
        <v>Utilities</v>
      </c>
      <c r="B7">
        <f>'Growth Rate'!B74</f>
        <v>8.1669691470054439E-3</v>
      </c>
      <c r="C7">
        <f>'Manu and Services'!B6/'Manu and Services'!B$14</f>
        <v>2.581301240536245</v>
      </c>
      <c r="D7">
        <f>('Manu and Services'!Y6/'Manu and Services'!B6)-1</f>
        <v>0.57505966338655745</v>
      </c>
      <c r="E7" s="4">
        <f t="shared" si="0"/>
        <v>1.2123067152757428E-2</v>
      </c>
      <c r="F7">
        <f>E7/$E$17</f>
        <v>2.1614537537747999E-2</v>
      </c>
      <c r="G7" s="1" t="s">
        <v>81</v>
      </c>
      <c r="H7">
        <f t="shared" si="1"/>
        <v>1.5750596633865575</v>
      </c>
      <c r="I7">
        <f>'Growth Rate'!Y74-'Growth Rate'!B74</f>
        <v>2.3638726378459787E-3</v>
      </c>
      <c r="J7">
        <f t="shared" si="2"/>
        <v>9.6108051698246509E-3</v>
      </c>
      <c r="K7">
        <f>J7/$J$17</f>
        <v>0.2908532416756679</v>
      </c>
      <c r="L7">
        <f t="shared" si="3"/>
        <v>2.173387232258208E-2</v>
      </c>
    </row>
    <row r="8" spans="1:16" ht="30" x14ac:dyDescent="0.25">
      <c r="A8" s="1" t="s">
        <v>141</v>
      </c>
      <c r="B8">
        <f>'Growth Rate'!B75</f>
        <v>0.17149280819134818</v>
      </c>
      <c r="C8">
        <f>'Manu and Services'!B7/'Manu and Services'!B$14</f>
        <v>0.79833259231655329</v>
      </c>
      <c r="D8">
        <f>('Manu and Services'!Y7/'Manu and Services'!B7)-1</f>
        <v>0.46688500541000688</v>
      </c>
      <c r="E8" s="4">
        <f t="shared" si="0"/>
        <v>6.3920431511719986E-2</v>
      </c>
      <c r="F8">
        <f t="shared" ref="F8:F10" si="4">E8/$E$17</f>
        <v>0.11396543044182265</v>
      </c>
      <c r="G8" s="1" t="s">
        <v>141</v>
      </c>
      <c r="H8">
        <f t="shared" si="1"/>
        <v>1.4668850054100069</v>
      </c>
      <c r="I8">
        <f>'Growth Rate'!Y75-'Growth Rate'!B75</f>
        <v>8.0291906732008006E-2</v>
      </c>
      <c r="J8">
        <f t="shared" si="2"/>
        <v>9.4026809633156544E-2</v>
      </c>
      <c r="K8">
        <f t="shared" ref="K8:K10" si="5">J8/$J$17</f>
        <v>2.845547475261478</v>
      </c>
      <c r="L8">
        <f t="shared" si="3"/>
        <v>0.15794724114487652</v>
      </c>
    </row>
    <row r="9" spans="1:16" ht="45" x14ac:dyDescent="0.25">
      <c r="A9" s="1" t="s">
        <v>142</v>
      </c>
      <c r="B9">
        <f>'Growth Rate'!B76</f>
        <v>4.6591001435652951E-2</v>
      </c>
      <c r="C9">
        <f>'Manu and Services'!B8/'Manu and Services'!B$14</f>
        <v>1.115927689905331</v>
      </c>
      <c r="D9">
        <f>('Manu and Services'!Y8/'Manu and Services'!B8)-1</f>
        <v>1.4592625566116513</v>
      </c>
      <c r="E9" s="4">
        <f t="shared" si="0"/>
        <v>7.5870254063867007E-2</v>
      </c>
      <c r="F9">
        <f t="shared" si="4"/>
        <v>0.13527108559230663</v>
      </c>
      <c r="G9" s="1" t="s">
        <v>142</v>
      </c>
      <c r="H9">
        <f t="shared" si="1"/>
        <v>2.4592625566116513</v>
      </c>
      <c r="I9">
        <f>'Growth Rate'!Y76-'Growth Rate'!B76</f>
        <v>1.0676849126037433E-2</v>
      </c>
      <c r="J9">
        <f t="shared" si="2"/>
        <v>2.930110895170324E-2</v>
      </c>
      <c r="K9">
        <f t="shared" si="5"/>
        <v>0.88674386512928427</v>
      </c>
      <c r="L9">
        <f t="shared" si="3"/>
        <v>0.10517136301557024</v>
      </c>
    </row>
    <row r="10" spans="1:16" x14ac:dyDescent="0.25">
      <c r="A10" s="1" t="s">
        <v>139</v>
      </c>
      <c r="B10">
        <f>'Growth Rate'!B77</f>
        <v>4.4708399924154187E-2</v>
      </c>
      <c r="C10">
        <f>'Manu and Services'!B9/'Manu and Services'!B$14</f>
        <v>1.8279705755743703</v>
      </c>
      <c r="D10">
        <f>('Manu and Services'!Y9/'Manu and Services'!B9)-1</f>
        <v>2.9573784522180402E-2</v>
      </c>
      <c r="E10" s="4">
        <f t="shared" si="0"/>
        <v>2.4169364537632962E-3</v>
      </c>
      <c r="F10">
        <f t="shared" si="4"/>
        <v>4.3092200222891557E-3</v>
      </c>
      <c r="G10" s="1" t="s">
        <v>139</v>
      </c>
      <c r="H10">
        <f t="shared" si="1"/>
        <v>1.0295737845221804</v>
      </c>
      <c r="I10">
        <f>'Growth Rate'!Y77-'Growth Rate'!B77</f>
        <v>5.4123174856424823E-2</v>
      </c>
      <c r="J10">
        <f t="shared" si="2"/>
        <v>0.10186147035533023</v>
      </c>
      <c r="K10">
        <f t="shared" si="5"/>
        <v>3.0826489905047447</v>
      </c>
      <c r="L10">
        <f t="shared" si="3"/>
        <v>0.10427840680909353</v>
      </c>
    </row>
    <row r="11" spans="1:16" ht="45" x14ac:dyDescent="0.25">
      <c r="A11" s="1" t="str">
        <f>'Manu and Services'!A10</f>
        <v>Govt and Other Services</v>
      </c>
      <c r="B11">
        <f>'Growth Rate'!B80</f>
        <v>0.20598911070780401</v>
      </c>
      <c r="C11">
        <f>'Manu and Services'!B10/'Manu and Services'!B$14</f>
        <v>0.4881350403633391</v>
      </c>
      <c r="D11">
        <f>('Manu and Services'!Y10/'Manu and Services'!B10)-1</f>
        <v>0.80215661239285407</v>
      </c>
      <c r="E11" s="4">
        <f t="shared" si="0"/>
        <v>8.0657250756406423E-2</v>
      </c>
      <c r="F11">
        <f>E11/$E$17</f>
        <v>0.14380594879154532</v>
      </c>
      <c r="G11" s="1" t="s">
        <v>94</v>
      </c>
      <c r="H11">
        <f t="shared" si="1"/>
        <v>1.8021566123928541</v>
      </c>
      <c r="I11">
        <f>'Growth Rate'!Y80-'Growth Rate'!B80</f>
        <v>1.0565399877637077E-2</v>
      </c>
      <c r="J11">
        <f t="shared" si="2"/>
        <v>9.294337799751853E-3</v>
      </c>
      <c r="K11">
        <f>J11/$J$17</f>
        <v>0.28127594207966267</v>
      </c>
      <c r="L11">
        <f t="shared" si="3"/>
        <v>8.9951588556158271E-2</v>
      </c>
    </row>
    <row r="12" spans="1:16" x14ac:dyDescent="0.25">
      <c r="A12" s="1" t="str">
        <f>'Manu and Services'!A11</f>
        <v>Agriculture</v>
      </c>
      <c r="B12">
        <f>'Growth Rate'!B81</f>
        <v>0.21109515941165316</v>
      </c>
      <c r="C12">
        <f>'Manu and Services'!B11/'Manu and Services'!B$14</f>
        <v>0.8383802412458492</v>
      </c>
      <c r="D12">
        <f>('Manu and Services'!Y11/'Manu and Services'!B11)-1</f>
        <v>0.45197722060867962</v>
      </c>
      <c r="E12" s="4">
        <f t="shared" si="0"/>
        <v>7.9990029373004271E-2</v>
      </c>
      <c r="F12">
        <f>E12/$E$17</f>
        <v>0.14261634211397661</v>
      </c>
      <c r="G12" s="1" t="s">
        <v>86</v>
      </c>
      <c r="H12">
        <f t="shared" si="1"/>
        <v>1.4519772206086796</v>
      </c>
      <c r="I12">
        <f>'Growth Rate'!Y81-'Growth Rate'!B81</f>
        <v>-0.10122087432135955</v>
      </c>
      <c r="J12">
        <f t="shared" si="2"/>
        <v>-0.12321708256425586</v>
      </c>
      <c r="K12">
        <f>J12/$J$17</f>
        <v>-3.728937093236913</v>
      </c>
      <c r="L12">
        <f t="shared" si="3"/>
        <v>-4.3227053191251585E-2</v>
      </c>
    </row>
    <row r="13" spans="1:16" x14ac:dyDescent="0.25">
      <c r="A13" s="1" t="str">
        <f>'Manu and Services'!A12</f>
        <v>Construction</v>
      </c>
      <c r="B13">
        <f>'Growth Rate'!B82</f>
        <v>7.2974510388168046E-2</v>
      </c>
      <c r="C13">
        <f>'Manu and Services'!B12/'Manu and Services'!B$14</f>
        <v>0.62635939278920472</v>
      </c>
      <c r="D13">
        <f>('Manu and Services'!Y12/'Manu and Services'!B12)-1</f>
        <v>0.40172418986446079</v>
      </c>
      <c r="E13" s="4">
        <f t="shared" si="0"/>
        <v>1.8362117742212296E-2</v>
      </c>
      <c r="F13">
        <f>E13/$E$17</f>
        <v>3.2738306091237207E-2</v>
      </c>
      <c r="G13" s="1" t="s">
        <v>87</v>
      </c>
      <c r="H13">
        <f t="shared" si="1"/>
        <v>1.4017241898644608</v>
      </c>
      <c r="I13">
        <f>'Growth Rate'!Y82-'Growth Rate'!B82</f>
        <v>1.2452933954661016E-2</v>
      </c>
      <c r="J13">
        <f t="shared" si="2"/>
        <v>1.0933465712291954E-2</v>
      </c>
      <c r="K13">
        <f>J13/$J$17</f>
        <v>0.33088111651189572</v>
      </c>
      <c r="L13">
        <f t="shared" si="3"/>
        <v>2.929558345450425E-2</v>
      </c>
    </row>
    <row r="14" spans="1:16" x14ac:dyDescent="0.25">
      <c r="A14" s="1" t="str">
        <f>'Manu and Services'!A13</f>
        <v>Mining</v>
      </c>
      <c r="B14">
        <f>'Growth Rate'!B83</f>
        <v>5.0925048080829975E-3</v>
      </c>
      <c r="C14">
        <f>'Manu and Services'!B13/'Manu and Services'!B$14</f>
        <v>34.425325547260556</v>
      </c>
      <c r="D14">
        <f>('Manu and Services'!Y13/'Manu and Services'!B13)-1</f>
        <v>-0.35363309615000338</v>
      </c>
      <c r="E14" s="4">
        <f t="shared" si="0"/>
        <v>-6.1995819767015674E-2</v>
      </c>
      <c r="F14">
        <f>E14/$E$17</f>
        <v>-0.11053398918382054</v>
      </c>
      <c r="G14" s="1" t="s">
        <v>88</v>
      </c>
      <c r="H14">
        <f t="shared" si="1"/>
        <v>0.64636690384999662</v>
      </c>
      <c r="I14">
        <f>'Growth Rate'!Y83-'Growth Rate'!B83</f>
        <v>1.4798870511599825E-3</v>
      </c>
      <c r="J14">
        <f t="shared" si="2"/>
        <v>3.2929545541444109E-2</v>
      </c>
      <c r="K14">
        <f>J14/$J$17</f>
        <v>0.99655178711840431</v>
      </c>
      <c r="L14">
        <f t="shared" si="3"/>
        <v>-2.9066274225571564E-2</v>
      </c>
    </row>
    <row r="15" spans="1:16" x14ac:dyDescent="0.25">
      <c r="A15" s="1"/>
      <c r="G15" s="1"/>
    </row>
    <row r="16" spans="1:16" x14ac:dyDescent="0.25">
      <c r="K16" t="s">
        <v>105</v>
      </c>
    </row>
    <row r="17" spans="1:11" x14ac:dyDescent="0.25">
      <c r="E17" s="4">
        <f>SUM(E4:E14)</f>
        <v>0.56087562047466877</v>
      </c>
      <c r="J17" s="4">
        <f>SUM(J4:J14)</f>
        <v>3.3043486517305917E-2</v>
      </c>
      <c r="K17">
        <f>E17+J17</f>
        <v>0.5939191069919747</v>
      </c>
    </row>
    <row r="18" spans="1:11" ht="15.75" customHeight="1" x14ac:dyDescent="0.25">
      <c r="A18" t="s">
        <v>113</v>
      </c>
      <c r="B18">
        <f>('Manu and Services'!Y14/'Manu and Services'!B14)-1</f>
        <v>0.5939191069919747</v>
      </c>
    </row>
    <row r="19" spans="1:11" ht="15.75" customHeight="1" x14ac:dyDescent="0.25"/>
    <row r="20" spans="1:11" ht="15.75" customHeight="1" x14ac:dyDescent="0.25">
      <c r="A20" t="s">
        <v>122</v>
      </c>
    </row>
    <row r="21" spans="1:11" ht="15.75" customHeight="1" x14ac:dyDescent="0.25">
      <c r="B21" t="s">
        <v>101</v>
      </c>
      <c r="C21" t="s">
        <v>124</v>
      </c>
    </row>
    <row r="22" spans="1:11" ht="15.75" customHeight="1" x14ac:dyDescent="0.25">
      <c r="A22" s="1" t="s">
        <v>85</v>
      </c>
      <c r="B22">
        <f>SUM('Growth Rate'!C20:Y20)/23</f>
        <v>2.0718232726236224E-3</v>
      </c>
      <c r="C22">
        <f>SUM('Growth Rate'!C37:Y37)/23</f>
        <v>-1.6580076258465989E-3</v>
      </c>
    </row>
    <row r="23" spans="1:11" ht="15.75" customHeight="1" x14ac:dyDescent="0.25">
      <c r="A23" s="1" t="s">
        <v>84</v>
      </c>
      <c r="B23">
        <f>SUM('Growth Rate'!C21:Y21)/23</f>
        <v>3.2892001030180155E-3</v>
      </c>
      <c r="C23">
        <f>SUM('Growth Rate'!C38:Y38)/23</f>
        <v>-3.0058791134787754E-4</v>
      </c>
    </row>
    <row r="24" spans="1:11" ht="15.75" customHeight="1" x14ac:dyDescent="0.25">
      <c r="A24" s="1" t="s">
        <v>83</v>
      </c>
      <c r="B24">
        <f>SUM('Growth Rate'!C22:Y22)/23</f>
        <v>3.8589111701197798E-3</v>
      </c>
      <c r="C24">
        <f>SUM('Growth Rate'!C39:Y39)/23</f>
        <v>-1.2856914407680215E-3</v>
      </c>
    </row>
    <row r="25" spans="1:11" ht="15.75" customHeight="1" x14ac:dyDescent="0.25">
      <c r="A25" s="1" t="s">
        <v>81</v>
      </c>
      <c r="B25">
        <f>SUM('Growth Rate'!C23:Y23)/23</f>
        <v>8.3785556827740081E-4</v>
      </c>
      <c r="C25">
        <f>SUM('Growth Rate'!C40:Y40)/23</f>
        <v>-5.0211946261500367E-5</v>
      </c>
    </row>
    <row r="26" spans="1:11" ht="15.75" customHeight="1" x14ac:dyDescent="0.25">
      <c r="A26" s="1" t="s">
        <v>141</v>
      </c>
      <c r="B26">
        <f>SUM('Growth Rate'!C24:Y24)/23</f>
        <v>4.300261268158868E-3</v>
      </c>
      <c r="C26">
        <f>SUM('Growth Rate'!C41:Y41)/23</f>
        <v>4.4010737794728466E-3</v>
      </c>
    </row>
    <row r="27" spans="1:11" ht="15.75" customHeight="1" x14ac:dyDescent="0.25">
      <c r="A27" s="1" t="s">
        <v>142</v>
      </c>
      <c r="B27">
        <f>SUM('Growth Rate'!C25:Y25)/23</f>
        <v>1.0558147617033088E-2</v>
      </c>
      <c r="C27">
        <f>SUM('Growth Rate'!C42:Y42)/23</f>
        <v>5.0121245530265323E-4</v>
      </c>
    </row>
    <row r="28" spans="1:11" ht="15.75" customHeight="1" x14ac:dyDescent="0.25">
      <c r="A28" s="1" t="s">
        <v>139</v>
      </c>
      <c r="B28">
        <f>SUM('Growth Rate'!C26:Y26)/23</f>
        <v>3.6092830481469811E-4</v>
      </c>
      <c r="C28">
        <f>SUM('Growth Rate'!C43:Y43)/23</f>
        <v>7.4406696209647143E-4</v>
      </c>
    </row>
    <row r="29" spans="1:11" ht="15.75" customHeight="1" x14ac:dyDescent="0.25">
      <c r="A29" s="1" t="s">
        <v>82</v>
      </c>
      <c r="B29" t="e">
        <f>SUM('Growth Rate'!C27:Y27)/23</f>
        <v>#REF!</v>
      </c>
      <c r="C29" t="e">
        <f>SUM('Growth Rate'!C44:Y44)/23</f>
        <v>#REF!</v>
      </c>
    </row>
    <row r="30" spans="1:11" ht="31.5" customHeight="1" x14ac:dyDescent="0.25">
      <c r="A30" s="1" t="s">
        <v>94</v>
      </c>
      <c r="B30">
        <f>SUM('Growth Rate'!C29:Y29)/23</f>
        <v>2.7128130117451653E-3</v>
      </c>
      <c r="C30">
        <f>SUM('Growth Rate'!C46:Y46)/23</f>
        <v>1.8722950494390412E-4</v>
      </c>
    </row>
    <row r="31" spans="1:11" ht="15.75" customHeight="1" x14ac:dyDescent="0.25">
      <c r="A31" s="1" t="s">
        <v>86</v>
      </c>
      <c r="B31">
        <f>SUM('Growth Rate'!C30:Y30)/23</f>
        <v>2.1489688569577203E-3</v>
      </c>
      <c r="C31">
        <f>SUM('Growth Rate'!C47:Y47)/23</f>
        <v>-3.6478508955431282E-3</v>
      </c>
    </row>
    <row r="32" spans="1:11" ht="15.75" customHeight="1" x14ac:dyDescent="0.25">
      <c r="A32" s="1" t="s">
        <v>87</v>
      </c>
      <c r="B32">
        <f>SUM('Growth Rate'!C31:Y31)/23</f>
        <v>6.0468559849089398E-4</v>
      </c>
      <c r="C32">
        <f>SUM('Growth Rate'!C48:Y48)/23</f>
        <v>3.6169921924457101E-4</v>
      </c>
    </row>
    <row r="33" spans="1:34" ht="15.75" customHeight="1" x14ac:dyDescent="0.25">
      <c r="A33" s="1" t="s">
        <v>88</v>
      </c>
      <c r="B33">
        <f>SUM('Growth Rate'!C32:Y32)/23</f>
        <v>1.1036214331332284E-3</v>
      </c>
      <c r="C33">
        <f>SUM('Growth Rate'!C49:Y49)/23</f>
        <v>-1.4809159325424159E-3</v>
      </c>
    </row>
    <row r="34" spans="1:34" ht="15.75" customHeight="1" x14ac:dyDescent="0.25">
      <c r="A34" s="1" t="s">
        <v>143</v>
      </c>
      <c r="B34">
        <f>SUM('Growth Rate'!C33:Y33)/23</f>
        <v>2.0961891937951983E-2</v>
      </c>
      <c r="C34">
        <f>SUM('Growth Rate'!C50:Y50)/23</f>
        <v>0</v>
      </c>
    </row>
    <row r="35" spans="1:34" ht="15.75" customHeight="1" x14ac:dyDescent="0.25"/>
    <row r="36" spans="1:34" ht="15.75" customHeight="1" x14ac:dyDescent="0.25"/>
    <row r="37" spans="1:34" ht="15.75" customHeight="1" x14ac:dyDescent="0.25"/>
    <row r="38" spans="1:34" x14ac:dyDescent="0.25">
      <c r="A38" t="s">
        <v>147</v>
      </c>
    </row>
    <row r="39" spans="1:34" x14ac:dyDescent="0.25">
      <c r="A39" t="s">
        <v>101</v>
      </c>
      <c r="G39" t="s">
        <v>110</v>
      </c>
    </row>
    <row r="40" spans="1:34" x14ac:dyDescent="0.25">
      <c r="B40" t="s">
        <v>116</v>
      </c>
      <c r="C40" t="s">
        <v>115</v>
      </c>
      <c r="D40" t="s">
        <v>109</v>
      </c>
      <c r="E40" s="4" t="s">
        <v>101</v>
      </c>
      <c r="H40" t="s">
        <v>111</v>
      </c>
      <c r="I40" t="s">
        <v>112</v>
      </c>
      <c r="J40" t="s">
        <v>110</v>
      </c>
      <c r="O40" t="s">
        <v>118</v>
      </c>
      <c r="AG40" t="s">
        <v>145</v>
      </c>
      <c r="AH40" s="6" t="s">
        <v>146</v>
      </c>
    </row>
    <row r="41" spans="1:34" x14ac:dyDescent="0.25">
      <c r="A41" s="1" t="str">
        <f>A4</f>
        <v xml:space="preserve">Low-Tech </v>
      </c>
      <c r="B41">
        <f>'Growth Rate'!B71</f>
        <v>8.0752204099251573E-2</v>
      </c>
      <c r="C41">
        <f>'Manu and Services'!B3/'Manu and Services'!B$14</f>
        <v>0.63682916501176667</v>
      </c>
      <c r="D41">
        <f>('Manu and Services'!G3/'Manu and Services'!B3)-1</f>
        <v>0.34637013130483529</v>
      </c>
      <c r="E41" s="4">
        <f>D41*C41*B41</f>
        <v>1.7812208248568332E-2</v>
      </c>
      <c r="F41" t="e">
        <f>E41/$E$54</f>
        <v>#REF!</v>
      </c>
      <c r="G41" s="1" t="str">
        <f>G4</f>
        <v xml:space="preserve">Low-Tech </v>
      </c>
      <c r="H41">
        <f>D41+1</f>
        <v>1.3463701313048353</v>
      </c>
      <c r="I41">
        <f>'Growth Rate'!G71-'Growth Rate'!B71</f>
        <v>-1.5093163416828356E-2</v>
      </c>
      <c r="J41">
        <f>C41*H41*I41</f>
        <v>-1.294099553487838E-2</v>
      </c>
      <c r="K41" t="e">
        <f>J41/$J$54</f>
        <v>#REF!</v>
      </c>
      <c r="L41">
        <f>E41+J41</f>
        <v>4.8712127136899524E-3</v>
      </c>
      <c r="N41" t="s">
        <v>101</v>
      </c>
      <c r="O41" s="5" t="e">
        <f>E54</f>
        <v>#REF!</v>
      </c>
      <c r="P41" t="e">
        <f>O41/$O$43</f>
        <v>#REF!</v>
      </c>
      <c r="AF41" t="s">
        <v>85</v>
      </c>
      <c r="AG41" t="e">
        <f>F41</f>
        <v>#REF!</v>
      </c>
      <c r="AH41" t="e">
        <f>F78</f>
        <v>#REF!</v>
      </c>
    </row>
    <row r="42" spans="1:34" x14ac:dyDescent="0.25">
      <c r="A42" s="1" t="str">
        <f>A5</f>
        <v>Mid-Tech</v>
      </c>
      <c r="B42">
        <f>'Growth Rate'!B72</f>
        <v>5.7436751487135014E-2</v>
      </c>
      <c r="C42">
        <f>'Manu and Services'!B4/'Manu and Services'!B$14</f>
        <v>1.3668816330924816</v>
      </c>
      <c r="D42">
        <f>('Manu and Services'!G4/'Manu and Services'!B4)-1</f>
        <v>0.48684717344082773</v>
      </c>
      <c r="E42" s="4">
        <f t="shared" ref="E42:E51" si="6">D42*C42*B42</f>
        <v>3.8222001910276485E-2</v>
      </c>
      <c r="F42" t="e">
        <f t="shared" ref="F42:F51" si="7">E42/$E$54</f>
        <v>#REF!</v>
      </c>
      <c r="G42" s="1" t="str">
        <f>G5</f>
        <v>Mid-Tech</v>
      </c>
      <c r="H42">
        <f t="shared" ref="H42:H51" si="8">D42+1</f>
        <v>1.4868471734408277</v>
      </c>
      <c r="I42">
        <f>'Growth Rate'!G72-'Growth Rate'!B72</f>
        <v>-5.728482438203196E-3</v>
      </c>
      <c r="J42">
        <f t="shared" ref="J42:J51" si="9">C42*H42*I42</f>
        <v>-1.1642247442797786E-2</v>
      </c>
      <c r="K42" t="e">
        <f>J42/$J$54</f>
        <v>#REF!</v>
      </c>
      <c r="L42">
        <f t="shared" ref="L42:L51" si="10">E42+J42</f>
        <v>2.6579754467478699E-2</v>
      </c>
      <c r="N42" t="s">
        <v>110</v>
      </c>
      <c r="O42" s="5" t="e">
        <f>J54</f>
        <v>#REF!</v>
      </c>
      <c r="P42" t="e">
        <f>O42/$O$43</f>
        <v>#REF!</v>
      </c>
      <c r="AF42" t="s">
        <v>84</v>
      </c>
      <c r="AG42" t="e">
        <f t="shared" ref="AG42:AG51" si="11">F42</f>
        <v>#REF!</v>
      </c>
      <c r="AH42" t="e">
        <f t="shared" ref="AH42:AH51" si="12">F79</f>
        <v>#REF!</v>
      </c>
    </row>
    <row r="43" spans="1:34" x14ac:dyDescent="0.25">
      <c r="A43" s="1" t="str">
        <f>A6</f>
        <v>High-Tech</v>
      </c>
      <c r="B43">
        <f>'Growth Rate'!B73</f>
        <v>9.5700580399744481E-2</v>
      </c>
      <c r="C43">
        <f>'Manu and Services'!B5/'Manu and Services'!B$14</f>
        <v>0.83395468443679754</v>
      </c>
      <c r="D43">
        <f>('Manu and Services'!G5/'Manu and Services'!B5)-1</f>
        <v>6.8070252154434074E-2</v>
      </c>
      <c r="E43" s="4">
        <f t="shared" si="6"/>
        <v>5.4326832390277748E-3</v>
      </c>
      <c r="F43" t="e">
        <f t="shared" si="7"/>
        <v>#REF!</v>
      </c>
      <c r="G43" s="1" t="str">
        <f>G6</f>
        <v>High-Tech</v>
      </c>
      <c r="H43">
        <f t="shared" si="8"/>
        <v>1.0680702521544341</v>
      </c>
      <c r="I43">
        <f>'Growth Rate'!G73-'Growth Rate'!B73</f>
        <v>8.7796376608907933E-3</v>
      </c>
      <c r="J43">
        <f t="shared" si="9"/>
        <v>7.8202180855209361E-3</v>
      </c>
      <c r="K43" t="e">
        <f>J43/$J$54</f>
        <v>#REF!</v>
      </c>
      <c r="L43">
        <f t="shared" si="10"/>
        <v>1.3252901324548712E-2</v>
      </c>
      <c r="N43" t="s">
        <v>99</v>
      </c>
      <c r="O43" t="e">
        <f>K54</f>
        <v>#REF!</v>
      </c>
      <c r="AF43" t="s">
        <v>83</v>
      </c>
      <c r="AG43" t="e">
        <f t="shared" si="11"/>
        <v>#REF!</v>
      </c>
      <c r="AH43" t="e">
        <f t="shared" si="12"/>
        <v>#REF!</v>
      </c>
    </row>
    <row r="44" spans="1:34" x14ac:dyDescent="0.25">
      <c r="A44" s="1" t="str">
        <f>A7</f>
        <v>Utilities</v>
      </c>
      <c r="B44">
        <f>'Growth Rate'!B74</f>
        <v>8.1669691470054439E-3</v>
      </c>
      <c r="C44">
        <f>'Manu and Services'!B6/'Manu and Services'!B$14</f>
        <v>2.581301240536245</v>
      </c>
      <c r="D44">
        <f>('Manu and Services'!G6/'Manu and Services'!B6)-1</f>
        <v>0.89154173327067632</v>
      </c>
      <c r="E44" s="4">
        <f t="shared" si="6"/>
        <v>1.8794954663096983E-2</v>
      </c>
      <c r="F44" t="e">
        <f t="shared" si="7"/>
        <v>#REF!</v>
      </c>
      <c r="G44" s="1" t="str">
        <f>G7</f>
        <v>Utilities</v>
      </c>
      <c r="H44">
        <f t="shared" si="8"/>
        <v>1.8915417332706763</v>
      </c>
      <c r="I44">
        <f>'Growth Rate'!G74-'Growth Rate'!B74</f>
        <v>-2.3527452296139379E-3</v>
      </c>
      <c r="J44">
        <f t="shared" si="9"/>
        <v>-1.1487605668390598E-2</v>
      </c>
      <c r="K44" t="e">
        <f>J44/$J$54</f>
        <v>#REF!</v>
      </c>
      <c r="L44">
        <f t="shared" si="10"/>
        <v>7.3073489947063849E-3</v>
      </c>
      <c r="AF44" t="s">
        <v>81</v>
      </c>
      <c r="AG44" t="e">
        <f t="shared" si="11"/>
        <v>#REF!</v>
      </c>
      <c r="AH44" t="e">
        <f t="shared" si="12"/>
        <v>#REF!</v>
      </c>
    </row>
    <row r="45" spans="1:34" ht="30" x14ac:dyDescent="0.25">
      <c r="A45" s="1" t="s">
        <v>141</v>
      </c>
      <c r="B45">
        <f>'Growth Rate'!B75</f>
        <v>0.17149280819134818</v>
      </c>
      <c r="C45">
        <f>'Manu and Services'!B7/'Manu and Services'!B$14</f>
        <v>0.79833259231655329</v>
      </c>
      <c r="D45">
        <f>('Manu and Services'!G7/'Manu and Services'!B7)-1</f>
        <v>8.6439426865710045E-2</v>
      </c>
      <c r="E45" s="4">
        <f t="shared" si="6"/>
        <v>1.1834274823261486E-2</v>
      </c>
      <c r="F45" t="e">
        <f t="shared" si="7"/>
        <v>#REF!</v>
      </c>
      <c r="G45" s="1" t="s">
        <v>141</v>
      </c>
      <c r="H45">
        <f t="shared" si="8"/>
        <v>1.08643942686571</v>
      </c>
      <c r="I45">
        <f>'Growth Rate'!G75-'Growth Rate'!B75</f>
        <v>1.6422908818745308E-2</v>
      </c>
      <c r="J45">
        <f t="shared" si="9"/>
        <v>1.4244245801274862E-2</v>
      </c>
      <c r="K45" t="e">
        <f t="shared" ref="K45:K47" si="13">J45/$J$54</f>
        <v>#REF!</v>
      </c>
      <c r="L45">
        <f t="shared" si="10"/>
        <v>2.6078520624536347E-2</v>
      </c>
      <c r="AF45" t="s">
        <v>141</v>
      </c>
      <c r="AG45" t="e">
        <f t="shared" si="11"/>
        <v>#REF!</v>
      </c>
      <c r="AH45" t="e">
        <f t="shared" si="12"/>
        <v>#REF!</v>
      </c>
    </row>
    <row r="46" spans="1:34" ht="45" x14ac:dyDescent="0.25">
      <c r="A46" s="1" t="s">
        <v>142</v>
      </c>
      <c r="B46">
        <f>'Growth Rate'!B76</f>
        <v>4.6591001435652951E-2</v>
      </c>
      <c r="C46">
        <f>'Manu and Services'!B8/'Manu and Services'!B$14</f>
        <v>1.115927689905331</v>
      </c>
      <c r="D46">
        <f>('Manu and Services'!G8/'Manu and Services'!B8)-1</f>
        <v>0.29954307805861013</v>
      </c>
      <c r="E46" s="4">
        <f t="shared" si="6"/>
        <v>1.5573900208985901E-2</v>
      </c>
      <c r="F46" t="e">
        <f t="shared" si="7"/>
        <v>#REF!</v>
      </c>
      <c r="G46" s="1" t="s">
        <v>142</v>
      </c>
      <c r="H46">
        <f t="shared" si="8"/>
        <v>1.2995430780586101</v>
      </c>
      <c r="I46">
        <f>'Growth Rate'!G76-'Growth Rate'!B76</f>
        <v>2.4461630836270093E-3</v>
      </c>
      <c r="J46">
        <f t="shared" si="9"/>
        <v>3.5474161761450611E-3</v>
      </c>
      <c r="K46" t="e">
        <f t="shared" si="13"/>
        <v>#REF!</v>
      </c>
      <c r="L46">
        <f t="shared" si="10"/>
        <v>1.9121316385130961E-2</v>
      </c>
      <c r="AF46" t="s">
        <v>142</v>
      </c>
      <c r="AG46" t="e">
        <f t="shared" si="11"/>
        <v>#REF!</v>
      </c>
      <c r="AH46" t="e">
        <f t="shared" si="12"/>
        <v>#REF!</v>
      </c>
    </row>
    <row r="47" spans="1:34" x14ac:dyDescent="0.25">
      <c r="A47" s="1" t="s">
        <v>139</v>
      </c>
      <c r="B47">
        <f>'Growth Rate'!B77</f>
        <v>4.4708399924154187E-2</v>
      </c>
      <c r="C47">
        <f>'Manu and Services'!B9/'Manu and Services'!B$14</f>
        <v>1.8279705755743703</v>
      </c>
      <c r="D47">
        <f>('Manu and Services'!G9/'Manu and Services'!B9)-1</f>
        <v>0.20932930556434992</v>
      </c>
      <c r="E47" s="4">
        <f t="shared" si="6"/>
        <v>1.7107571372205695E-2</v>
      </c>
      <c r="F47" t="e">
        <f t="shared" si="7"/>
        <v>#REF!</v>
      </c>
      <c r="G47" s="1" t="s">
        <v>139</v>
      </c>
      <c r="H47">
        <f t="shared" si="8"/>
        <v>1.2093293055643499</v>
      </c>
      <c r="I47">
        <f>'Growth Rate'!G77-'Growth Rate'!B77</f>
        <v>4.8055309563518819E-3</v>
      </c>
      <c r="J47">
        <f t="shared" si="9"/>
        <v>1.0623195090214596E-2</v>
      </c>
      <c r="K47" t="e">
        <f t="shared" si="13"/>
        <v>#REF!</v>
      </c>
      <c r="L47">
        <f t="shared" si="10"/>
        <v>2.7730766462420293E-2</v>
      </c>
      <c r="AF47" t="s">
        <v>139</v>
      </c>
      <c r="AG47" t="e">
        <f t="shared" si="11"/>
        <v>#REF!</v>
      </c>
      <c r="AH47" t="e">
        <f t="shared" si="12"/>
        <v>#REF!</v>
      </c>
    </row>
    <row r="48" spans="1:34" ht="45" x14ac:dyDescent="0.25">
      <c r="A48" s="1" t="str">
        <f>A11</f>
        <v>Govt and Other Services</v>
      </c>
      <c r="B48">
        <f>'Growth Rate'!B79</f>
        <v>0.20598911070780401</v>
      </c>
      <c r="C48" t="e">
        <f>'Manu and Services'!#REF!/'Manu and Services'!B$14</f>
        <v>#REF!</v>
      </c>
      <c r="D48" t="e">
        <f>('Manu and Services'!#REF!/'Manu and Services'!#REF!)-1</f>
        <v>#REF!</v>
      </c>
      <c r="E48" s="4" t="e">
        <f t="shared" si="6"/>
        <v>#REF!</v>
      </c>
      <c r="F48" t="e">
        <f t="shared" si="7"/>
        <v>#REF!</v>
      </c>
      <c r="G48" s="1" t="str">
        <f>G11</f>
        <v>Government Services and Other Social Services</v>
      </c>
      <c r="H48" t="e">
        <f t="shared" si="8"/>
        <v>#REF!</v>
      </c>
      <c r="I48">
        <f>'Growth Rate'!G79-'Growth Rate'!B79</f>
        <v>1.8693943389423429E-3</v>
      </c>
      <c r="J48" t="e">
        <f t="shared" si="9"/>
        <v>#REF!</v>
      </c>
      <c r="K48" t="e">
        <f>J48/$J$54</f>
        <v>#REF!</v>
      </c>
      <c r="L48" t="e">
        <f t="shared" si="10"/>
        <v>#REF!</v>
      </c>
      <c r="AF48" t="s">
        <v>134</v>
      </c>
      <c r="AG48" t="e">
        <f t="shared" si="11"/>
        <v>#REF!</v>
      </c>
      <c r="AH48" t="e">
        <f t="shared" si="12"/>
        <v>#REF!</v>
      </c>
    </row>
    <row r="49" spans="1:34" x14ac:dyDescent="0.25">
      <c r="A49" s="1" t="str">
        <f>A12</f>
        <v>Agriculture</v>
      </c>
      <c r="B49">
        <f>'Growth Rate'!B80</f>
        <v>0.20598911070780401</v>
      </c>
      <c r="C49">
        <f>'Manu and Services'!B10/'Manu and Services'!B$14</f>
        <v>0.4881350403633391</v>
      </c>
      <c r="D49">
        <f>('Manu and Services'!G10/'Manu and Services'!B10)-1</f>
        <v>7.015193782365281E-2</v>
      </c>
      <c r="E49" s="4">
        <f t="shared" si="6"/>
        <v>7.0538126254565845E-3</v>
      </c>
      <c r="F49" t="e">
        <f t="shared" si="7"/>
        <v>#REF!</v>
      </c>
      <c r="G49" s="1" t="str">
        <f>G12</f>
        <v>Agriculture</v>
      </c>
      <c r="H49">
        <f t="shared" si="8"/>
        <v>1.0701519378236528</v>
      </c>
      <c r="I49">
        <f>'Growth Rate'!G80-'Growth Rate'!B80</f>
        <v>1.8693943389423429E-3</v>
      </c>
      <c r="J49">
        <f t="shared" si="9"/>
        <v>9.7653170860020129E-4</v>
      </c>
      <c r="K49" t="e">
        <f>J49/$J$54</f>
        <v>#REF!</v>
      </c>
      <c r="L49">
        <f t="shared" si="10"/>
        <v>8.0303443340567857E-3</v>
      </c>
      <c r="AF49" t="s">
        <v>86</v>
      </c>
      <c r="AG49" t="e">
        <f t="shared" si="11"/>
        <v>#REF!</v>
      </c>
      <c r="AH49" t="e">
        <f t="shared" si="12"/>
        <v>#REF!</v>
      </c>
    </row>
    <row r="50" spans="1:34" x14ac:dyDescent="0.25">
      <c r="A50" s="1" t="str">
        <f>A13</f>
        <v>Construction</v>
      </c>
      <c r="B50">
        <f>'Growth Rate'!B81</f>
        <v>0.21109515941165316</v>
      </c>
      <c r="C50">
        <f>'Manu and Services'!B11/'Manu and Services'!B$14</f>
        <v>0.8383802412458492</v>
      </c>
      <c r="D50">
        <f>('Manu and Services'!G11/'Manu and Services'!B11)-1</f>
        <v>-5.6612303897429883E-2</v>
      </c>
      <c r="E50" s="4">
        <f t="shared" si="6"/>
        <v>-1.0019132923403569E-2</v>
      </c>
      <c r="F50" t="e">
        <f t="shared" si="7"/>
        <v>#REF!</v>
      </c>
      <c r="G50" s="1" t="str">
        <f>G13</f>
        <v>Construction</v>
      </c>
      <c r="H50">
        <f t="shared" si="8"/>
        <v>0.94338769610257012</v>
      </c>
      <c r="I50">
        <f>'Growth Rate'!G81-'Growth Rate'!B81</f>
        <v>-2.3121300162385755E-2</v>
      </c>
      <c r="J50">
        <f t="shared" si="9"/>
        <v>-1.8287043331506183E-2</v>
      </c>
      <c r="K50" t="e">
        <f>J50/$J$54</f>
        <v>#REF!</v>
      </c>
      <c r="L50">
        <f t="shared" si="10"/>
        <v>-2.8306176254909752E-2</v>
      </c>
      <c r="AF50" t="s">
        <v>87</v>
      </c>
      <c r="AG50" t="e">
        <f t="shared" si="11"/>
        <v>#REF!</v>
      </c>
      <c r="AH50" t="e">
        <f t="shared" si="12"/>
        <v>#REF!</v>
      </c>
    </row>
    <row r="51" spans="1:34" x14ac:dyDescent="0.25">
      <c r="A51" s="1" t="str">
        <f>A14</f>
        <v>Mining</v>
      </c>
      <c r="B51">
        <f>'Growth Rate'!B82</f>
        <v>7.2974510388168046E-2</v>
      </c>
      <c r="C51">
        <f>'Manu and Services'!B12/'Manu and Services'!B$14</f>
        <v>0.62635939278920472</v>
      </c>
      <c r="D51">
        <f>('Manu and Services'!G12/'Manu and Services'!B12)-1</f>
        <v>-1.6263315251328403E-2</v>
      </c>
      <c r="E51" s="4">
        <f t="shared" si="6"/>
        <v>-7.4336800486016197E-4</v>
      </c>
      <c r="F51" t="e">
        <f t="shared" si="7"/>
        <v>#REF!</v>
      </c>
      <c r="G51" s="1" t="str">
        <f>G14</f>
        <v>Mining</v>
      </c>
      <c r="H51">
        <f t="shared" si="8"/>
        <v>0.9837366847486716</v>
      </c>
      <c r="I51">
        <f>'Growth Rate'!G82-'Growth Rate'!B82</f>
        <v>1.3762082011478438E-2</v>
      </c>
      <c r="J51">
        <f t="shared" si="9"/>
        <v>8.4798194029855056E-3</v>
      </c>
      <c r="K51" t="e">
        <f>J51/$J$54</f>
        <v>#REF!</v>
      </c>
      <c r="L51">
        <f t="shared" si="10"/>
        <v>7.7364513981253435E-3</v>
      </c>
      <c r="AF51" t="s">
        <v>88</v>
      </c>
      <c r="AG51" t="e">
        <f t="shared" si="11"/>
        <v>#REF!</v>
      </c>
      <c r="AH51" t="e">
        <f t="shared" si="12"/>
        <v>#REF!</v>
      </c>
    </row>
    <row r="53" spans="1:34" x14ac:dyDescent="0.25">
      <c r="K53" t="s">
        <v>105</v>
      </c>
    </row>
    <row r="54" spans="1:34" x14ac:dyDescent="0.25">
      <c r="E54" s="4" t="e">
        <f>SUM(E41:E51)</f>
        <v>#REF!</v>
      </c>
      <c r="J54" s="4" t="e">
        <f>SUM(J41:J51)</f>
        <v>#REF!</v>
      </c>
      <c r="K54" t="e">
        <f>E54+J54</f>
        <v>#REF!</v>
      </c>
    </row>
    <row r="55" spans="1:34" x14ac:dyDescent="0.25">
      <c r="A55" t="s">
        <v>113</v>
      </c>
      <c r="B55">
        <f>('Manu and Services'!G14/'Manu and Services'!B14)-1</f>
        <v>0.14339039756120564</v>
      </c>
    </row>
    <row r="57" spans="1:34" ht="15.75" customHeight="1" x14ac:dyDescent="0.25">
      <c r="A57" t="s">
        <v>122</v>
      </c>
    </row>
    <row r="58" spans="1:34" ht="15.75" customHeight="1" x14ac:dyDescent="0.25">
      <c r="B58" t="s">
        <v>101</v>
      </c>
      <c r="C58" t="s">
        <v>124</v>
      </c>
    </row>
    <row r="59" spans="1:34" ht="15.75" customHeight="1" x14ac:dyDescent="0.25">
      <c r="A59" s="1" t="s">
        <v>85</v>
      </c>
      <c r="B59">
        <f>SUM('Growth Rate'!C20:G20)/5</f>
        <v>3.2169081176683595E-3</v>
      </c>
      <c r="C59">
        <f>SUM('Growth Rate'!C37:G37)/5</f>
        <v>-2.1973511662399634E-3</v>
      </c>
    </row>
    <row r="60" spans="1:34" ht="15.75" customHeight="1" x14ac:dyDescent="0.25">
      <c r="A60" s="1" t="s">
        <v>84</v>
      </c>
      <c r="B60">
        <f>SUM('Growth Rate'!C21:G21)/5</f>
        <v>6.9697471944406061E-3</v>
      </c>
      <c r="C60">
        <f>SUM('Growth Rate'!C38:G38)/5</f>
        <v>-1.9182217238598483E-3</v>
      </c>
    </row>
    <row r="61" spans="1:34" ht="15.75" customHeight="1" x14ac:dyDescent="0.25">
      <c r="A61" s="1" t="s">
        <v>83</v>
      </c>
      <c r="B61">
        <f>SUM('Growth Rate'!C22:G22)/5</f>
        <v>1.1587368928560303E-3</v>
      </c>
      <c r="C61">
        <f>SUM('Growth Rate'!C39:G39)/5</f>
        <v>1.6475019979716864E-3</v>
      </c>
    </row>
    <row r="62" spans="1:34" ht="15.75" customHeight="1" x14ac:dyDescent="0.25">
      <c r="A62" s="1" t="s">
        <v>81</v>
      </c>
      <c r="B62">
        <f>SUM('Growth Rate'!C23:G23)/5</f>
        <v>3.2845885442112041E-3</v>
      </c>
      <c r="C62">
        <f>SUM('Growth Rate'!C40:G40)/5</f>
        <v>-1.9116312280870317E-3</v>
      </c>
    </row>
    <row r="63" spans="1:34" ht="15.75" customHeight="1" x14ac:dyDescent="0.25">
      <c r="A63" s="1" t="s">
        <v>141</v>
      </c>
      <c r="B63">
        <f>SUM('Growth Rate'!C24:G24)/5</f>
        <v>3.8561507641229203E-3</v>
      </c>
      <c r="C63">
        <f>SUM('Growth Rate'!C41:G41)/5</f>
        <v>3.8011802724585452E-3</v>
      </c>
    </row>
    <row r="64" spans="1:34" ht="15.75" customHeight="1" x14ac:dyDescent="0.25">
      <c r="A64" s="1" t="s">
        <v>142</v>
      </c>
      <c r="B64">
        <f>SUM('Growth Rate'!C25:G25)/5</f>
        <v>1.3273352520213694E-2</v>
      </c>
      <c r="C64">
        <f>SUM('Growth Rate'!C42:G42)/5</f>
        <v>4.3700148206847462E-4</v>
      </c>
    </row>
    <row r="65" spans="1:16" ht="15.75" customHeight="1" x14ac:dyDescent="0.25">
      <c r="A65" s="1" t="s">
        <v>139</v>
      </c>
      <c r="B65">
        <f>SUM('Growth Rate'!C26:G26)/5</f>
        <v>1.3582592361886404E-2</v>
      </c>
      <c r="C65">
        <f>SUM('Growth Rate'!C43:G43)/5</f>
        <v>7.9690488288876164E-4</v>
      </c>
    </row>
    <row r="66" spans="1:16" ht="15.75" customHeight="1" x14ac:dyDescent="0.25">
      <c r="A66" s="1" t="s">
        <v>82</v>
      </c>
      <c r="B66" t="e">
        <f>SUM('Growth Rate'!C27:G27)/5</f>
        <v>#REF!</v>
      </c>
      <c r="C66" t="e">
        <f>SUM('Growth Rate'!C44:G44)/5</f>
        <v>#REF!</v>
      </c>
    </row>
    <row r="67" spans="1:16" ht="31.5" customHeight="1" x14ac:dyDescent="0.25">
      <c r="A67" s="1" t="s">
        <v>94</v>
      </c>
      <c r="B67" t="e">
        <f>SUM('Growth Rate'!C28:G28)/5</f>
        <v>#REF!</v>
      </c>
      <c r="C67" t="e">
        <f>SUM('Growth Rate'!C45:G45)/5</f>
        <v>#REF!</v>
      </c>
    </row>
    <row r="68" spans="1:16" ht="15.75" customHeight="1" x14ac:dyDescent="0.25">
      <c r="A68" s="1" t="s">
        <v>86</v>
      </c>
      <c r="B68">
        <f>SUM('Growth Rate'!C29:G29)/5</f>
        <v>1.3972762952874868E-3</v>
      </c>
      <c r="C68">
        <f>SUM('Growth Rate'!C46:G46)/5</f>
        <v>1.3932405593108786E-4</v>
      </c>
    </row>
    <row r="69" spans="1:16" ht="15.75" customHeight="1" x14ac:dyDescent="0.25">
      <c r="A69" s="1" t="s">
        <v>87</v>
      </c>
      <c r="B69">
        <f>SUM('Growth Rate'!C30:G30)/5</f>
        <v>-1.250074367434155E-3</v>
      </c>
      <c r="C69">
        <f>SUM('Growth Rate'!C47:G47)/5</f>
        <v>-3.9146467783023626E-3</v>
      </c>
    </row>
    <row r="70" spans="1:16" ht="15.75" customHeight="1" x14ac:dyDescent="0.25">
      <c r="A70" s="1" t="s">
        <v>88</v>
      </c>
      <c r="B70">
        <f>SUM('Growth Rate'!C31:G31)/5</f>
        <v>-2.6700707916967254E-4</v>
      </c>
      <c r="C70">
        <f>SUM('Growth Rate'!C48:G48)/5</f>
        <v>2.0593189720405922E-3</v>
      </c>
    </row>
    <row r="71" spans="1:16" ht="15.75" customHeight="1" x14ac:dyDescent="0.25">
      <c r="A71" s="1" t="s">
        <v>143</v>
      </c>
      <c r="B71">
        <f>SUM('Growth Rate'!C32:G32)/5</f>
        <v>2.4034793920195356E-2</v>
      </c>
      <c r="C71">
        <f>SUM('Growth Rate'!C49:G49)/5</f>
        <v>-1.7871560260626633E-2</v>
      </c>
    </row>
    <row r="72" spans="1:16" ht="15.75" customHeight="1" x14ac:dyDescent="0.25">
      <c r="A72" s="1"/>
    </row>
    <row r="73" spans="1:16" ht="15.75" customHeight="1" x14ac:dyDescent="0.25">
      <c r="A73" s="1"/>
    </row>
    <row r="75" spans="1:16" x14ac:dyDescent="0.25">
      <c r="A75" t="s">
        <v>150</v>
      </c>
    </row>
    <row r="76" spans="1:16" x14ac:dyDescent="0.25">
      <c r="A76" t="s">
        <v>101</v>
      </c>
      <c r="G76" t="s">
        <v>110</v>
      </c>
    </row>
    <row r="77" spans="1:16" x14ac:dyDescent="0.25">
      <c r="B77" t="s">
        <v>148</v>
      </c>
      <c r="C77" t="s">
        <v>149</v>
      </c>
      <c r="D77" t="s">
        <v>109</v>
      </c>
      <c r="E77" s="4" t="s">
        <v>101</v>
      </c>
      <c r="H77" t="s">
        <v>111</v>
      </c>
      <c r="I77" t="s">
        <v>112</v>
      </c>
      <c r="J77" t="s">
        <v>110</v>
      </c>
      <c r="O77" t="s">
        <v>118</v>
      </c>
    </row>
    <row r="78" spans="1:16" x14ac:dyDescent="0.25">
      <c r="A78" t="s">
        <v>85</v>
      </c>
      <c r="B78">
        <f>'Growth Rate'!H71</f>
        <v>6.5084701037989426E-2</v>
      </c>
      <c r="C78">
        <f>'Manu and Services'!H3/'Manu and Services'!H$14</f>
        <v>0.68710071783999571</v>
      </c>
      <c r="D78">
        <f>('Manu and Services'!M3/'Manu and Services'!H3)-1</f>
        <v>0.27820888878922423</v>
      </c>
      <c r="E78" s="4">
        <f>D78*C78*B78</f>
        <v>1.2441430508748366E-2</v>
      </c>
      <c r="F78" t="e">
        <f t="shared" ref="F78:F88" si="14">E78/$E$91</f>
        <v>#REF!</v>
      </c>
      <c r="G78" s="1" t="s">
        <v>85</v>
      </c>
      <c r="H78">
        <f>D78+1</f>
        <v>1.2782088887892242</v>
      </c>
      <c r="I78">
        <f>'Growth Rate'!M71-'Growth Rate'!H71</f>
        <v>-8.6451517804434774E-3</v>
      </c>
      <c r="J78">
        <f>C78*H78*I78</f>
        <v>-7.592675830766801E-3</v>
      </c>
      <c r="K78" t="e">
        <f>J78/$J$91</f>
        <v>#REF!</v>
      </c>
      <c r="L78">
        <f>E78+J78</f>
        <v>4.8487546779815652E-3</v>
      </c>
      <c r="N78" t="s">
        <v>101</v>
      </c>
      <c r="O78" s="5" t="e">
        <f>E91</f>
        <v>#REF!</v>
      </c>
      <c r="P78" t="e">
        <f>O78/$O$80</f>
        <v>#REF!</v>
      </c>
    </row>
    <row r="79" spans="1:16" x14ac:dyDescent="0.25">
      <c r="A79" t="s">
        <v>84</v>
      </c>
      <c r="B79">
        <f>'Growth Rate'!H72</f>
        <v>5.5266205439152644E-2</v>
      </c>
      <c r="C79">
        <f>'Manu and Services'!H4/'Manu and Services'!H$14</f>
        <v>1.6401462882365565</v>
      </c>
      <c r="D79">
        <f>('Manu and Services'!M4/'Manu and Services'!H4)-1</f>
        <v>0.26783623947776736</v>
      </c>
      <c r="E79" s="4">
        <f t="shared" ref="E79:E88" si="15">D79*C79*B79</f>
        <v>2.427792532273311E-2</v>
      </c>
      <c r="F79" t="e">
        <f t="shared" si="14"/>
        <v>#REF!</v>
      </c>
      <c r="G79" s="1" t="s">
        <v>84</v>
      </c>
      <c r="H79">
        <f t="shared" ref="H79:H88" si="16">D79+1</f>
        <v>1.2678362394777674</v>
      </c>
      <c r="I79">
        <f>'Growth Rate'!M72-'Growth Rate'!H72</f>
        <v>9.9642369876819931E-4</v>
      </c>
      <c r="J79">
        <f t="shared" ref="J79:J88" si="17">C79*H79*I79</f>
        <v>2.0720002095162096E-3</v>
      </c>
      <c r="K79" t="e">
        <f>J79/$J$91</f>
        <v>#REF!</v>
      </c>
      <c r="L79">
        <f t="shared" ref="L79:L88" si="18">E79+J79</f>
        <v>2.6349925532249321E-2</v>
      </c>
      <c r="N79" t="s">
        <v>110</v>
      </c>
      <c r="O79" s="5" t="e">
        <f>J91</f>
        <v>#REF!</v>
      </c>
      <c r="P79" t="e">
        <f t="shared" ref="P79:P80" si="19">O79/$O$80</f>
        <v>#REF!</v>
      </c>
    </row>
    <row r="80" spans="1:16" x14ac:dyDescent="0.25">
      <c r="A80" t="s">
        <v>83</v>
      </c>
      <c r="B80">
        <f>'Growth Rate'!H73</f>
        <v>0.10490000722212355</v>
      </c>
      <c r="C80">
        <f>'Manu and Services'!H5/'Manu and Services'!H$14</f>
        <v>0.92559750290936904</v>
      </c>
      <c r="D80">
        <f>('Manu and Services'!M5/'Manu and Services'!H5)-1</f>
        <v>0.50020019741576482</v>
      </c>
      <c r="E80" s="4">
        <f t="shared" si="15"/>
        <v>4.8567030575054321E-2</v>
      </c>
      <c r="F80" t="e">
        <f t="shared" si="14"/>
        <v>#REF!</v>
      </c>
      <c r="G80" s="1" t="s">
        <v>83</v>
      </c>
      <c r="H80">
        <f t="shared" si="16"/>
        <v>1.5002001974157648</v>
      </c>
      <c r="I80">
        <f>'Growth Rate'!M73-'Growth Rate'!H73</f>
        <v>-1.4841919814216689E-2</v>
      </c>
      <c r="J80">
        <f t="shared" si="17"/>
        <v>-2.0609216118441246E-2</v>
      </c>
      <c r="K80" t="e">
        <f>J80/$J$91</f>
        <v>#REF!</v>
      </c>
      <c r="L80">
        <f t="shared" si="18"/>
        <v>2.7957814456613075E-2</v>
      </c>
      <c r="N80" t="s">
        <v>99</v>
      </c>
      <c r="O80" t="e">
        <f>K91</f>
        <v>#REF!</v>
      </c>
      <c r="P80" t="e">
        <f t="shared" si="19"/>
        <v>#REF!</v>
      </c>
    </row>
    <row r="81" spans="1:12" x14ac:dyDescent="0.25">
      <c r="A81" t="s">
        <v>81</v>
      </c>
      <c r="B81">
        <f>'Growth Rate'!H74</f>
        <v>5.6802109146044787E-3</v>
      </c>
      <c r="C81">
        <f>'Manu and Services'!H6/'Manu and Services'!H$14</f>
        <v>4.3427908059577662</v>
      </c>
      <c r="D81">
        <f>('Manu and Services'!M6/'Manu and Services'!H6)-1</f>
        <v>0.25678417483263161</v>
      </c>
      <c r="E81" s="4">
        <f t="shared" si="15"/>
        <v>6.334343739847011E-3</v>
      </c>
      <c r="F81" t="e">
        <f t="shared" si="14"/>
        <v>#REF!</v>
      </c>
      <c r="G81" s="1" t="s">
        <v>81</v>
      </c>
      <c r="H81">
        <f t="shared" si="16"/>
        <v>1.2567841748326316</v>
      </c>
      <c r="I81">
        <f>'Growth Rate'!M74-'Growth Rate'!H74</f>
        <v>1.229622885667199E-4</v>
      </c>
      <c r="J81">
        <f t="shared" si="17"/>
        <v>6.7112211627705918E-4</v>
      </c>
      <c r="K81" t="e">
        <f>J81/$J$91</f>
        <v>#REF!</v>
      </c>
      <c r="L81">
        <f t="shared" si="18"/>
        <v>7.0054658561240699E-3</v>
      </c>
    </row>
    <row r="82" spans="1:12" ht="30" x14ac:dyDescent="0.25">
      <c r="A82" s="1" t="s">
        <v>141</v>
      </c>
      <c r="B82">
        <f>'Growth Rate'!H75</f>
        <v>0.18789956662932661</v>
      </c>
      <c r="C82">
        <f>'Manu and Services'!H7/'Manu and Services'!H$14</f>
        <v>0.74857619542289056</v>
      </c>
      <c r="D82">
        <f>('Manu and Services'!M7/'Manu and Services'!H7)-1</f>
        <v>-0.10193992688522469</v>
      </c>
      <c r="E82" s="4">
        <f t="shared" si="15"/>
        <v>-1.4338578843639182E-2</v>
      </c>
      <c r="F82" t="e">
        <f t="shared" si="14"/>
        <v>#REF!</v>
      </c>
      <c r="G82" s="1" t="s">
        <v>141</v>
      </c>
      <c r="H82">
        <f t="shared" si="16"/>
        <v>0.89806007311477531</v>
      </c>
      <c r="I82">
        <f>'Growth Rate'!M75-'Growth Rate'!H75</f>
        <v>4.3164949823020243E-2</v>
      </c>
      <c r="J82">
        <f t="shared" si="17"/>
        <v>2.9018345112632581E-2</v>
      </c>
      <c r="K82" t="e">
        <f t="shared" ref="K82:K84" si="20">J82/$J$91</f>
        <v>#REF!</v>
      </c>
      <c r="L82">
        <f t="shared" si="18"/>
        <v>1.4679766268993399E-2</v>
      </c>
    </row>
    <row r="83" spans="1:12" ht="45" x14ac:dyDescent="0.25">
      <c r="A83" s="1" t="s">
        <v>142</v>
      </c>
      <c r="B83">
        <f>'Growth Rate'!H76</f>
        <v>4.7557622458331915E-2</v>
      </c>
      <c r="C83">
        <f>'Manu and Services'!H8/'Manu and Services'!H$14</f>
        <v>1.2937155564553644</v>
      </c>
      <c r="D83">
        <f>('Manu and Services'!M8/'Manu and Services'!H8)-1</f>
        <v>0.13302508024299109</v>
      </c>
      <c r="E83" s="4">
        <f t="shared" si="15"/>
        <v>8.184505876249094E-3</v>
      </c>
      <c r="F83" t="e">
        <f t="shared" si="14"/>
        <v>#REF!</v>
      </c>
      <c r="G83" s="1" t="s">
        <v>142</v>
      </c>
      <c r="H83">
        <f t="shared" si="16"/>
        <v>1.1330250802429911</v>
      </c>
      <c r="I83">
        <f>'Growth Rate'!M76-'Growth Rate'!H76</f>
        <v>5.8536210644648326E-3</v>
      </c>
      <c r="J83">
        <f t="shared" si="17"/>
        <v>8.5803090075307464E-3</v>
      </c>
      <c r="K83" t="e">
        <f t="shared" si="20"/>
        <v>#REF!</v>
      </c>
      <c r="L83">
        <f t="shared" si="18"/>
        <v>1.676481488377984E-2</v>
      </c>
    </row>
    <row r="84" spans="1:12" x14ac:dyDescent="0.25">
      <c r="A84" s="1" t="s">
        <v>139</v>
      </c>
      <c r="B84">
        <f>'Growth Rate'!H77</f>
        <v>5.2751281442004139E-2</v>
      </c>
      <c r="C84">
        <f>'Manu and Services'!H9/'Manu and Services'!H$14</f>
        <v>1.8227417001457893</v>
      </c>
      <c r="D84">
        <f>('Manu and Services'!M9/'Manu and Services'!H9)-1</f>
        <v>-0.1087838221482591</v>
      </c>
      <c r="E84" s="4">
        <f t="shared" si="15"/>
        <v>-1.0459777761586601E-2</v>
      </c>
      <c r="F84" t="e">
        <f t="shared" si="14"/>
        <v>#REF!</v>
      </c>
      <c r="G84" s="1" t="s">
        <v>139</v>
      </c>
      <c r="H84">
        <f t="shared" si="16"/>
        <v>0.8912161778517409</v>
      </c>
      <c r="I84">
        <f>'Growth Rate'!M77-'Growth Rate'!H77</f>
        <v>1.6866751492757778E-2</v>
      </c>
      <c r="J84">
        <f t="shared" si="17"/>
        <v>2.7399310694819819E-2</v>
      </c>
      <c r="K84" t="e">
        <f t="shared" si="20"/>
        <v>#REF!</v>
      </c>
      <c r="L84">
        <f t="shared" si="18"/>
        <v>1.693953293323322E-2</v>
      </c>
    </row>
    <row r="85" spans="1:12" ht="45" x14ac:dyDescent="0.25">
      <c r="A85" t="s">
        <v>94</v>
      </c>
      <c r="B85">
        <f>'Growth Rate'!H79</f>
        <v>0.21107301673512338</v>
      </c>
      <c r="C85" t="e">
        <f>'Manu and Services'!#REF!/'Manu and Services'!H$14</f>
        <v>#REF!</v>
      </c>
      <c r="D85" t="e">
        <f>('Manu and Services'!#REF!/'Manu and Services'!#REF!)-1</f>
        <v>#REF!</v>
      </c>
      <c r="E85" s="4" t="e">
        <f t="shared" si="15"/>
        <v>#REF!</v>
      </c>
      <c r="F85" t="e">
        <f t="shared" si="14"/>
        <v>#REF!</v>
      </c>
      <c r="G85" s="1" t="s">
        <v>94</v>
      </c>
      <c r="H85" t="e">
        <f t="shared" si="16"/>
        <v>#REF!</v>
      </c>
      <c r="I85">
        <f>'Growth Rate'!M79-'Growth Rate'!H79</f>
        <v>-3.8230664595767017E-2</v>
      </c>
      <c r="J85" t="e">
        <f t="shared" si="17"/>
        <v>#REF!</v>
      </c>
      <c r="K85" t="e">
        <f>J85/$J$91</f>
        <v>#REF!</v>
      </c>
      <c r="L85" t="e">
        <f t="shared" si="18"/>
        <v>#REF!</v>
      </c>
    </row>
    <row r="86" spans="1:12" x14ac:dyDescent="0.25">
      <c r="A86" t="s">
        <v>86</v>
      </c>
      <c r="B86">
        <f>'Growth Rate'!H80</f>
        <v>0.21107301673512338</v>
      </c>
      <c r="C86">
        <f>'Manu and Services'!H10/'Manu and Services'!H$14</f>
        <v>0.45172952370279873</v>
      </c>
      <c r="D86">
        <f>('Manu and Services'!M10/'Manu and Services'!H10)-1</f>
        <v>0.20651574187750521</v>
      </c>
      <c r="E86" s="4">
        <f t="shared" si="15"/>
        <v>1.9690845054981587E-2</v>
      </c>
      <c r="F86" t="e">
        <f t="shared" si="14"/>
        <v>#REF!</v>
      </c>
      <c r="G86" s="1" t="s">
        <v>86</v>
      </c>
      <c r="H86">
        <f t="shared" si="16"/>
        <v>1.2065157418775052</v>
      </c>
      <c r="I86">
        <f>'Growth Rate'!M80-'Growth Rate'!H80</f>
        <v>-1.2081305550734805E-2</v>
      </c>
      <c r="J86">
        <f t="shared" si="17"/>
        <v>-6.5845384292030759E-3</v>
      </c>
      <c r="K86" t="e">
        <f>J86/$J$91</f>
        <v>#REF!</v>
      </c>
      <c r="L86">
        <f t="shared" si="18"/>
        <v>1.310630662577851E-2</v>
      </c>
    </row>
    <row r="87" spans="1:12" x14ac:dyDescent="0.25">
      <c r="A87" t="s">
        <v>87</v>
      </c>
      <c r="B87">
        <f>'Growth Rate'!H81</f>
        <v>0.18372427215225681</v>
      </c>
      <c r="C87">
        <f>'Manu and Services'!H11/'Manu and Services'!H$14</f>
        <v>0.6744247412171237</v>
      </c>
      <c r="D87">
        <f>('Manu and Services'!M11/'Manu and Services'!H11)-1</f>
        <v>0.35114564724690633</v>
      </c>
      <c r="E87" s="4">
        <f t="shared" si="15"/>
        <v>4.3509823227685582E-2</v>
      </c>
      <c r="F87" t="e">
        <f t="shared" si="14"/>
        <v>#REF!</v>
      </c>
      <c r="G87" s="1" t="s">
        <v>87</v>
      </c>
      <c r="H87">
        <f t="shared" si="16"/>
        <v>1.3511456472469063</v>
      </c>
      <c r="I87">
        <f>'Growth Rate'!M81-'Growth Rate'!H81</f>
        <v>-3.8133781739018768E-2</v>
      </c>
      <c r="J87">
        <f t="shared" si="17"/>
        <v>-3.474925811437328E-2</v>
      </c>
      <c r="K87" t="e">
        <f>J87/$J$91</f>
        <v>#REF!</v>
      </c>
      <c r="L87">
        <f t="shared" si="18"/>
        <v>8.7605651133123019E-3</v>
      </c>
    </row>
    <row r="88" spans="1:12" x14ac:dyDescent="0.25">
      <c r="A88" t="s">
        <v>88</v>
      </c>
      <c r="B88">
        <f>'Growth Rate'!H82</f>
        <v>8.1785985041356896E-2</v>
      </c>
      <c r="C88">
        <f>'Manu and Services'!H12/'Manu and Services'!H$14</f>
        <v>0.518445361544837</v>
      </c>
      <c r="D88">
        <f>('Manu and Services'!M12/'Manu and Services'!H12)-1</f>
        <v>-0.12971716149794266</v>
      </c>
      <c r="E88" s="4">
        <f t="shared" si="15"/>
        <v>-5.500210600916852E-3</v>
      </c>
      <c r="F88" t="e">
        <f t="shared" si="14"/>
        <v>#REF!</v>
      </c>
      <c r="G88" s="1" t="s">
        <v>88</v>
      </c>
      <c r="H88">
        <f t="shared" si="16"/>
        <v>0.87028283850205734</v>
      </c>
      <c r="I88">
        <f>'Growth Rate'!M82-'Growth Rate'!H82</f>
        <v>7.4966866233219243E-3</v>
      </c>
      <c r="J88">
        <f t="shared" si="17"/>
        <v>3.3824607803899427E-3</v>
      </c>
      <c r="K88" t="e">
        <f>J88/$J$91</f>
        <v>#REF!</v>
      </c>
      <c r="L88">
        <f t="shared" si="18"/>
        <v>-2.1177498205269094E-3</v>
      </c>
    </row>
    <row r="90" spans="1:12" x14ac:dyDescent="0.25">
      <c r="K90" t="s">
        <v>105</v>
      </c>
    </row>
    <row r="91" spans="1:12" x14ac:dyDescent="0.25">
      <c r="E91" s="4" t="e">
        <f>SUM(E78:E88)</f>
        <v>#REF!</v>
      </c>
      <c r="J91" s="4" t="e">
        <f>SUM(J78:J88)</f>
        <v>#REF!</v>
      </c>
      <c r="K91" t="e">
        <f>E91+J91</f>
        <v>#REF!</v>
      </c>
    </row>
    <row r="92" spans="1:12" x14ac:dyDescent="0.25">
      <c r="A92" t="s">
        <v>113</v>
      </c>
      <c r="B92">
        <f>('Manu and Services'!M14/'Manu and Services'!H14)-1</f>
        <v>0.13547203346843184</v>
      </c>
    </row>
    <row r="94" spans="1:12" x14ac:dyDescent="0.25">
      <c r="A94" t="s">
        <v>122</v>
      </c>
    </row>
    <row r="95" spans="1:12" x14ac:dyDescent="0.25">
      <c r="B95" t="s">
        <v>101</v>
      </c>
      <c r="C95" t="s">
        <v>124</v>
      </c>
    </row>
    <row r="96" spans="1:12" x14ac:dyDescent="0.25">
      <c r="A96" s="1" t="s">
        <v>85</v>
      </c>
      <c r="B96">
        <f>SUM('Growth Rate'!H20:M20)/5</f>
        <v>1.6899230140577572E-3</v>
      </c>
      <c r="C96">
        <f>SUM('Growth Rate'!H37:M37)/5</f>
        <v>-1.4318857018893408E-3</v>
      </c>
    </row>
    <row r="97" spans="1:3" x14ac:dyDescent="0.25">
      <c r="A97" s="1" t="s">
        <v>84</v>
      </c>
      <c r="B97">
        <f>SUM('Growth Rate'!H21:M21)/5</f>
        <v>3.8767156894423519E-3</v>
      </c>
      <c r="C97">
        <f>SUM('Growth Rate'!H38:M38)/5</f>
        <v>1.3690855498807452E-3</v>
      </c>
    </row>
    <row r="98" spans="1:3" x14ac:dyDescent="0.25">
      <c r="A98" s="1" t="s">
        <v>83</v>
      </c>
      <c r="B98">
        <f>SUM('Growth Rate'!H22:M22)/5</f>
        <v>1.2458014554329129E-2</v>
      </c>
      <c r="C98">
        <f>SUM('Growth Rate'!H39:M39)/5</f>
        <v>-3.364370039400026E-3</v>
      </c>
    </row>
    <row r="99" spans="1:3" x14ac:dyDescent="0.25">
      <c r="A99" s="1" t="s">
        <v>81</v>
      </c>
      <c r="B99">
        <f>SUM('Growth Rate'!H23:M23)/5</f>
        <v>1.6351114295372691E-3</v>
      </c>
      <c r="C99">
        <f>SUM('Growth Rate'!H40:M40)/5</f>
        <v>-1.7599678838211278E-4</v>
      </c>
    </row>
    <row r="100" spans="1:3" ht="30" x14ac:dyDescent="0.25">
      <c r="A100" s="1" t="s">
        <v>141</v>
      </c>
      <c r="B100">
        <f>SUM('Growth Rate'!H24:M24)/5</f>
        <v>-3.7029092355997635E-3</v>
      </c>
      <c r="C100">
        <f>SUM('Growth Rate'!H41:M41)/5</f>
        <v>8.6850377564922591E-3</v>
      </c>
    </row>
    <row r="101" spans="1:3" ht="30" x14ac:dyDescent="0.25">
      <c r="A101" s="1" t="s">
        <v>142</v>
      </c>
      <c r="B101">
        <f>SUM('Growth Rate'!H25:M25)/5</f>
        <v>8.983274025339525E-3</v>
      </c>
      <c r="C101">
        <f>SUM('Growth Rate'!H42:M42)/5</f>
        <v>-9.4860318117967225E-3</v>
      </c>
    </row>
    <row r="102" spans="1:3" x14ac:dyDescent="0.25">
      <c r="A102" s="1" t="s">
        <v>139</v>
      </c>
      <c r="B102">
        <f>SUM('Growth Rate'!H26:M26)/5</f>
        <v>-1.0962466626513869E-2</v>
      </c>
      <c r="C102">
        <f>SUM('Growth Rate'!H43:M43)/5</f>
        <v>-2.2599031351054808E-3</v>
      </c>
    </row>
    <row r="103" spans="1:3" x14ac:dyDescent="0.25">
      <c r="A103" s="1" t="s">
        <v>82</v>
      </c>
      <c r="B103" t="e">
        <f>SUM('Growth Rate'!H27:M27)/5</f>
        <v>#REF!</v>
      </c>
      <c r="C103" t="e">
        <f>SUM('Growth Rate'!H44:M44)/5</f>
        <v>#REF!</v>
      </c>
    </row>
    <row r="104" spans="1:3" ht="30" x14ac:dyDescent="0.25">
      <c r="A104" s="1" t="s">
        <v>94</v>
      </c>
      <c r="B104" t="e">
        <f>SUM('Growth Rate'!H28:M28)/5</f>
        <v>#REF!</v>
      </c>
      <c r="C104" t="e">
        <f>SUM('Growth Rate'!H45:M45)/5</f>
        <v>#REF!</v>
      </c>
    </row>
    <row r="105" spans="1:3" x14ac:dyDescent="0.25">
      <c r="A105" s="1" t="s">
        <v>86</v>
      </c>
      <c r="B105">
        <f>SUM('Growth Rate'!H29:M29)/5</f>
        <v>4.0592315777199569E-3</v>
      </c>
      <c r="C105">
        <f>SUM('Growth Rate'!H46:M46)/5</f>
        <v>-1.0026701998042458E-3</v>
      </c>
    </row>
    <row r="106" spans="1:3" x14ac:dyDescent="0.25">
      <c r="A106" s="1" t="s">
        <v>87</v>
      </c>
      <c r="B106">
        <f>SUM('Growth Rate'!H30:M30)/5</f>
        <v>7.6456555667906104E-3</v>
      </c>
      <c r="C106">
        <f>SUM('Growth Rate'!H47:M47)/5</f>
        <v>-6.5661177095790012E-3</v>
      </c>
    </row>
    <row r="107" spans="1:3" x14ac:dyDescent="0.25">
      <c r="A107" s="1" t="s">
        <v>88</v>
      </c>
      <c r="B107">
        <f>SUM('Growth Rate'!H31:M31)/5</f>
        <v>-1.2267877098451133E-3</v>
      </c>
      <c r="C107">
        <f>SUM('Growth Rate'!H48:M48)/5</f>
        <v>1.6786706709623786E-4</v>
      </c>
    </row>
    <row r="108" spans="1:3" x14ac:dyDescent="0.25">
      <c r="A108" s="1" t="s">
        <v>143</v>
      </c>
      <c r="B108">
        <f>SUM('Growth Rate'!H32:M32)/5</f>
        <v>3.3029480933052741E-3</v>
      </c>
      <c r="C108">
        <f>SUM('Growth Rate'!H49:M49)/5</f>
        <v>-1.7390537432017724E-3</v>
      </c>
    </row>
    <row r="112" spans="1:3" x14ac:dyDescent="0.25">
      <c r="A112" t="s">
        <v>151</v>
      </c>
    </row>
    <row r="113" spans="1:16" x14ac:dyDescent="0.25">
      <c r="A113" t="s">
        <v>101</v>
      </c>
      <c r="G113" t="s">
        <v>110</v>
      </c>
    </row>
    <row r="114" spans="1:16" x14ac:dyDescent="0.25">
      <c r="B114" t="s">
        <v>152</v>
      </c>
      <c r="C114" t="s">
        <v>153</v>
      </c>
      <c r="D114" t="s">
        <v>109</v>
      </c>
      <c r="E114" s="4" t="s">
        <v>101</v>
      </c>
      <c r="H114" t="s">
        <v>111</v>
      </c>
      <c r="I114" t="s">
        <v>112</v>
      </c>
      <c r="J114" t="s">
        <v>110</v>
      </c>
      <c r="O114" t="s">
        <v>118</v>
      </c>
    </row>
    <row r="115" spans="1:16" x14ac:dyDescent="0.25">
      <c r="A115" t="s">
        <v>85</v>
      </c>
      <c r="B115">
        <f>'Growth Rate'!N71</f>
        <v>5.4442139985932704E-2</v>
      </c>
      <c r="C115">
        <f>'Manu and Services'!N3/'Manu and Services'!N$14</f>
        <v>0.83673140672095403</v>
      </c>
      <c r="D115">
        <f>('Manu and Services'!S3/'Manu and Services'!N3)-1</f>
        <v>0.21029450961806995</v>
      </c>
      <c r="E115" s="4">
        <f>D115*C115*B115</f>
        <v>9.5796400875017874E-3</v>
      </c>
      <c r="F115" t="e">
        <f t="shared" ref="F115:F125" si="21">E115/$E$91</f>
        <v>#REF!</v>
      </c>
      <c r="G115" s="1" t="s">
        <v>85</v>
      </c>
      <c r="H115">
        <f>D115+1</f>
        <v>1.2102945096180699</v>
      </c>
      <c r="I115">
        <f>'Growth Rate'!S71-'Growth Rate'!N71</f>
        <v>-1.1622476107128153E-2</v>
      </c>
      <c r="J115">
        <f>C115*H115*I115</f>
        <v>-1.1769981920934784E-2</v>
      </c>
      <c r="K115" t="e">
        <f>J115/$J$91</f>
        <v>#REF!</v>
      </c>
      <c r="L115">
        <f>E115+J115</f>
        <v>-2.1903418334329964E-3</v>
      </c>
      <c r="N115" t="s">
        <v>101</v>
      </c>
      <c r="O115" s="5" t="e">
        <f>E128</f>
        <v>#REF!</v>
      </c>
      <c r="P115" t="e">
        <f>O115/$O$80</f>
        <v>#REF!</v>
      </c>
    </row>
    <row r="116" spans="1:16" x14ac:dyDescent="0.25">
      <c r="A116" t="s">
        <v>84</v>
      </c>
      <c r="B116">
        <f>'Growth Rate'!N72</f>
        <v>5.5513188840874632E-2</v>
      </c>
      <c r="C116">
        <f>'Manu and Services'!N4/'Manu and Services'!N$14</f>
        <v>1.8295947969282098</v>
      </c>
      <c r="D116">
        <f>('Manu and Services'!S4/'Manu and Services'!N4)-1</f>
        <v>0.14394932969811203</v>
      </c>
      <c r="E116" s="4">
        <f t="shared" ref="E116:E125" si="22">D116*C116*B116</f>
        <v>1.4620449958453926E-2</v>
      </c>
      <c r="F116" t="e">
        <f t="shared" si="21"/>
        <v>#REF!</v>
      </c>
      <c r="G116" s="1" t="s">
        <v>84</v>
      </c>
      <c r="H116">
        <f t="shared" ref="H116:H125" si="23">D116+1</f>
        <v>1.143949329698112</v>
      </c>
      <c r="I116">
        <f>'Growth Rate'!S72-'Growth Rate'!N72</f>
        <v>-3.3230880101116425E-3</v>
      </c>
      <c r="J116">
        <f t="shared" ref="J116:J125" si="24">C116*H116*I116</f>
        <v>-6.9551027151936494E-3</v>
      </c>
      <c r="K116" t="e">
        <f>J116/$J$91</f>
        <v>#REF!</v>
      </c>
      <c r="L116">
        <f t="shared" ref="L116:L125" si="25">E116+J116</f>
        <v>7.6653472432602768E-3</v>
      </c>
      <c r="N116" t="s">
        <v>110</v>
      </c>
      <c r="O116" s="5" t="e">
        <f>J128</f>
        <v>#REF!</v>
      </c>
      <c r="P116" t="e">
        <f t="shared" ref="P116:P117" si="26">O116/$O$80</f>
        <v>#REF!</v>
      </c>
    </row>
    <row r="117" spans="1:16" x14ac:dyDescent="0.25">
      <c r="A117" t="s">
        <v>83</v>
      </c>
      <c r="B117">
        <f>'Growth Rate'!N73</f>
        <v>8.8109129490346674E-2</v>
      </c>
      <c r="C117">
        <f>'Manu and Services'!N5/'Manu and Services'!N$14</f>
        <v>1.24291287097829</v>
      </c>
      <c r="D117">
        <f>('Manu and Services'!S5/'Manu and Services'!N5)-1</f>
        <v>-8.5176306059419837E-2</v>
      </c>
      <c r="E117" s="4">
        <f t="shared" si="22"/>
        <v>-9.3278251670937239E-3</v>
      </c>
      <c r="F117" t="e">
        <f t="shared" si="21"/>
        <v>#REF!</v>
      </c>
      <c r="G117" s="1" t="s">
        <v>83</v>
      </c>
      <c r="H117">
        <f t="shared" si="23"/>
        <v>0.91482369394058016</v>
      </c>
      <c r="I117">
        <f>'Growth Rate'!S73-'Growth Rate'!N73</f>
        <v>-5.892319879906141E-3</v>
      </c>
      <c r="J117">
        <f t="shared" si="24"/>
        <v>-6.6998395979232239E-3</v>
      </c>
      <c r="K117" t="e">
        <f>J117/$J$91</f>
        <v>#REF!</v>
      </c>
      <c r="L117">
        <f t="shared" si="25"/>
        <v>-1.602766476501695E-2</v>
      </c>
      <c r="N117" t="s">
        <v>99</v>
      </c>
      <c r="O117" t="e">
        <f>K128</f>
        <v>#REF!</v>
      </c>
      <c r="P117" t="e">
        <f t="shared" si="26"/>
        <v>#REF!</v>
      </c>
    </row>
    <row r="118" spans="1:16" x14ac:dyDescent="0.25">
      <c r="A118" t="s">
        <v>81</v>
      </c>
      <c r="B118">
        <f>'Growth Rate'!N74</f>
        <v>5.6353734181626295E-3</v>
      </c>
      <c r="C118">
        <f>'Manu and Services'!N6/'Manu and Services'!N$14</f>
        <v>4.9622440197643538</v>
      </c>
      <c r="D118">
        <f>('Manu and Services'!S6/'Manu and Services'!N6)-1</f>
        <v>-0.42353373129135263</v>
      </c>
      <c r="E118" s="4">
        <f t="shared" si="22"/>
        <v>-1.1843738786525409E-2</v>
      </c>
      <c r="F118" t="e">
        <f t="shared" si="21"/>
        <v>#REF!</v>
      </c>
      <c r="G118" s="1" t="s">
        <v>81</v>
      </c>
      <c r="H118">
        <f t="shared" si="23"/>
        <v>0.57646626870864737</v>
      </c>
      <c r="I118">
        <f>'Growth Rate'!S74-'Growth Rate'!N74</f>
        <v>4.635950927061456E-3</v>
      </c>
      <c r="J118">
        <f t="shared" si="24"/>
        <v>1.3261444964886501E-2</v>
      </c>
      <c r="K118" t="e">
        <f>J118/$J$91</f>
        <v>#REF!</v>
      </c>
      <c r="L118">
        <f t="shared" si="25"/>
        <v>1.4177061783610927E-3</v>
      </c>
    </row>
    <row r="119" spans="1:16" ht="30" x14ac:dyDescent="0.25">
      <c r="A119" s="1" t="s">
        <v>141</v>
      </c>
      <c r="B119">
        <f>'Growth Rate'!N75</f>
        <v>0.22821271045531027</v>
      </c>
      <c r="C119">
        <f>'Manu and Services'!N7/'Manu and Services'!N$14</f>
        <v>0.62298647994452494</v>
      </c>
      <c r="D119">
        <f>('Manu and Services'!S7/'Manu and Services'!N7)-1</f>
        <v>0.24140898363365459</v>
      </c>
      <c r="E119" s="4">
        <f t="shared" si="22"/>
        <v>3.4321944000106866E-2</v>
      </c>
      <c r="F119" t="e">
        <f t="shared" si="21"/>
        <v>#REF!</v>
      </c>
      <c r="G119" s="1" t="s">
        <v>141</v>
      </c>
      <c r="H119">
        <f t="shared" si="23"/>
        <v>1.2414089836336546</v>
      </c>
      <c r="I119">
        <f>'Growth Rate'!S75-'Growth Rate'!N75</f>
        <v>2.4718203586627518E-3</v>
      </c>
      <c r="J119">
        <f t="shared" si="24"/>
        <v>1.9116589326534526E-3</v>
      </c>
      <c r="K119" t="e">
        <f t="shared" ref="K119:K121" si="27">J119/$J$91</f>
        <v>#REF!</v>
      </c>
      <c r="L119">
        <f t="shared" si="25"/>
        <v>3.6233602932760317E-2</v>
      </c>
    </row>
    <row r="120" spans="1:16" ht="45" x14ac:dyDescent="0.25">
      <c r="A120" s="1" t="s">
        <v>142</v>
      </c>
      <c r="B120">
        <f>'Growth Rate'!N76</f>
        <v>5.4233001782211736E-2</v>
      </c>
      <c r="C120">
        <f>'Manu and Services'!N8/'Manu and Services'!N$14</f>
        <v>1.3578377617138779</v>
      </c>
      <c r="D120">
        <f>('Manu and Services'!S8/'Manu and Services'!N8)-1</f>
        <v>8.4306016789271743E-2</v>
      </c>
      <c r="E120" s="4">
        <f t="shared" si="22"/>
        <v>6.2082628504699375E-3</v>
      </c>
      <c r="F120" t="e">
        <f t="shared" si="21"/>
        <v>#REF!</v>
      </c>
      <c r="G120" s="1" t="s">
        <v>142</v>
      </c>
      <c r="H120">
        <f t="shared" si="23"/>
        <v>1.0843060167892717</v>
      </c>
      <c r="I120">
        <f>'Growth Rate'!S76-'Growth Rate'!N76</f>
        <v>7.4285656454182933E-3</v>
      </c>
      <c r="J120">
        <f t="shared" si="24"/>
        <v>1.0937163778567927E-2</v>
      </c>
      <c r="K120" t="e">
        <f t="shared" si="27"/>
        <v>#REF!</v>
      </c>
      <c r="L120">
        <f t="shared" si="25"/>
        <v>1.7145426629037865E-2</v>
      </c>
    </row>
    <row r="121" spans="1:16" x14ac:dyDescent="0.25">
      <c r="A121" s="1" t="s">
        <v>139</v>
      </c>
      <c r="B121">
        <f>'Growth Rate'!N77</f>
        <v>7.0332646335513796E-2</v>
      </c>
      <c r="C121">
        <f>'Manu and Services'!N9/'Manu and Services'!N$14</f>
        <v>1.4443261447772606</v>
      </c>
      <c r="D121">
        <f>('Manu and Services'!S9/'Manu and Services'!N9)-1</f>
        <v>-1.2981279927862799E-3</v>
      </c>
      <c r="E121" s="4">
        <f t="shared" si="22"/>
        <v>-1.3186809928105239E-4</v>
      </c>
      <c r="F121" t="e">
        <f t="shared" si="21"/>
        <v>#REF!</v>
      </c>
      <c r="G121" s="1" t="s">
        <v>139</v>
      </c>
      <c r="H121">
        <f t="shared" si="23"/>
        <v>0.99870187200721372</v>
      </c>
      <c r="I121">
        <f>'Growth Rate'!S77-'Growth Rate'!N77</f>
        <v>1.596496991032556E-2</v>
      </c>
      <c r="J121">
        <f t="shared" si="24"/>
        <v>2.3028690397500221E-2</v>
      </c>
      <c r="K121" t="e">
        <f t="shared" si="27"/>
        <v>#REF!</v>
      </c>
      <c r="L121">
        <f t="shared" si="25"/>
        <v>2.2896822298219169E-2</v>
      </c>
    </row>
    <row r="122" spans="1:16" ht="45" x14ac:dyDescent="0.25">
      <c r="A122" t="s">
        <v>94</v>
      </c>
      <c r="B122">
        <f>'Growth Rate'!N79</f>
        <v>0.17753417565239898</v>
      </c>
      <c r="C122" t="e">
        <f>'Manu and Services'!#REF!/'Manu and Services'!N$14</f>
        <v>#REF!</v>
      </c>
      <c r="D122" t="e">
        <f>('Manu and Services'!#REF!/'Manu and Services'!#REF!)-1</f>
        <v>#REF!</v>
      </c>
      <c r="E122" s="4" t="e">
        <f t="shared" si="22"/>
        <v>#REF!</v>
      </c>
      <c r="F122" t="e">
        <f t="shared" si="21"/>
        <v>#REF!</v>
      </c>
      <c r="G122" s="1" t="s">
        <v>94</v>
      </c>
      <c r="H122" t="e">
        <f t="shared" si="23"/>
        <v>#REF!</v>
      </c>
      <c r="I122">
        <f>'Growth Rate'!S79-'Growth Rate'!N79</f>
        <v>7.8509274688823294E-4</v>
      </c>
      <c r="J122" t="e">
        <f t="shared" si="24"/>
        <v>#REF!</v>
      </c>
      <c r="K122" t="e">
        <f>J122/$J$91</f>
        <v>#REF!</v>
      </c>
      <c r="L122" t="e">
        <f t="shared" si="25"/>
        <v>#REF!</v>
      </c>
    </row>
    <row r="123" spans="1:16" x14ac:dyDescent="0.25">
      <c r="A123" t="s">
        <v>86</v>
      </c>
      <c r="B123">
        <f>'Growth Rate'!N80</f>
        <v>0.2034807889522785</v>
      </c>
      <c r="C123" t="e">
        <f>'Manu and Services'!#REF!/'Manu and Services'!N$14</f>
        <v>#REF!</v>
      </c>
      <c r="D123" t="e">
        <f>('Manu and Services'!#REF!/'Manu and Services'!#REF!)-1</f>
        <v>#REF!</v>
      </c>
      <c r="E123" s="4" t="e">
        <f t="shared" si="22"/>
        <v>#REF!</v>
      </c>
      <c r="F123" t="e">
        <f t="shared" si="21"/>
        <v>#REF!</v>
      </c>
      <c r="G123" s="1" t="s">
        <v>86</v>
      </c>
      <c r="H123" t="e">
        <f t="shared" si="23"/>
        <v>#REF!</v>
      </c>
      <c r="I123">
        <f>'Growth Rate'!S80-'Growth Rate'!N80</f>
        <v>-1.1726828432780667E-3</v>
      </c>
      <c r="J123" t="e">
        <f t="shared" si="24"/>
        <v>#REF!</v>
      </c>
      <c r="K123" t="e">
        <f>J123/$J$91</f>
        <v>#REF!</v>
      </c>
      <c r="L123" t="e">
        <f t="shared" si="25"/>
        <v>#REF!</v>
      </c>
    </row>
    <row r="124" spans="1:16" x14ac:dyDescent="0.25">
      <c r="A124" t="s">
        <v>87</v>
      </c>
      <c r="B124">
        <f>'Growth Rate'!N81</f>
        <v>0.1464002309905712</v>
      </c>
      <c r="C124" t="e">
        <f>'Manu and Services'!#REF!/'Manu and Services'!N$14</f>
        <v>#REF!</v>
      </c>
      <c r="D124" t="e">
        <f>('Manu and Services'!#REF!/'Manu and Services'!#REF!)-1</f>
        <v>#REF!</v>
      </c>
      <c r="E124" s="4" t="e">
        <f t="shared" si="22"/>
        <v>#REF!</v>
      </c>
      <c r="F124" t="e">
        <f t="shared" si="21"/>
        <v>#REF!</v>
      </c>
      <c r="G124" s="1" t="s">
        <v>87</v>
      </c>
      <c r="H124" t="e">
        <f t="shared" si="23"/>
        <v>#REF!</v>
      </c>
      <c r="I124">
        <f>'Growth Rate'!S81-'Growth Rate'!N81</f>
        <v>-1.0662410326885641E-2</v>
      </c>
      <c r="J124" t="e">
        <f t="shared" si="24"/>
        <v>#REF!</v>
      </c>
      <c r="K124" t="e">
        <f>J124/$J$91</f>
        <v>#REF!</v>
      </c>
      <c r="L124" t="e">
        <f t="shared" si="25"/>
        <v>#REF!</v>
      </c>
    </row>
    <row r="125" spans="1:16" x14ac:dyDescent="0.25">
      <c r="A125" t="s">
        <v>88</v>
      </c>
      <c r="B125">
        <f>'Growth Rate'!N82</f>
        <v>9.0046496808944901E-2</v>
      </c>
      <c r="C125">
        <f>'Manu and Services'!N10/'Manu and Services'!N$14</f>
        <v>0.47777195428627767</v>
      </c>
      <c r="D125">
        <f>('Manu and Services'!S10/'Manu and Services'!N10)-1</f>
        <v>0.16656461210506524</v>
      </c>
      <c r="E125" s="4">
        <f t="shared" si="22"/>
        <v>7.165891233050883E-3</v>
      </c>
      <c r="F125" t="e">
        <f t="shared" si="21"/>
        <v>#REF!</v>
      </c>
      <c r="G125" s="1" t="s">
        <v>88</v>
      </c>
      <c r="H125">
        <f t="shared" si="23"/>
        <v>1.1665646121050652</v>
      </c>
      <c r="I125">
        <f>'Growth Rate'!S82-'Growth Rate'!N82</f>
        <v>9.5810931686621248E-4</v>
      </c>
      <c r="J125">
        <f t="shared" si="24"/>
        <v>5.3400400459464577E-4</v>
      </c>
      <c r="K125" t="e">
        <f>J125/$J$91</f>
        <v>#REF!</v>
      </c>
      <c r="L125">
        <f t="shared" si="25"/>
        <v>7.6998952376455291E-3</v>
      </c>
    </row>
    <row r="127" spans="1:16" x14ac:dyDescent="0.25">
      <c r="K127" t="s">
        <v>105</v>
      </c>
    </row>
    <row r="128" spans="1:16" x14ac:dyDescent="0.25">
      <c r="E128" s="4" t="e">
        <f>SUM(E115:E125)</f>
        <v>#REF!</v>
      </c>
      <c r="J128" s="4" t="e">
        <f>SUM(J115:J125)</f>
        <v>#REF!</v>
      </c>
      <c r="K128" t="e">
        <f>E128+J128</f>
        <v>#REF!</v>
      </c>
    </row>
    <row r="129" spans="1:3" x14ac:dyDescent="0.25">
      <c r="A129" t="s">
        <v>113</v>
      </c>
      <c r="B129" t="e">
        <f>('Manu and Services'!M51/'Manu and Services'!H51)-1</f>
        <v>#DIV/0!</v>
      </c>
    </row>
    <row r="131" spans="1:3" x14ac:dyDescent="0.25">
      <c r="A131" t="s">
        <v>122</v>
      </c>
    </row>
    <row r="132" spans="1:3" x14ac:dyDescent="0.25">
      <c r="B132" t="s">
        <v>101</v>
      </c>
      <c r="C132" t="s">
        <v>124</v>
      </c>
    </row>
    <row r="133" spans="1:3" x14ac:dyDescent="0.25">
      <c r="A133" s="1" t="s">
        <v>85</v>
      </c>
      <c r="B133">
        <f>SUM('Growth Rate'!H57:M57)/5</f>
        <v>64.58</v>
      </c>
      <c r="C133">
        <f>SUM('Growth Rate'!H74:M74)/5</f>
        <v>6.8135803769164031E-3</v>
      </c>
    </row>
    <row r="134" spans="1:3" x14ac:dyDescent="0.25">
      <c r="A134" s="1" t="s">
        <v>84</v>
      </c>
      <c r="B134">
        <f>SUM('Growth Rate'!H58:M58)/5</f>
        <v>2429.1799999999998</v>
      </c>
      <c r="C134">
        <f>SUM('Growth Rate'!H75:M75)/5</f>
        <v>0.25566053581094217</v>
      </c>
    </row>
    <row r="135" spans="1:3" x14ac:dyDescent="0.25">
      <c r="A135" s="1" t="s">
        <v>83</v>
      </c>
      <c r="B135">
        <f>SUM('Growth Rate'!H59:M59)/5</f>
        <v>566.76</v>
      </c>
      <c r="C135">
        <f>SUM('Growth Rate'!H76:M76)/5</f>
        <v>5.9743099431570766E-2</v>
      </c>
    </row>
    <row r="136" spans="1:3" x14ac:dyDescent="0.25">
      <c r="A136" s="1" t="s">
        <v>81</v>
      </c>
      <c r="B136">
        <f>SUM('Growth Rate'!H60:M60)/5</f>
        <v>694.83999999999992</v>
      </c>
      <c r="C136">
        <f>SUM('Growth Rate'!H77:M77)/5</f>
        <v>7.3063282114154721E-2</v>
      </c>
    </row>
    <row r="137" spans="1:3" ht="30" x14ac:dyDescent="0.25">
      <c r="A137" s="1" t="s">
        <v>141</v>
      </c>
      <c r="B137">
        <f>SUM('Growth Rate'!H61:M61)/5</f>
        <v>3690.78</v>
      </c>
      <c r="C137">
        <f>SUM('Growth Rate'!H78:M78)/5</f>
        <v>0.38846691735666761</v>
      </c>
    </row>
    <row r="138" spans="1:3" ht="30" x14ac:dyDescent="0.25">
      <c r="A138" s="1" t="s">
        <v>142</v>
      </c>
      <c r="B138">
        <f>SUM('Growth Rate'!H62:M62)/5</f>
        <v>2077.06</v>
      </c>
      <c r="C138">
        <f>SUM('Growth Rate'!H79:M79)/5</f>
        <v>0.21993077761951807</v>
      </c>
    </row>
    <row r="139" spans="1:3" x14ac:dyDescent="0.25">
      <c r="A139" s="1" t="s">
        <v>139</v>
      </c>
      <c r="B139">
        <f>SUM('Growth Rate'!H63:M63)/5</f>
        <v>2277.3599999999997</v>
      </c>
      <c r="C139">
        <f>SUM('Growth Rate'!H80:M80)/5</f>
        <v>0.24059801703452335</v>
      </c>
    </row>
    <row r="140" spans="1:3" x14ac:dyDescent="0.25">
      <c r="A140" s="1" t="s">
        <v>82</v>
      </c>
      <c r="B140">
        <f>SUM('Growth Rate'!H64:M64)/5</f>
        <v>1775.4599999999998</v>
      </c>
      <c r="C140">
        <f>SUM('Growth Rate'!H81:M81)/5</f>
        <v>0.18803205458102443</v>
      </c>
    </row>
    <row r="141" spans="1:3" ht="30" x14ac:dyDescent="0.25">
      <c r="A141" s="1" t="s">
        <v>94</v>
      </c>
      <c r="B141">
        <f>SUM('Growth Rate'!H65:M65)/5</f>
        <v>1010.1800000000001</v>
      </c>
      <c r="C141">
        <f>SUM('Growth Rate'!H82:M82)/5</f>
        <v>0.1064264285988145</v>
      </c>
    </row>
    <row r="142" spans="1:3" x14ac:dyDescent="0.25">
      <c r="A142" s="1" t="s">
        <v>86</v>
      </c>
      <c r="B142">
        <f>SUM('Growth Rate'!H66:M66)/5</f>
        <v>36.779999999999994</v>
      </c>
      <c r="C142">
        <f>SUM('Growth Rate'!H83:M83)/5</f>
        <v>3.8938888040528129E-3</v>
      </c>
    </row>
    <row r="143" spans="1:3" x14ac:dyDescent="0.25">
      <c r="A143" s="1" t="s">
        <v>87</v>
      </c>
      <c r="B143">
        <f>SUM('Growth Rate'!H67:M67)/5</f>
        <v>11369.519999999999</v>
      </c>
      <c r="C143">
        <f>SUM('Growth Rate'!H84:M84)/5</f>
        <v>1.2</v>
      </c>
    </row>
    <row r="144" spans="1:3" x14ac:dyDescent="0.25">
      <c r="A144" s="1" t="s">
        <v>88</v>
      </c>
      <c r="B144">
        <f>SUM('Growth Rate'!H68:M68)/5</f>
        <v>0</v>
      </c>
      <c r="C144">
        <f>SUM('Growth Rate'!H85:M85)/5</f>
        <v>0</v>
      </c>
    </row>
    <row r="145" spans="1:3" x14ac:dyDescent="0.25">
      <c r="A145" s="1" t="s">
        <v>143</v>
      </c>
      <c r="B145">
        <f>SUM('Growth Rate'!H69:M69)/5</f>
        <v>0</v>
      </c>
      <c r="C145">
        <f>SUM('Growth Rate'!H86:M86)/5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opLeftCell="A16" workbookViewId="0">
      <selection activeCell="C4" sqref="C4"/>
    </sheetView>
  </sheetViews>
  <sheetFormatPr defaultRowHeight="27.75" customHeight="1" x14ac:dyDescent="0.25"/>
  <cols>
    <col min="1" max="1" width="16" customWidth="1"/>
  </cols>
  <sheetData>
    <row r="1" spans="1:25" ht="27.75" customHeight="1" x14ac:dyDescent="0.25">
      <c r="A1" t="s">
        <v>131</v>
      </c>
    </row>
    <row r="2" spans="1:25" ht="27.75" customHeight="1" x14ac:dyDescent="0.25">
      <c r="C2">
        <v>1994</v>
      </c>
      <c r="D2">
        <v>1995</v>
      </c>
      <c r="E2">
        <v>1996</v>
      </c>
      <c r="F2">
        <v>1997</v>
      </c>
      <c r="G2">
        <v>1998</v>
      </c>
      <c r="H2">
        <v>1999</v>
      </c>
      <c r="I2">
        <v>2000</v>
      </c>
      <c r="J2">
        <v>2001</v>
      </c>
      <c r="K2">
        <v>2002</v>
      </c>
      <c r="L2">
        <v>2003</v>
      </c>
      <c r="M2">
        <v>2004</v>
      </c>
      <c r="N2">
        <v>2005</v>
      </c>
      <c r="O2">
        <v>2006</v>
      </c>
      <c r="P2">
        <v>2007</v>
      </c>
      <c r="Q2">
        <v>2008</v>
      </c>
      <c r="R2">
        <v>2009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</row>
    <row r="3" spans="1:25" ht="27.75" customHeight="1" x14ac:dyDescent="0.25">
      <c r="A3" t="str">
        <f>'Manufacturing 00 to 16'!E35</f>
        <v xml:space="preserve">Low-Tech </v>
      </c>
      <c r="C3">
        <f>('Manu and Services'!C3-'Manu and Services'!B3)/'Manu and Services'!B3</f>
        <v>0.12183946029904502</v>
      </c>
      <c r="D3">
        <f>('Manu and Services'!D3-'Manu and Services'!C3)/'Manu and Services'!C3</f>
        <v>0.11546524292371778</v>
      </c>
      <c r="E3">
        <f>('Manu and Services'!E3-'Manu and Services'!D3)/'Manu and Services'!D3</f>
        <v>5.9302665651496812E-2</v>
      </c>
      <c r="F3">
        <f>('Manu and Services'!F3-'Manu and Services'!E3)/'Manu and Services'!E3</f>
        <v>5.3538597872173244E-2</v>
      </c>
      <c r="G3">
        <f>('Manu and Services'!G3-'Manu and Services'!F3)/'Manu and Services'!F3</f>
        <v>-3.5933043967942335E-2</v>
      </c>
      <c r="H3">
        <f>('Manu and Services'!H3-'Manu and Services'!G3)/'Manu and Services'!G3</f>
        <v>-5.9889592877653039E-2</v>
      </c>
      <c r="I3">
        <f>('Manu and Services'!I3-'Manu and Services'!H3)/'Manu and Services'!H3</f>
        <v>4.5100407683360474E-2</v>
      </c>
      <c r="J3">
        <f>('Manu and Services'!J3-'Manu and Services'!I3)/'Manu and Services'!I3</f>
        <v>-1.5749819899364786E-2</v>
      </c>
      <c r="K3">
        <f>('Manu and Services'!K3-'Manu and Services'!J3)/'Manu and Services'!J3</f>
        <v>5.5602672965461841E-2</v>
      </c>
      <c r="L3">
        <f>('Manu and Services'!L3-'Manu and Services'!K3)/'Manu and Services'!K3</f>
        <v>3.4867777946484865E-2</v>
      </c>
      <c r="M3">
        <f>('Manu and Services'!M3-'Manu and Services'!L3)/'Manu and Services'!L3</f>
        <v>0.13750409088899912</v>
      </c>
      <c r="N3">
        <f>('Manu and Services'!N3-'Manu and Services'!M3)/'Manu and Services'!M3</f>
        <v>0.13017555764582972</v>
      </c>
      <c r="O3">
        <f>('Manu and Services'!O3-'Manu and Services'!N3)/'Manu and Services'!N3</f>
        <v>1.4124675742381722E-2</v>
      </c>
      <c r="P3">
        <f>('Manu and Services'!P3-'Manu and Services'!O3)/'Manu and Services'!O3</f>
        <v>0.10410456725004467</v>
      </c>
      <c r="Q3">
        <f>('Manu and Services'!Q3-'Manu and Services'!P3)/'Manu and Services'!P3</f>
        <v>4.6482299586220993E-2</v>
      </c>
      <c r="R3">
        <f>('Manu and Services'!R3-'Manu and Services'!Q3)/'Manu and Services'!Q3</f>
        <v>9.0112853863000594E-2</v>
      </c>
      <c r="S3">
        <f>('Manu and Services'!S3-'Manu and Services'!R3)/'Manu and Services'!R3</f>
        <v>-5.2484857935134514E-2</v>
      </c>
      <c r="T3">
        <f>('Manu and Services'!T3-'Manu and Services'!S3)/'Manu and Services'!S3</f>
        <v>-2.7034152756620503E-3</v>
      </c>
      <c r="U3">
        <f>('Manu and Services'!U3-'Manu and Services'!T3)/'Manu and Services'!T3</f>
        <v>1.3908245542032245E-2</v>
      </c>
      <c r="V3">
        <f>('Manu and Services'!V3-'Manu and Services'!U3)/'Manu and Services'!U3</f>
        <v>7.5903342973215812E-2</v>
      </c>
      <c r="W3">
        <f>('Manu and Services'!W3-'Manu and Services'!V3)/'Manu and Services'!V3</f>
        <v>4.2972263743723434E-2</v>
      </c>
      <c r="X3">
        <f>('Manu and Services'!X3-'Manu and Services'!W3)/'Manu and Services'!W3</f>
        <v>6.8623819665061841E-2</v>
      </c>
      <c r="Y3">
        <f>('Manu and Services'!Y3-'Manu and Services'!X3)/'Manu and Services'!X3</f>
        <v>1.0228213735240259E-2</v>
      </c>
    </row>
    <row r="4" spans="1:25" ht="27.75" customHeight="1" x14ac:dyDescent="0.25">
      <c r="A4" t="str">
        <f>'Manufacturing 00 to 16'!E36</f>
        <v>Mid-Tech</v>
      </c>
      <c r="C4">
        <f>('Manu and Services'!C4-'Manu and Services'!B4)/'Manu and Services'!B4</f>
        <v>0.10799108965847901</v>
      </c>
      <c r="D4">
        <f>('Manu and Services'!D4-'Manu and Services'!C4)/'Manu and Services'!C4</f>
        <v>0.26578188451439327</v>
      </c>
      <c r="E4">
        <f>('Manu and Services'!E4-'Manu and Services'!D4)/'Manu and Services'!D4</f>
        <v>0.10067741124930661</v>
      </c>
      <c r="F4">
        <f>('Manu and Services'!F4-'Manu and Services'!E4)/'Manu and Services'!E4</f>
        <v>3.601001984146894E-2</v>
      </c>
      <c r="G4">
        <f>('Manu and Services'!G4-'Manu and Services'!F4)/'Manu and Services'!F4</f>
        <v>-7.0290693403322363E-2</v>
      </c>
      <c r="H4">
        <f>('Manu and Services'!H4-'Manu and Services'!G4)/'Manu and Services'!G4</f>
        <v>-5.3258930412079235E-2</v>
      </c>
      <c r="I4">
        <f>('Manu and Services'!I4-'Manu and Services'!H4)/'Manu and Services'!H4</f>
        <v>2.505970225407457E-2</v>
      </c>
      <c r="J4">
        <f>('Manu and Services'!J4-'Manu and Services'!I4)/'Manu and Services'!I4</f>
        <v>-4.0922482585911059E-2</v>
      </c>
      <c r="K4">
        <f>('Manu and Services'!K4-'Manu and Services'!J4)/'Manu and Services'!J4</f>
        <v>3.1046191079923541E-2</v>
      </c>
      <c r="L4">
        <f>('Manu and Services'!L4-'Manu and Services'!K4)/'Manu and Services'!K4</f>
        <v>0.10341569134804064</v>
      </c>
      <c r="M4">
        <f>('Manu and Services'!M4-'Manu and Services'!L4)/'Manu and Services'!L4</f>
        <v>0.13355608469165195</v>
      </c>
      <c r="N4">
        <f>('Manu and Services'!N4-'Manu and Services'!M4)/'Manu and Services'!M4</f>
        <v>4.3737399122988636E-2</v>
      </c>
      <c r="O4">
        <f>('Manu and Services'!O4-'Manu and Services'!N4)/'Manu and Services'!N4</f>
        <v>2.9304698851910695E-2</v>
      </c>
      <c r="P4">
        <f>('Manu and Services'!P4-'Manu and Services'!O4)/'Manu and Services'!O4</f>
        <v>0.11548308095827284</v>
      </c>
      <c r="Q4">
        <f>('Manu and Services'!Q4-'Manu and Services'!P4)/'Manu and Services'!P4</f>
        <v>2.5194487204996126E-2</v>
      </c>
      <c r="R4">
        <f>('Manu and Services'!R4-'Manu and Services'!Q4)/'Manu and Services'!Q4</f>
        <v>1.3071993393890787E-2</v>
      </c>
      <c r="S4">
        <f>('Manu and Services'!S4-'Manu and Services'!R4)/'Manu and Services'!R4</f>
        <v>-4.0702585988943919E-2</v>
      </c>
      <c r="T4">
        <f>('Manu and Services'!T4-'Manu and Services'!S4)/'Manu and Services'!S4</f>
        <v>3.3156532251201673E-2</v>
      </c>
      <c r="U4">
        <f>('Manu and Services'!U4-'Manu and Services'!T4)/'Manu and Services'!T4</f>
        <v>5.9444114107435218E-3</v>
      </c>
      <c r="V4">
        <f>('Manu and Services'!V4-'Manu and Services'!U4)/'Manu and Services'!U4</f>
        <v>-5.9090993171423044E-2</v>
      </c>
      <c r="W4">
        <f>('Manu and Services'!W4-'Manu and Services'!V4)/'Manu and Services'!V4</f>
        <v>-1.5653375902233802E-2</v>
      </c>
      <c r="X4">
        <f>('Manu and Services'!X4-'Manu and Services'!W4)/'Manu and Services'!W4</f>
        <v>5.313737195927952E-2</v>
      </c>
      <c r="Y4">
        <f>('Manu and Services'!Y4-'Manu and Services'!X4)/'Manu and Services'!X4</f>
        <v>4.396443149251408E-3</v>
      </c>
    </row>
    <row r="5" spans="1:25" ht="27.75" customHeight="1" x14ac:dyDescent="0.25">
      <c r="A5" t="str">
        <f>'Manufacturing 00 to 16'!E37</f>
        <v>High-Tech</v>
      </c>
      <c r="C5">
        <f>('Manu and Services'!C5-'Manu and Services'!B5)/'Manu and Services'!B5</f>
        <v>6.0755722000256147E-2</v>
      </c>
      <c r="D5">
        <f>('Manu and Services'!D5-'Manu and Services'!C5)/'Manu and Services'!C5</f>
        <v>-1.6012641975727424E-2</v>
      </c>
      <c r="E5">
        <f>('Manu and Services'!E5-'Manu and Services'!D5)/'Manu and Services'!D5</f>
        <v>9.6833982414584865E-2</v>
      </c>
      <c r="F5">
        <f>('Manu and Services'!F5-'Manu and Services'!E5)/'Manu and Services'!E5</f>
        <v>4.1374250437465891E-2</v>
      </c>
      <c r="G5">
        <f>('Manu and Services'!G5-'Manu and Services'!F5)/'Manu and Services'!F5</f>
        <v>-0.10412547944938022</v>
      </c>
      <c r="H5">
        <f>('Manu and Services'!H5-'Manu and Services'!G5)/'Manu and Services'!G5</f>
        <v>0.21906194345467336</v>
      </c>
      <c r="I5">
        <f>('Manu and Services'!I5-'Manu and Services'!H5)/'Manu and Services'!H5</f>
        <v>0.14597165125316089</v>
      </c>
      <c r="J5">
        <f>('Manu and Services'!J5-'Manu and Services'!I5)/'Manu and Services'!I5</f>
        <v>-8.0397474832708635E-2</v>
      </c>
      <c r="K5">
        <f>('Manu and Services'!K5-'Manu and Services'!J5)/'Manu and Services'!J5</f>
        <v>0.16816757168616939</v>
      </c>
      <c r="L5">
        <f>('Manu and Services'!L5-'Manu and Services'!K5)/'Manu and Services'!K5</f>
        <v>4.6616752013274185E-2</v>
      </c>
      <c r="M5">
        <f>('Manu and Services'!M5-'Manu and Services'!L5)/'Manu and Services'!L5</f>
        <v>0.16434681907541743</v>
      </c>
      <c r="N5">
        <f>('Manu and Services'!N5-'Manu and Services'!M5)/'Manu and Services'!M5</f>
        <v>6.1821142177039413E-2</v>
      </c>
      <c r="O5">
        <f>('Manu and Services'!O5-'Manu and Services'!N5)/'Manu and Services'!N5</f>
        <v>2.7779966207633792E-2</v>
      </c>
      <c r="P5">
        <f>('Manu and Services'!P5-'Manu and Services'!O5)/'Manu and Services'!O5</f>
        <v>4.864682906553109E-2</v>
      </c>
      <c r="Q5">
        <f>('Manu and Services'!Q5-'Manu and Services'!P5)/'Manu and Services'!P5</f>
        <v>-5.2937277635800514E-3</v>
      </c>
      <c r="R5">
        <f>('Manu and Services'!R5-'Manu and Services'!Q5)/'Manu and Services'!Q5</f>
        <v>-0.11641086114225761</v>
      </c>
      <c r="S5">
        <f>('Manu and Services'!S5-'Manu and Services'!R5)/'Manu and Services'!R5</f>
        <v>-3.425430020171151E-2</v>
      </c>
      <c r="T5">
        <f>('Manu and Services'!T5-'Manu and Services'!S5)/'Manu and Services'!S5</f>
        <v>-6.6952128903560906E-2</v>
      </c>
      <c r="U5">
        <f>('Manu and Services'!U5-'Manu and Services'!T5)/'Manu and Services'!T5</f>
        <v>6.0371139861893949E-2</v>
      </c>
      <c r="V5">
        <f>('Manu and Services'!V5-'Manu and Services'!U5)/'Manu and Services'!U5</f>
        <v>5.0617778567286324E-2</v>
      </c>
      <c r="W5">
        <f>('Manu and Services'!W5-'Manu and Services'!V5)/'Manu and Services'!V5</f>
        <v>8.5511909578199458E-2</v>
      </c>
      <c r="X5">
        <f>('Manu and Services'!X5-'Manu and Services'!W5)/'Manu and Services'!W5</f>
        <v>8.5929868575063642E-2</v>
      </c>
      <c r="Y5">
        <f>('Manu and Services'!Y5-'Manu and Services'!X5)/'Manu and Services'!X5</f>
        <v>2.1481630370325529E-2</v>
      </c>
    </row>
    <row r="6" spans="1:25" ht="27.75" customHeight="1" x14ac:dyDescent="0.25">
      <c r="A6" s="2" t="s">
        <v>81</v>
      </c>
      <c r="C6">
        <f>('Manu and Services'!C6-'Manu and Services'!B6)/'Manu and Services'!B6</f>
        <v>0.26958664171215424</v>
      </c>
      <c r="D6">
        <f>('Manu and Services'!D6-'Manu and Services'!C6)/'Manu and Services'!C6</f>
        <v>0.32958720418594173</v>
      </c>
      <c r="E6">
        <f>('Manu and Services'!E6-'Manu and Services'!D6)/'Manu and Services'!D6</f>
        <v>0.20269702998004294</v>
      </c>
      <c r="F6">
        <f>('Manu and Services'!F6-'Manu and Services'!E6)/'Manu and Services'!E6</f>
        <v>-0.17182585581456478</v>
      </c>
      <c r="G6">
        <f>('Manu and Services'!G6-'Manu and Services'!F6)/'Manu and Services'!F6</f>
        <v>0.12501639222643249</v>
      </c>
      <c r="H6">
        <f>('Manu and Services'!H6-'Manu and Services'!G6)/'Manu and Services'!G6</f>
        <v>4.3422417697742528E-2</v>
      </c>
      <c r="I6">
        <f>('Manu and Services'!I6-'Manu and Services'!H6)/'Manu and Services'!H6</f>
        <v>0.19120052059861548</v>
      </c>
      <c r="J6">
        <f>('Manu and Services'!J6-'Manu and Services'!I6)/'Manu and Services'!I6</f>
        <v>-0.10503420905061651</v>
      </c>
      <c r="K6">
        <f>('Manu and Services'!K6-'Manu and Services'!J6)/'Manu and Services'!J6</f>
        <v>0.20657214456271958</v>
      </c>
      <c r="L6">
        <f>('Manu and Services'!L6-'Manu and Services'!K6)/'Manu and Services'!K6</f>
        <v>-8.0634771378379572E-2</v>
      </c>
      <c r="M6">
        <f>('Manu and Services'!M6-'Manu and Services'!L6)/'Manu and Services'!L6</f>
        <v>6.2742441222266743E-2</v>
      </c>
      <c r="N6">
        <f>('Manu and Services'!N6-'Manu and Services'!M6)/'Manu and Services'!M6</f>
        <v>7.8525901456256861E-2</v>
      </c>
      <c r="O6">
        <f>('Manu and Services'!O6-'Manu and Services'!N6)/'Manu and Services'!N6</f>
        <v>-0.21494379264422839</v>
      </c>
      <c r="P6">
        <f>('Manu and Services'!P6-'Manu and Services'!O6)/'Manu and Services'!O6</f>
        <v>0.29811100417054714</v>
      </c>
      <c r="Q6">
        <f>('Manu and Services'!Q6-'Manu and Services'!P6)/'Manu and Services'!P6</f>
        <v>3.9694698817749854E-2</v>
      </c>
      <c r="R6">
        <f>('Manu and Services'!R6-'Manu and Services'!Q6)/'Manu and Services'!Q6</f>
        <v>6.2726848456748516E-2</v>
      </c>
      <c r="S6">
        <f>('Manu and Services'!S6-'Manu and Services'!R6)/'Manu and Services'!R6</f>
        <v>-0.48804258853269133</v>
      </c>
      <c r="T6">
        <f>('Manu and Services'!T6-'Manu and Services'!S6)/'Manu and Services'!S6</f>
        <v>3.3541956132589527E-2</v>
      </c>
      <c r="U6">
        <f>('Manu and Services'!U6-'Manu and Services'!T6)/'Manu and Services'!T6</f>
        <v>-9.8127612219631552E-2</v>
      </c>
      <c r="V6">
        <f>('Manu and Services'!V6-'Manu and Services'!U6)/'Manu and Services'!U6</f>
        <v>2.7607935717121605E-2</v>
      </c>
      <c r="W6">
        <f>('Manu and Services'!W6-'Manu and Services'!V6)/'Manu and Services'!V6</f>
        <v>2.6805484833525527E-2</v>
      </c>
      <c r="X6">
        <f>('Manu and Services'!X6-'Manu and Services'!W6)/'Manu and Services'!W6</f>
        <v>0.13631730123284436</v>
      </c>
      <c r="Y6">
        <f>('Manu and Services'!Y6-'Manu and Services'!X6)/'Manu and Services'!X6</f>
        <v>-8.6166056695972507E-2</v>
      </c>
    </row>
    <row r="7" spans="1:25" ht="27.75" customHeight="1" x14ac:dyDescent="0.25">
      <c r="A7" s="2" t="s">
        <v>82</v>
      </c>
      <c r="C7" t="e">
        <f>('Manu and Services'!#REF!-'Manu and Services'!#REF!)/'Manu and Services'!#REF!</f>
        <v>#REF!</v>
      </c>
      <c r="D7" t="e">
        <f>('Manu and Services'!#REF!-'Manu and Services'!#REF!)/'Manu and Services'!#REF!</f>
        <v>#REF!</v>
      </c>
      <c r="E7" t="e">
        <f>('Manu and Services'!#REF!-'Manu and Services'!#REF!)/'Manu and Services'!#REF!</f>
        <v>#REF!</v>
      </c>
      <c r="F7" t="e">
        <f>('Manu and Services'!#REF!-'Manu and Services'!#REF!)/'Manu and Services'!#REF!</f>
        <v>#REF!</v>
      </c>
      <c r="G7" t="e">
        <f>('Manu and Services'!#REF!-'Manu and Services'!#REF!)/'Manu and Services'!#REF!</f>
        <v>#REF!</v>
      </c>
      <c r="H7" t="e">
        <f>('Manu and Services'!#REF!-'Manu and Services'!#REF!)/'Manu and Services'!#REF!</f>
        <v>#REF!</v>
      </c>
      <c r="I7" t="e">
        <f>('Manu and Services'!#REF!-'Manu and Services'!#REF!)/'Manu and Services'!#REF!</f>
        <v>#REF!</v>
      </c>
      <c r="J7" t="e">
        <f>('Manu and Services'!#REF!-'Manu and Services'!#REF!)/'Manu and Services'!#REF!</f>
        <v>#REF!</v>
      </c>
      <c r="K7" t="e">
        <f>('Manu and Services'!#REF!-'Manu and Services'!#REF!)/'Manu and Services'!#REF!</f>
        <v>#REF!</v>
      </c>
      <c r="L7" t="e">
        <f>('Manu and Services'!#REF!-'Manu and Services'!#REF!)/'Manu and Services'!#REF!</f>
        <v>#REF!</v>
      </c>
      <c r="M7" t="e">
        <f>('Manu and Services'!#REF!-'Manu and Services'!#REF!)/'Manu and Services'!#REF!</f>
        <v>#REF!</v>
      </c>
      <c r="N7" t="e">
        <f>('Manu and Services'!#REF!-'Manu and Services'!#REF!)/'Manu and Services'!#REF!</f>
        <v>#REF!</v>
      </c>
      <c r="O7" t="e">
        <f>('Manu and Services'!#REF!-'Manu and Services'!#REF!)/'Manu and Services'!#REF!</f>
        <v>#REF!</v>
      </c>
      <c r="P7" t="e">
        <f>('Manu and Services'!#REF!-'Manu and Services'!#REF!)/'Manu and Services'!#REF!</f>
        <v>#REF!</v>
      </c>
      <c r="Q7" t="e">
        <f>('Manu and Services'!#REF!-'Manu and Services'!#REF!)/'Manu and Services'!#REF!</f>
        <v>#REF!</v>
      </c>
      <c r="R7" t="e">
        <f>('Manu and Services'!#REF!-'Manu and Services'!#REF!)/'Manu and Services'!#REF!</f>
        <v>#REF!</v>
      </c>
      <c r="S7" t="e">
        <f>('Manu and Services'!#REF!-'Manu and Services'!#REF!)/'Manu and Services'!#REF!</f>
        <v>#REF!</v>
      </c>
      <c r="T7" t="e">
        <f>('Manu and Services'!#REF!-'Manu and Services'!#REF!)/'Manu and Services'!#REF!</f>
        <v>#REF!</v>
      </c>
      <c r="U7" t="e">
        <f>('Manu and Services'!#REF!-'Manu and Services'!#REF!)/'Manu and Services'!#REF!</f>
        <v>#REF!</v>
      </c>
      <c r="V7" t="e">
        <f>('Manu and Services'!#REF!-'Manu and Services'!#REF!)/'Manu and Services'!#REF!</f>
        <v>#REF!</v>
      </c>
      <c r="W7" t="e">
        <f>('Manu and Services'!#REF!-'Manu and Services'!#REF!)/'Manu and Services'!#REF!</f>
        <v>#REF!</v>
      </c>
      <c r="X7" t="e">
        <f>('Manu and Services'!#REF!-'Manu and Services'!#REF!)/'Manu and Services'!#REF!</f>
        <v>#REF!</v>
      </c>
      <c r="Y7" t="e">
        <f>('Manu and Services'!#REF!-'Manu and Services'!#REF!)/'Manu and Services'!#REF!</f>
        <v>#REF!</v>
      </c>
    </row>
    <row r="8" spans="1:25" ht="27.75" customHeight="1" x14ac:dyDescent="0.25">
      <c r="A8" s="2" t="s">
        <v>128</v>
      </c>
      <c r="C8" t="e">
        <f>('Manu and Services'!#REF!-'Manu and Services'!#REF!)/'Manu and Services'!#REF!</f>
        <v>#REF!</v>
      </c>
      <c r="D8" t="e">
        <f>('Manu and Services'!#REF!-'Manu and Services'!#REF!)/'Manu and Services'!#REF!</f>
        <v>#REF!</v>
      </c>
      <c r="E8" t="e">
        <f>('Manu and Services'!#REF!-'Manu and Services'!#REF!)/'Manu and Services'!#REF!</f>
        <v>#REF!</v>
      </c>
      <c r="F8" t="e">
        <f>('Manu and Services'!#REF!-'Manu and Services'!#REF!)/'Manu and Services'!#REF!</f>
        <v>#REF!</v>
      </c>
      <c r="G8" t="e">
        <f>('Manu and Services'!#REF!-'Manu and Services'!#REF!)/'Manu and Services'!#REF!</f>
        <v>#REF!</v>
      </c>
      <c r="H8" t="e">
        <f>('Manu and Services'!#REF!-'Manu and Services'!#REF!)/'Manu and Services'!#REF!</f>
        <v>#REF!</v>
      </c>
      <c r="I8" t="e">
        <f>('Manu and Services'!#REF!-'Manu and Services'!#REF!)/'Manu and Services'!#REF!</f>
        <v>#REF!</v>
      </c>
      <c r="J8" t="e">
        <f>('Manu and Services'!#REF!-'Manu and Services'!#REF!)/'Manu and Services'!#REF!</f>
        <v>#REF!</v>
      </c>
      <c r="K8" t="e">
        <f>('Manu and Services'!#REF!-'Manu and Services'!#REF!)/'Manu and Services'!#REF!</f>
        <v>#REF!</v>
      </c>
      <c r="L8" t="e">
        <f>('Manu and Services'!#REF!-'Manu and Services'!#REF!)/'Manu and Services'!#REF!</f>
        <v>#REF!</v>
      </c>
      <c r="M8" t="e">
        <f>('Manu and Services'!#REF!-'Manu and Services'!#REF!)/'Manu and Services'!#REF!</f>
        <v>#REF!</v>
      </c>
      <c r="N8" t="e">
        <f>('Manu and Services'!#REF!-'Manu and Services'!#REF!)/'Manu and Services'!#REF!</f>
        <v>#REF!</v>
      </c>
      <c r="O8" t="e">
        <f>('Manu and Services'!#REF!-'Manu and Services'!#REF!)/'Manu and Services'!#REF!</f>
        <v>#REF!</v>
      </c>
      <c r="P8" t="e">
        <f>('Manu and Services'!#REF!-'Manu and Services'!#REF!)/'Manu and Services'!#REF!</f>
        <v>#REF!</v>
      </c>
      <c r="Q8" t="e">
        <f>('Manu and Services'!#REF!-'Manu and Services'!#REF!)/'Manu and Services'!#REF!</f>
        <v>#REF!</v>
      </c>
      <c r="R8" t="e">
        <f>('Manu and Services'!#REF!-'Manu and Services'!#REF!)/'Manu and Services'!#REF!</f>
        <v>#REF!</v>
      </c>
      <c r="S8" t="e">
        <f>('Manu and Services'!#REF!-'Manu and Services'!#REF!)/'Manu and Services'!#REF!</f>
        <v>#REF!</v>
      </c>
      <c r="T8" t="e">
        <f>('Manu and Services'!#REF!-'Manu and Services'!#REF!)/'Manu and Services'!#REF!</f>
        <v>#REF!</v>
      </c>
      <c r="U8" t="e">
        <f>('Manu and Services'!#REF!-'Manu and Services'!#REF!)/'Manu and Services'!#REF!</f>
        <v>#REF!</v>
      </c>
      <c r="V8" t="e">
        <f>('Manu and Services'!#REF!-'Manu and Services'!#REF!)/'Manu and Services'!#REF!</f>
        <v>#REF!</v>
      </c>
      <c r="W8" t="e">
        <f>('Manu and Services'!#REF!-'Manu and Services'!#REF!)/'Manu and Services'!#REF!</f>
        <v>#REF!</v>
      </c>
      <c r="X8" t="e">
        <f>('Manu and Services'!#REF!-'Manu and Services'!#REF!)/'Manu and Services'!#REF!</f>
        <v>#REF!</v>
      </c>
      <c r="Y8" t="e">
        <f>('Manu and Services'!#REF!-'Manu and Services'!#REF!)/'Manu and Services'!#REF!</f>
        <v>#REF!</v>
      </c>
    </row>
    <row r="9" spans="1:25" ht="27.75" customHeight="1" x14ac:dyDescent="0.25">
      <c r="A9" s="2" t="s">
        <v>126</v>
      </c>
      <c r="C9" t="e">
        <f>('Manu and Services'!#REF!-'Manu and Services'!#REF!)/'Manu and Services'!#REF!</f>
        <v>#REF!</v>
      </c>
      <c r="D9" t="e">
        <f>('Manu and Services'!#REF!-'Manu and Services'!#REF!)/'Manu and Services'!#REF!</f>
        <v>#REF!</v>
      </c>
      <c r="E9" t="e">
        <f>('Manu and Services'!#REF!-'Manu and Services'!#REF!)/'Manu and Services'!#REF!</f>
        <v>#REF!</v>
      </c>
      <c r="F9" t="e">
        <f>('Manu and Services'!#REF!-'Manu and Services'!#REF!)/'Manu and Services'!#REF!</f>
        <v>#REF!</v>
      </c>
      <c r="G9" t="e">
        <f>('Manu and Services'!#REF!-'Manu and Services'!#REF!)/'Manu and Services'!#REF!</f>
        <v>#REF!</v>
      </c>
      <c r="H9" t="e">
        <f>('Manu and Services'!#REF!-'Manu and Services'!#REF!)/'Manu and Services'!#REF!</f>
        <v>#REF!</v>
      </c>
      <c r="I9" t="e">
        <f>('Manu and Services'!#REF!-'Manu and Services'!#REF!)/'Manu and Services'!#REF!</f>
        <v>#REF!</v>
      </c>
      <c r="J9" t="e">
        <f>('Manu and Services'!#REF!-'Manu and Services'!#REF!)/'Manu and Services'!#REF!</f>
        <v>#REF!</v>
      </c>
      <c r="K9" t="e">
        <f>('Manu and Services'!#REF!-'Manu and Services'!#REF!)/'Manu and Services'!#REF!</f>
        <v>#REF!</v>
      </c>
      <c r="L9" t="e">
        <f>('Manu and Services'!#REF!-'Manu and Services'!#REF!)/'Manu and Services'!#REF!</f>
        <v>#REF!</v>
      </c>
      <c r="M9" t="e">
        <f>('Manu and Services'!#REF!-'Manu and Services'!#REF!)/'Manu and Services'!#REF!</f>
        <v>#REF!</v>
      </c>
      <c r="N9" t="e">
        <f>('Manu and Services'!#REF!-'Manu and Services'!#REF!)/'Manu and Services'!#REF!</f>
        <v>#REF!</v>
      </c>
      <c r="O9" t="e">
        <f>('Manu and Services'!#REF!-'Manu and Services'!#REF!)/'Manu and Services'!#REF!</f>
        <v>#REF!</v>
      </c>
      <c r="P9" t="e">
        <f>('Manu and Services'!#REF!-'Manu and Services'!#REF!)/'Manu and Services'!#REF!</f>
        <v>#REF!</v>
      </c>
      <c r="Q9" t="e">
        <f>('Manu and Services'!#REF!-'Manu and Services'!#REF!)/'Manu and Services'!#REF!</f>
        <v>#REF!</v>
      </c>
      <c r="R9" t="e">
        <f>('Manu and Services'!#REF!-'Manu and Services'!#REF!)/'Manu and Services'!#REF!</f>
        <v>#REF!</v>
      </c>
      <c r="S9" t="e">
        <f>('Manu and Services'!#REF!-'Manu and Services'!#REF!)/'Manu and Services'!#REF!</f>
        <v>#REF!</v>
      </c>
      <c r="T9" t="e">
        <f>('Manu and Services'!#REF!-'Manu and Services'!#REF!)/'Manu and Services'!#REF!</f>
        <v>#REF!</v>
      </c>
      <c r="U9" t="e">
        <f>('Manu and Services'!#REF!-'Manu and Services'!#REF!)/'Manu and Services'!#REF!</f>
        <v>#REF!</v>
      </c>
      <c r="V9" t="e">
        <f>('Manu and Services'!#REF!-'Manu and Services'!#REF!)/'Manu and Services'!#REF!</f>
        <v>#REF!</v>
      </c>
      <c r="W9" t="e">
        <f>('Manu and Services'!#REF!-'Manu and Services'!#REF!)/'Manu and Services'!#REF!</f>
        <v>#REF!</v>
      </c>
      <c r="X9" t="e">
        <f>('Manu and Services'!#REF!-'Manu and Services'!#REF!)/'Manu and Services'!#REF!</f>
        <v>#REF!</v>
      </c>
      <c r="Y9" t="e">
        <f>('Manu and Services'!#REF!-'Manu and Services'!#REF!)/'Manu and Services'!#REF!</f>
        <v>#REF!</v>
      </c>
    </row>
    <row r="10" spans="1:25" ht="27.75" customHeight="1" x14ac:dyDescent="0.25">
      <c r="A10" s="2" t="s">
        <v>42</v>
      </c>
      <c r="C10" t="e">
        <f>('Manu and Services'!#REF!-'Manu and Services'!#REF!)/'Manu and Services'!#REF!</f>
        <v>#REF!</v>
      </c>
      <c r="D10" t="e">
        <f>('Manu and Services'!#REF!-'Manu and Services'!#REF!)/'Manu and Services'!#REF!</f>
        <v>#REF!</v>
      </c>
      <c r="E10" t="e">
        <f>('Manu and Services'!#REF!-'Manu and Services'!#REF!)/'Manu and Services'!#REF!</f>
        <v>#REF!</v>
      </c>
      <c r="F10" t="e">
        <f>('Manu and Services'!#REF!-'Manu and Services'!#REF!)/'Manu and Services'!#REF!</f>
        <v>#REF!</v>
      </c>
      <c r="G10" t="e">
        <f>('Manu and Services'!#REF!-'Manu and Services'!#REF!)/'Manu and Services'!#REF!</f>
        <v>#REF!</v>
      </c>
      <c r="H10" t="e">
        <f>('Manu and Services'!#REF!-'Manu and Services'!#REF!)/'Manu and Services'!#REF!</f>
        <v>#REF!</v>
      </c>
      <c r="I10" t="e">
        <f>('Manu and Services'!#REF!-'Manu and Services'!#REF!)/'Manu and Services'!#REF!</f>
        <v>#REF!</v>
      </c>
      <c r="J10" t="e">
        <f>('Manu and Services'!#REF!-'Manu and Services'!#REF!)/'Manu and Services'!#REF!</f>
        <v>#REF!</v>
      </c>
      <c r="K10" t="e">
        <f>('Manu and Services'!#REF!-'Manu and Services'!#REF!)/'Manu and Services'!#REF!</f>
        <v>#REF!</v>
      </c>
      <c r="L10" t="e">
        <f>('Manu and Services'!#REF!-'Manu and Services'!#REF!)/'Manu and Services'!#REF!</f>
        <v>#REF!</v>
      </c>
      <c r="M10" t="e">
        <f>('Manu and Services'!#REF!-'Manu and Services'!#REF!)/'Manu and Services'!#REF!</f>
        <v>#REF!</v>
      </c>
      <c r="N10" t="e">
        <f>('Manu and Services'!#REF!-'Manu and Services'!#REF!)/'Manu and Services'!#REF!</f>
        <v>#REF!</v>
      </c>
      <c r="O10" t="e">
        <f>('Manu and Services'!#REF!-'Manu and Services'!#REF!)/'Manu and Services'!#REF!</f>
        <v>#REF!</v>
      </c>
      <c r="P10" t="e">
        <f>('Manu and Services'!#REF!-'Manu and Services'!#REF!)/'Manu and Services'!#REF!</f>
        <v>#REF!</v>
      </c>
      <c r="Q10" t="e">
        <f>('Manu and Services'!#REF!-'Manu and Services'!#REF!)/'Manu and Services'!#REF!</f>
        <v>#REF!</v>
      </c>
      <c r="R10" t="e">
        <f>('Manu and Services'!#REF!-'Manu and Services'!#REF!)/'Manu and Services'!#REF!</f>
        <v>#REF!</v>
      </c>
      <c r="S10" t="e">
        <f>('Manu and Services'!#REF!-'Manu and Services'!#REF!)/'Manu and Services'!#REF!</f>
        <v>#REF!</v>
      </c>
      <c r="T10" t="e">
        <f>('Manu and Services'!#REF!-'Manu and Services'!#REF!)/'Manu and Services'!#REF!</f>
        <v>#REF!</v>
      </c>
      <c r="U10" t="e">
        <f>('Manu and Services'!#REF!-'Manu and Services'!#REF!)/'Manu and Services'!#REF!</f>
        <v>#REF!</v>
      </c>
      <c r="V10" t="e">
        <f>('Manu and Services'!#REF!-'Manu and Services'!#REF!)/'Manu and Services'!#REF!</f>
        <v>#REF!</v>
      </c>
      <c r="W10" t="e">
        <f>('Manu and Services'!#REF!-'Manu and Services'!#REF!)/'Manu and Services'!#REF!</f>
        <v>#REF!</v>
      </c>
      <c r="X10" t="e">
        <f>('Manu and Services'!#REF!-'Manu and Services'!#REF!)/'Manu and Services'!#REF!</f>
        <v>#REF!</v>
      </c>
      <c r="Y10" t="e">
        <f>('Manu and Services'!#REF!-'Manu and Services'!#REF!)/'Manu and Services'!#REF!</f>
        <v>#REF!</v>
      </c>
    </row>
    <row r="11" spans="1:25" ht="27.75" customHeight="1" x14ac:dyDescent="0.25">
      <c r="A11" s="2" t="s">
        <v>94</v>
      </c>
      <c r="C11">
        <f>('Manu and Services'!C10-'Manu and Services'!B10)/'Manu and Services'!B10</f>
        <v>5.2516470522145801E-2</v>
      </c>
      <c r="D11">
        <f>('Manu and Services'!D10-'Manu and Services'!C10)/'Manu and Services'!C10</f>
        <v>2.2118281547321938E-2</v>
      </c>
      <c r="E11">
        <f>('Manu and Services'!E10-'Manu and Services'!D10)/'Manu and Services'!D10</f>
        <v>-4.5432179464982722E-2</v>
      </c>
      <c r="F11">
        <f>('Manu and Services'!F10-'Manu and Services'!E10)/'Manu and Services'!E10</f>
        <v>4.9029817283712272E-2</v>
      </c>
      <c r="G11">
        <f>('Manu and Services'!G10-'Manu and Services'!F10)/'Manu and Services'!F10</f>
        <v>-6.6077602232403332E-3</v>
      </c>
      <c r="H11">
        <f>('Manu and Services'!H10-'Manu and Services'!G10)/'Manu and Services'!G10</f>
        <v>1.4469326950968149E-2</v>
      </c>
      <c r="I11">
        <f>('Manu and Services'!I10-'Manu and Services'!H10)/'Manu and Services'!H10</f>
        <v>-4.6107805229528689E-2</v>
      </c>
      <c r="J11">
        <f>('Manu and Services'!J10-'Manu and Services'!I10)/'Manu and Services'!I10</f>
        <v>0.19919302696441904</v>
      </c>
      <c r="K11">
        <f>('Manu and Services'!K10-'Manu and Services'!J10)/'Manu and Services'!J10</f>
        <v>1.6558678556933187E-2</v>
      </c>
      <c r="L11">
        <f>('Manu and Services'!L10-'Manu and Services'!K10)/'Manu and Services'!K10</f>
        <v>-3.771625204222603E-3</v>
      </c>
      <c r="M11">
        <f>('Manu and Services'!M10-'Manu and Services'!L10)/'Manu and Services'!L10</f>
        <v>4.1485537113795823E-2</v>
      </c>
      <c r="N11">
        <f>('Manu and Services'!N10-'Manu and Services'!M10)/'Manu and Services'!M10</f>
        <v>3.9899237772288244E-2</v>
      </c>
      <c r="O11">
        <f>('Manu and Services'!O10-'Manu and Services'!N10)/'Manu and Services'!N10</f>
        <v>0.12378827040480322</v>
      </c>
      <c r="P11">
        <f>('Manu and Services'!P10-'Manu and Services'!O10)/'Manu and Services'!O10</f>
        <v>-8.2828355435151137E-3</v>
      </c>
      <c r="Q11">
        <f>('Manu and Services'!Q10-'Manu and Services'!P10)/'Manu and Services'!P10</f>
        <v>4.8227608721346654E-2</v>
      </c>
      <c r="R11">
        <f>('Manu and Services'!R10-'Manu and Services'!Q10)/'Manu and Services'!Q10</f>
        <v>-4.7601605003546328E-2</v>
      </c>
      <c r="S11">
        <f>('Manu and Services'!S10-'Manu and Services'!R10)/'Manu and Services'!R10</f>
        <v>4.8485005829510951E-2</v>
      </c>
      <c r="T11">
        <f>('Manu and Services'!T10-'Manu and Services'!S10)/'Manu and Services'!S10</f>
        <v>9.8594143191390912E-2</v>
      </c>
      <c r="U11">
        <f>('Manu and Services'!U10-'Manu and Services'!T10)/'Manu and Services'!T10</f>
        <v>-2.8286548756950001E-2</v>
      </c>
      <c r="V11">
        <f>('Manu and Services'!V10-'Manu and Services'!U10)/'Manu and Services'!U10</f>
        <v>-2.205165871410756E-2</v>
      </c>
      <c r="W11">
        <f>('Manu and Services'!W10-'Manu and Services'!V10)/'Manu and Services'!V10</f>
        <v>3.6097526668734829E-2</v>
      </c>
      <c r="X11">
        <f>('Manu and Services'!X10-'Manu and Services'!W10)/'Manu and Services'!W10</f>
        <v>-7.2011041336104834E-4</v>
      </c>
      <c r="Y11">
        <f>('Manu and Services'!Y10-'Manu and Services'!X10)/'Manu and Services'!X10</f>
        <v>4.9290941828260264E-2</v>
      </c>
    </row>
    <row r="12" spans="1:25" ht="27.75" customHeight="1" x14ac:dyDescent="0.25">
      <c r="A12" s="2" t="s">
        <v>86</v>
      </c>
      <c r="C12">
        <f>('Manu and Services'!C11-'Manu and Services'!B11)/'Manu and Services'!B11</f>
        <v>-8.829272404475362E-3</v>
      </c>
      <c r="D12">
        <f>('Manu and Services'!D11-'Manu and Services'!C11)/'Manu and Services'!C11</f>
        <v>-1.5193112996353115E-2</v>
      </c>
      <c r="E12">
        <f>('Manu and Services'!E11-'Manu and Services'!D11)/'Manu and Services'!D11</f>
        <v>-1.8552648321103132E-2</v>
      </c>
      <c r="F12">
        <f>('Manu and Services'!F11-'Manu and Services'!E11)/'Manu and Services'!E11</f>
        <v>0.10518328042418315</v>
      </c>
      <c r="G12">
        <f>('Manu and Services'!G11-'Manu and Services'!F11)/'Manu and Services'!F11</f>
        <v>-0.10897610754447341</v>
      </c>
      <c r="H12">
        <f>('Manu and Services'!H11-'Manu and Services'!G11)/'Manu and Services'!G11</f>
        <v>3.4112400789658778E-4</v>
      </c>
      <c r="I12">
        <f>('Manu and Services'!I11-'Manu and Services'!H11)/'Manu and Services'!H11</f>
        <v>0.10929329614452303</v>
      </c>
      <c r="J12">
        <f>('Manu and Services'!J11-'Manu and Services'!I11)/'Manu and Services'!I11</f>
        <v>9.4509023330082445E-2</v>
      </c>
      <c r="K12">
        <f>('Manu and Services'!K11-'Manu and Services'!J11)/'Manu and Services'!J11</f>
        <v>2.2455484369585301E-2</v>
      </c>
      <c r="L12">
        <f>('Manu and Services'!L11-'Manu and Services'!K11)/'Manu and Services'!K11</f>
        <v>7.2582637640293393E-2</v>
      </c>
      <c r="M12">
        <f>('Manu and Services'!M11-'Manu and Services'!L11)/'Manu and Services'!L11</f>
        <v>1.4755141366767496E-2</v>
      </c>
      <c r="N12">
        <f>('Manu and Services'!N11-'Manu and Services'!M11)/'Manu and Services'!M11</f>
        <v>1.3518784771881584E-2</v>
      </c>
      <c r="O12">
        <f>('Manu and Services'!O11-'Manu and Services'!N11)/'Manu and Services'!N11</f>
        <v>3.5058488985858907E-2</v>
      </c>
      <c r="P12">
        <f>('Manu and Services'!P11-'Manu and Services'!O11)/'Manu and Services'!O11</f>
        <v>-2.1808445597043011E-2</v>
      </c>
      <c r="Q12">
        <f>('Manu and Services'!Q11-'Manu and Services'!P11)/'Manu and Services'!P11</f>
        <v>8.7555725689761166E-2</v>
      </c>
      <c r="R12">
        <f>('Manu and Services'!R11-'Manu and Services'!Q11)/'Manu and Services'!Q11</f>
        <v>1.1830662927382725E-2</v>
      </c>
      <c r="S12">
        <f>('Manu and Services'!S11-'Manu and Services'!R11)/'Manu and Services'!R11</f>
        <v>-6.721874343005349E-2</v>
      </c>
      <c r="T12">
        <f>('Manu and Services'!T11-'Manu and Services'!S11)/'Manu and Services'!S11</f>
        <v>0.21364182860457914</v>
      </c>
      <c r="U12">
        <f>('Manu and Services'!U11-'Manu and Services'!T11)/'Manu and Services'!T11</f>
        <v>-0.11843611382970091</v>
      </c>
      <c r="V12">
        <f>('Manu and Services'!V11-'Manu and Services'!U11)/'Manu and Services'!U11</f>
        <v>-5.5929804042960711E-2</v>
      </c>
      <c r="W12">
        <f>('Manu and Services'!W11-'Manu and Services'!V11)/'Manu and Services'!V11</f>
        <v>5.9492367972065453E-2</v>
      </c>
      <c r="X12">
        <f>('Manu and Services'!X11-'Manu and Services'!W11)/'Manu and Services'!W11</f>
        <v>-2.2723270316302592E-2</v>
      </c>
      <c r="Y12">
        <f>('Manu and Services'!Y11-'Manu and Services'!X11)/'Manu and Services'!X11</f>
        <v>3.3702417962921234E-2</v>
      </c>
    </row>
    <row r="13" spans="1:25" ht="27.75" customHeight="1" x14ac:dyDescent="0.25">
      <c r="A13" s="2" t="s">
        <v>87</v>
      </c>
      <c r="C13">
        <f>('Manu and Services'!C12-'Manu and Services'!B12)/'Manu and Services'!B12</f>
        <v>7.8819143168602376E-2</v>
      </c>
      <c r="D13">
        <f>('Manu and Services'!D12-'Manu and Services'!C12)/'Manu and Services'!C12</f>
        <v>0.13876654542648353</v>
      </c>
      <c r="E13">
        <f>('Manu and Services'!E12-'Manu and Services'!D12)/'Manu and Services'!D12</f>
        <v>-8.792591838597064E-3</v>
      </c>
      <c r="F13">
        <f>('Manu and Services'!F12-'Manu and Services'!E12)/'Manu and Services'!E12</f>
        <v>-7.6408996840812845E-4</v>
      </c>
      <c r="G13">
        <f>('Manu and Services'!G12-'Manu and Services'!F12)/'Manu and Services'!F12</f>
        <v>-0.19153178452344069</v>
      </c>
      <c r="H13">
        <f>('Manu and Services'!H12-'Manu and Services'!G12)/'Manu and Services'!G12</f>
        <v>-1.2933521963833804E-2</v>
      </c>
      <c r="I13">
        <f>('Manu and Services'!I12-'Manu and Services'!H12)/'Manu and Services'!H12</f>
        <v>-4.3603507718711715E-2</v>
      </c>
      <c r="J13">
        <f>('Manu and Services'!J12-'Manu and Services'!I12)/'Manu and Services'!I12</f>
        <v>-5.4347547623827375E-2</v>
      </c>
      <c r="K13">
        <f>('Manu and Services'!K12-'Manu and Services'!J12)/'Manu and Services'!J12</f>
        <v>-6.1906698666660043E-2</v>
      </c>
      <c r="L13">
        <f>('Manu and Services'!L12-'Manu and Services'!K12)/'Manu and Services'!K12</f>
        <v>-2.218233280158351E-2</v>
      </c>
      <c r="M13">
        <f>('Manu and Services'!M12-'Manu and Services'!L12)/'Manu and Services'!L12</f>
        <v>4.9027750970102715E-2</v>
      </c>
      <c r="N13">
        <f>('Manu and Services'!N12-'Manu and Services'!M12)/'Manu and Services'!M12</f>
        <v>-2.9445552416907557E-2</v>
      </c>
      <c r="O13">
        <f>('Manu and Services'!O12-'Manu and Services'!N12)/'Manu and Services'!N12</f>
        <v>-1.0202120715667617E-2</v>
      </c>
      <c r="P13">
        <f>('Manu and Services'!P12-'Manu and Services'!O12)/'Manu and Services'!O12</f>
        <v>6.9442788523503565E-2</v>
      </c>
      <c r="Q13">
        <f>('Manu and Services'!Q12-'Manu and Services'!P12)/'Manu and Services'!P12</f>
        <v>-3.5256557621020812E-2</v>
      </c>
      <c r="R13">
        <f>('Manu and Services'!R12-'Manu and Services'!Q12)/'Manu and Services'!Q12</f>
        <v>4.2941015496707494E-2</v>
      </c>
      <c r="S13">
        <f>('Manu and Services'!S12-'Manu and Services'!R12)/'Manu and Services'!R12</f>
        <v>4.4871778291191378E-2</v>
      </c>
      <c r="T13">
        <f>('Manu and Services'!T12-'Manu and Services'!S12)/'Manu and Services'!S12</f>
        <v>-1.6056587950550767E-2</v>
      </c>
      <c r="U13">
        <f>('Manu and Services'!U12-'Manu and Services'!T12)/'Manu and Services'!T12</f>
        <v>0.15807917796109722</v>
      </c>
      <c r="V13">
        <f>('Manu and Services'!V12-'Manu and Services'!U12)/'Manu and Services'!U12</f>
        <v>5.8405605624583731E-3</v>
      </c>
      <c r="W13">
        <f>('Manu and Services'!W12-'Manu and Services'!V12)/'Manu and Services'!V12</f>
        <v>0.12985013946351776</v>
      </c>
      <c r="X13">
        <f>('Manu and Services'!X12-'Manu and Services'!W12)/'Manu and Services'!W12</f>
        <v>5.5030538142978196E-2</v>
      </c>
      <c r="Y13">
        <f>('Manu and Services'!Y12-'Manu and Services'!X12)/'Manu and Services'!X12</f>
        <v>0.12407405381441043</v>
      </c>
    </row>
    <row r="14" spans="1:25" ht="27.75" customHeight="1" x14ac:dyDescent="0.25">
      <c r="A14" s="2" t="s">
        <v>88</v>
      </c>
      <c r="C14">
        <f>('Manu and Services'!C13-'Manu and Services'!B13)/'Manu and Services'!B13</f>
        <v>0.13665755364821491</v>
      </c>
      <c r="D14">
        <f>('Manu and Services'!D13-'Manu and Services'!C13)/'Manu and Services'!C13</f>
        <v>0.32565553376257039</v>
      </c>
      <c r="E14">
        <f>('Manu and Services'!E13-'Manu and Services'!D13)/'Manu and Services'!D13</f>
        <v>-4.4407911959037177E-2</v>
      </c>
      <c r="F14">
        <f>('Manu and Services'!F13-'Manu and Services'!E13)/'Manu and Services'!E13</f>
        <v>-7.3750323750323865E-2</v>
      </c>
      <c r="G14">
        <f>('Manu and Services'!G13-'Manu and Services'!F13)/'Manu and Services'!F13</f>
        <v>0.36056165725566258</v>
      </c>
      <c r="H14">
        <f>('Manu and Services'!H13-'Manu and Services'!G13)/'Manu and Services'!G13</f>
        <v>-0.19702609902512364</v>
      </c>
      <c r="I14">
        <f>('Manu and Services'!I13-'Manu and Services'!H13)/'Manu and Services'!H13</f>
        <v>0.36826727977021756</v>
      </c>
      <c r="J14">
        <f>('Manu and Services'!J13-'Manu and Services'!I13)/'Manu and Services'!I13</f>
        <v>1.988512445415019E-2</v>
      </c>
      <c r="K14">
        <f>('Manu and Services'!K13-'Manu and Services'!J13)/'Manu and Services'!J13</f>
        <v>1.3704705246078801E-2</v>
      </c>
      <c r="L14">
        <f>('Manu and Services'!L13-'Manu and Services'!K13)/'Manu and Services'!K13</f>
        <v>-1.1082138200782427E-2</v>
      </c>
      <c r="M14">
        <f>('Manu and Services'!M13-'Manu and Services'!L13)/'Manu and Services'!L13</f>
        <v>-0.11523493691202981</v>
      </c>
      <c r="N14">
        <f>('Manu and Services'!N13-'Manu and Services'!M13)/'Manu and Services'!M13</f>
        <v>-4.2276340662190423E-2</v>
      </c>
      <c r="O14">
        <f>('Manu and Services'!O13-'Manu and Services'!N13)/'Manu and Services'!N13</f>
        <v>-0.15042893528561449</v>
      </c>
      <c r="P14">
        <f>('Manu and Services'!P13-'Manu and Services'!O13)/'Manu and Services'!O13</f>
        <v>8.8154348449709791E-2</v>
      </c>
      <c r="Q14">
        <f>('Manu and Services'!Q13-'Manu and Services'!P13)/'Manu and Services'!P13</f>
        <v>-0.29457174985770346</v>
      </c>
      <c r="R14">
        <f>('Manu and Services'!R13-'Manu and Services'!Q13)/'Manu and Services'!Q13</f>
        <v>-0.18721815122589736</v>
      </c>
      <c r="S14">
        <f>('Manu and Services'!S13-'Manu and Services'!R13)/'Manu and Services'!R13</f>
        <v>9.2786658450228446E-2</v>
      </c>
      <c r="T14">
        <f>('Manu and Services'!T13-'Manu and Services'!S13)/'Manu and Services'!S13</f>
        <v>-0.26007661915678915</v>
      </c>
      <c r="U14">
        <f>('Manu and Services'!U13-'Manu and Services'!T13)/'Manu and Services'!T13</f>
        <v>-7.5663877662993984E-2</v>
      </c>
      <c r="V14">
        <f>('Manu and Services'!V13-'Manu and Services'!U13)/'Manu and Services'!U13</f>
        <v>-6.9774805243660962E-2</v>
      </c>
      <c r="W14">
        <f>('Manu and Services'!W13-'Manu and Services'!V13)/'Manu and Services'!V13</f>
        <v>7.3859019297410455E-2</v>
      </c>
      <c r="X14">
        <f>('Manu and Services'!X13-'Manu and Services'!W13)/'Manu and Services'!W13</f>
        <v>-0.15035645414890858</v>
      </c>
      <c r="Y14">
        <f>('Manu and Services'!Y13-'Manu and Services'!X13)/'Manu and Services'!X13</f>
        <v>0.11300007918000174</v>
      </c>
    </row>
    <row r="15" spans="1:25" ht="27.75" customHeight="1" x14ac:dyDescent="0.25">
      <c r="A15" s="2" t="s">
        <v>114</v>
      </c>
      <c r="C15">
        <f>('Manu and Services'!C14-'Manu and Services'!B14)/'Manu and Services'!B14</f>
        <v>5.6153813018243931E-2</v>
      </c>
      <c r="D15">
        <f>('Manu and Services'!D14-'Manu and Services'!C14)/'Manu and Services'!C14</f>
        <v>8.842947238489432E-2</v>
      </c>
      <c r="E15">
        <f>('Manu and Services'!E14-'Manu and Services'!D14)/'Manu and Services'!D14</f>
        <v>-4.3300182953436355E-3</v>
      </c>
      <c r="F15">
        <f>('Manu and Services'!F14-'Manu and Services'!E14)/'Manu and Services'!E14</f>
        <v>5.2095355414343604E-2</v>
      </c>
      <c r="G15">
        <f>('Manu and Services'!G14-'Manu and Services'!F14)/'Manu and Services'!F14</f>
        <v>-5.0496523877641045E-2</v>
      </c>
      <c r="H15">
        <f>('Manu and Services'!H14-'Manu and Services'!G14)/'Manu and Services'!G14</f>
        <v>2.6009378625764787E-2</v>
      </c>
      <c r="I15">
        <f>('Manu and Services'!I14-'Manu and Services'!H14)/'Manu and Services'!H14</f>
        <v>2.711312625160324E-2</v>
      </c>
      <c r="J15">
        <f>('Manu and Services'!J14-'Manu and Services'!I14)/'Manu and Services'!I14</f>
        <v>-3.8630753862722994E-3</v>
      </c>
      <c r="K15">
        <f>('Manu and Services'!K14-'Manu and Services'!J14)/'Manu and Services'!J14</f>
        <v>2.6480485234235858E-2</v>
      </c>
      <c r="L15">
        <f>('Manu and Services'!L14-'Manu and Services'!K14)/'Manu and Services'!K14</f>
        <v>2.6778279322037472E-2</v>
      </c>
      <c r="M15">
        <f>('Manu and Services'!M14-'Manu and Services'!L14)/'Manu and Services'!L14</f>
        <v>5.2959709619053573E-2</v>
      </c>
      <c r="N15">
        <f>('Manu and Services'!N14-'Manu and Services'!M14)/'Manu and Services'!M14</f>
        <v>4.4733771169021136E-2</v>
      </c>
      <c r="O15">
        <f>('Manu and Services'!O14-'Manu and Services'!N14)/'Manu and Services'!N14</f>
        <v>3.4177070127804514E-2</v>
      </c>
      <c r="P15">
        <f>('Manu and Services'!P14-'Manu and Services'!O14)/'Manu and Services'!O14</f>
        <v>3.6189937561447352E-2</v>
      </c>
      <c r="Q15">
        <f>('Manu and Services'!Q14-'Manu and Services'!P14)/'Manu and Services'!P14</f>
        <v>3.2753678958926967E-2</v>
      </c>
      <c r="R15">
        <f>('Manu and Services'!R14-'Manu and Services'!Q14)/'Manu and Services'!Q14</f>
        <v>-3.4864461560929268E-2</v>
      </c>
      <c r="S15">
        <f>('Manu and Services'!S14-'Manu and Services'!R14)/'Manu and Services'!R14</f>
        <v>-1.8750817052932352E-2</v>
      </c>
      <c r="T15">
        <f>('Manu and Services'!T14-'Manu and Services'!S14)/'Manu and Services'!S14</f>
        <v>1.404451279327083E-2</v>
      </c>
      <c r="U15">
        <f>('Manu and Services'!U14-'Manu and Services'!T14)/'Manu and Services'!T14</f>
        <v>-9.3043317139299194E-3</v>
      </c>
      <c r="V15">
        <f>('Manu and Services'!V14-'Manu and Services'!U14)/'Manu and Services'!U14</f>
        <v>-1.2597588725956836E-2</v>
      </c>
      <c r="W15">
        <f>('Manu and Services'!W14-'Manu and Services'!V14)/'Manu and Services'!V14</f>
        <v>3.4828402945629236E-2</v>
      </c>
      <c r="X15">
        <f>('Manu and Services'!X14-'Manu and Services'!W14)/'Manu and Services'!W14</f>
        <v>2.8601258610736192E-2</v>
      </c>
      <c r="Y15">
        <f>('Manu and Services'!Y14-'Manu and Services'!X14)/'Manu and Services'!X14</f>
        <v>3.4982079148887756E-2</v>
      </c>
    </row>
    <row r="16" spans="1:25" ht="27.75" customHeight="1" x14ac:dyDescent="0.25">
      <c r="A16" s="2"/>
    </row>
    <row r="17" spans="1:25" ht="27.75" customHeight="1" x14ac:dyDescent="0.25">
      <c r="A17" t="s">
        <v>123</v>
      </c>
    </row>
    <row r="18" spans="1:25" ht="15" x14ac:dyDescent="0.25">
      <c r="C18">
        <v>1994</v>
      </c>
      <c r="D18">
        <v>1995</v>
      </c>
      <c r="E18">
        <v>1996</v>
      </c>
      <c r="F18">
        <v>1997</v>
      </c>
      <c r="G18">
        <v>1998</v>
      </c>
      <c r="H18">
        <v>1999</v>
      </c>
      <c r="I18">
        <v>2000</v>
      </c>
      <c r="J18">
        <v>2001</v>
      </c>
      <c r="K18">
        <v>2002</v>
      </c>
      <c r="L18">
        <v>2003</v>
      </c>
      <c r="M18">
        <v>2004</v>
      </c>
      <c r="N18">
        <v>2005</v>
      </c>
      <c r="O18">
        <v>2006</v>
      </c>
      <c r="P18">
        <v>2007</v>
      </c>
      <c r="Q18">
        <v>2008</v>
      </c>
      <c r="R18">
        <v>2009</v>
      </c>
      <c r="S18">
        <v>2010</v>
      </c>
      <c r="T18">
        <v>2011</v>
      </c>
      <c r="U18">
        <v>2012</v>
      </c>
      <c r="V18">
        <v>2013</v>
      </c>
      <c r="W18">
        <v>2014</v>
      </c>
      <c r="X18">
        <v>2015</v>
      </c>
      <c r="Y18">
        <v>2016</v>
      </c>
    </row>
    <row r="19" spans="1:25" ht="27.75" customHeight="1" x14ac:dyDescent="0.25">
      <c r="A19" t="s">
        <v>85</v>
      </c>
      <c r="C19">
        <f>B67*(('Manu and Services'!B3/'Manu and Services'!B$14)*(('Manu and Services'!C3/'Manu and Services'!B3)-1))</f>
        <v>6.265637950836408E-3</v>
      </c>
      <c r="D19">
        <f>C67*(('Manu and Services'!C3/'Manu and Services'!C$14)*(('Manu and Services'!D3/'Manu and Services'!C3)-1))</f>
        <v>6.0549832485613138E-3</v>
      </c>
      <c r="E19">
        <f>D67*(('Manu and Services'!D3/'Manu and Services'!D$14)*(('Manu and Services'!E3/'Manu and Services'!D3)-1))</f>
        <v>2.9298681053190178E-3</v>
      </c>
      <c r="F19">
        <f>E67*(('Manu and Services'!E3/'Manu and Services'!E$14)*(('Manu and Services'!F3/'Manu and Services'!E3)-1))</f>
        <v>2.6798652557096826E-3</v>
      </c>
      <c r="G19">
        <f>F67*(('Manu and Services'!F3/'Manu and Services'!F$14)*(('Manu and Services'!G3/'Manu and Services'!F3)-1))</f>
        <v>-1.8458139720846267E-3</v>
      </c>
      <c r="H19">
        <f>G67*(('Manu and Services'!G3/'Manu and Services'!G$14)*(('Manu and Services'!H3/'Manu and Services'!G3)-1))</f>
        <v>-2.9487555170370099E-3</v>
      </c>
      <c r="I19">
        <f>H67*(('Manu and Services'!H3/'Manu and Services'!H$14)*(('Manu and Services'!I3/'Manu and Services'!H3)-1))</f>
        <v>2.0168787221383866E-3</v>
      </c>
      <c r="J19">
        <f>I67*(('Manu and Services'!I3/'Manu and Services'!I$14)*(('Manu and Services'!J3/'Manu and Services'!I3)-1))</f>
        <v>-7.1321371098923307E-4</v>
      </c>
      <c r="K19">
        <f>J67*(('Manu and Services'!J3/'Manu and Services'!J$14)*(('Manu and Services'!K3/'Manu and Services'!J3)-1))</f>
        <v>2.4968132294227899E-3</v>
      </c>
      <c r="L19">
        <f>K67*(('Manu and Services'!K3/'Manu and Services'!K$14)*(('Manu and Services'!L3/'Manu and Services'!K3)-1))</f>
        <v>1.5284761425148781E-3</v>
      </c>
      <c r="M19">
        <f>L67*(('Manu and Services'!L3/'Manu and Services'!L$14)*(('Manu and Services'!M3/'Manu and Services'!L3)-1))</f>
        <v>6.0694162042389749E-3</v>
      </c>
      <c r="N19">
        <f>M67*(('Manu and Services'!M3/'Manu and Services'!M$14)*(('Manu and Services'!N3/'Manu and Services'!M3)-1))</f>
        <v>5.6827529621951015E-3</v>
      </c>
      <c r="O19">
        <f>N67*(('Manu and Services'!N3/'Manu and Services'!N$14)*(('Manu and Services'!O3/'Manu and Services'!N3)-1))</f>
        <v>6.4342768724883739E-4</v>
      </c>
      <c r="P19">
        <f>O67*(('Manu and Services'!O3/'Manu and Services'!O$14)*(('Manu and Services'!P3/'Manu and Services'!O3)-1))</f>
        <v>4.7000677092401029E-3</v>
      </c>
      <c r="Q19">
        <f>P67*(('Manu and Services'!P3/'Manu and Services'!P$14)*(('Manu and Services'!Q3/'Manu and Services'!P3)-1))</f>
        <v>2.043260728326079E-3</v>
      </c>
      <c r="R19">
        <f>Q67*(('Manu and Services'!Q3/'Manu and Services'!Q$14)*(('Manu and Services'!R3/'Manu and Services'!Q3)-1))</f>
        <v>3.8506433780318957E-3</v>
      </c>
      <c r="S19">
        <f>R67*(('Manu and Services'!R3/'Manu and Services'!R$14)*(('Manu and Services'!S3/'Manu and Services'!R3)-1))</f>
        <v>-2.196398809091026E-3</v>
      </c>
      <c r="T19">
        <f>S67*(('Manu and Services'!S3/'Manu and Services'!S$14)*(('Manu and Services'!T3/'Manu and Services'!S3)-1))</f>
        <v>-1.1184961916394156E-4</v>
      </c>
      <c r="U19">
        <f>T67*(('Manu and Services'!T3/'Manu and Services'!T$14)*(('Manu and Services'!U3/'Manu and Services'!T3)-1))</f>
        <v>5.8070611352137541E-4</v>
      </c>
      <c r="V19">
        <f>U67*(('Manu and Services'!U3/'Manu and Services'!U$14)*(('Manu and Services'!V3/'Manu and Services'!U3)-1))</f>
        <v>3.0810616906584249E-3</v>
      </c>
      <c r="W19">
        <f>V67*(('Manu and Services'!V3/'Manu and Services'!V$14)*(('Manu and Services'!W3/'Manu and Services'!V3)-1))</f>
        <v>1.7060765299368574E-3</v>
      </c>
      <c r="X19">
        <f>W67*(('Manu and Services'!W3/'Manu and Services'!W$14)*(('Manu and Services'!X3/'Manu and Services'!W3)-1))</f>
        <v>2.7396159820181694E-3</v>
      </c>
      <c r="Y19">
        <f>X67*(('Manu and Services'!X3/'Manu and Services'!X$14)*(('Manu and Services'!Y3/'Manu and Services'!X3)-1))</f>
        <v>3.9841525879085431E-4</v>
      </c>
    </row>
    <row r="20" spans="1:25" ht="27.75" customHeight="1" x14ac:dyDescent="0.25">
      <c r="A20" t="s">
        <v>84</v>
      </c>
      <c r="C20">
        <f>B68*(('Manu and Services'!B4/'Manu and Services'!B$14)*(('Manu and Services'!C4/'Manu and Services'!B4)-1))</f>
        <v>8.4782984484573672E-3</v>
      </c>
      <c r="D20">
        <f>C68*(('Manu and Services'!C4/'Manu and Services'!C$14)*(('Manu and Services'!D4/'Manu and Services'!C4)-1))</f>
        <v>2.1178015482910303E-2</v>
      </c>
      <c r="E20">
        <f>D68*(('Manu and Services'!D4/'Manu and Services'!D$14)*(('Manu and Services'!E4/'Manu and Services'!D4)-1))</f>
        <v>8.520672831172393E-3</v>
      </c>
      <c r="F20">
        <f>E68*(('Manu and Services'!E4/'Manu and Services'!E$14)*(('Manu and Services'!F4/'Manu and Services'!E4)-1))</f>
        <v>3.3383640828122435E-3</v>
      </c>
      <c r="G20">
        <f>F68*(('Manu and Services'!F4/'Manu and Services'!F$14)*(('Manu and Services'!G4/'Manu and Services'!F4)-1))</f>
        <v>-6.6666148731492738E-3</v>
      </c>
      <c r="H20">
        <f>G68*(('Manu and Services'!G4/'Manu and Services'!G$14)*(('Manu and Services'!H4/'Manu and Services'!G4)-1))</f>
        <v>-4.8950275349178632E-3</v>
      </c>
      <c r="I20">
        <f>H68*(('Manu and Services'!H4/'Manu and Services'!H$14)*(('Manu and Services'!I4/'Manu and Services'!H4)-1))</f>
        <v>2.2715282335229025E-3</v>
      </c>
      <c r="J20">
        <f>I68*(('Manu and Services'!I4/'Manu and Services'!I$14)*(('Manu and Services'!J4/'Manu and Services'!I4)-1))</f>
        <v>-3.8245550623606252E-3</v>
      </c>
      <c r="K20">
        <f>J68*(('Manu and Services'!J4/'Manu and Services'!J$14)*(('Manu and Services'!K4/'Manu and Services'!J4)-1))</f>
        <v>2.9366749565942394E-3</v>
      </c>
      <c r="L20">
        <f>K68*(('Manu and Services'!K4/'Manu and Services'!K$14)*(('Manu and Services'!L4/'Manu and Services'!K4)-1))</f>
        <v>9.5309971147309758E-3</v>
      </c>
      <c r="M20">
        <f>L68*(('Manu and Services'!L4/'Manu and Services'!L$14)*(('Manu and Services'!M4/'Manu and Services'!L4)-1))</f>
        <v>1.3363960739642128E-2</v>
      </c>
      <c r="N20">
        <f>M68*(('Manu and Services'!M4/'Manu and Services'!M$14)*(('Manu and Services'!N4/'Manu and Services'!M4)-1))</f>
        <v>4.5065301538717789E-3</v>
      </c>
      <c r="O20">
        <f>N68*(('Manu and Services'!N4/'Manu and Services'!N$14)*(('Manu and Services'!O4/'Manu and Services'!N4)-1))</f>
        <v>2.9763798415071269E-3</v>
      </c>
      <c r="P20">
        <f>O68*(('Manu and Services'!O4/'Manu and Services'!O$14)*(('Manu and Services'!P4/'Manu and Services'!O4)-1))</f>
        <v>1.2149348927626044E-2</v>
      </c>
      <c r="Q20">
        <f>P68*(('Manu and Services'!P4/'Manu and Services'!P$14)*(('Manu and Services'!Q4/'Manu and Services'!P4)-1))</f>
        <v>2.6857127200275261E-3</v>
      </c>
      <c r="R20">
        <f>Q68*(('Manu and Services'!Q4/'Manu and Services'!Q$14)*(('Manu and Services'!R4/'Manu and Services'!Q4)-1))</f>
        <v>1.3674156500208907E-3</v>
      </c>
      <c r="S20">
        <f>R68*(('Manu and Services'!R4/'Manu and Services'!R$14)*(('Manu and Services'!S4/'Manu and Services'!R4)-1))</f>
        <v>-4.1161221661172708E-3</v>
      </c>
      <c r="T20">
        <f>S68*(('Manu and Services'!S4/'Manu and Services'!S$14)*(('Manu and Services'!T4/'Manu and Services'!S4)-1))</f>
        <v>3.4555748291670717E-3</v>
      </c>
      <c r="U20">
        <f>T68*(('Manu and Services'!T4/'Manu and Services'!T$14)*(('Manu and Services'!U4/'Manu and Services'!T4)-1))</f>
        <v>6.5035497503338423E-4</v>
      </c>
      <c r="V20">
        <f>U68*(('Manu and Services'!U4/'Manu and Services'!U$14)*(('Manu and Services'!V4/'Manu and Services'!U4)-1))</f>
        <v>-6.4764793371234241E-3</v>
      </c>
      <c r="W20">
        <f>V68*(('Manu and Services'!V4/'Manu and Services'!V$14)*(('Manu and Services'!W4/'Manu and Services'!V4)-1))</f>
        <v>-1.6595936359893233E-3</v>
      </c>
      <c r="X20">
        <f>W68*(('Manu and Services'!W4/'Manu and Services'!W$14)*(('Manu and Services'!X4/'Manu and Services'!W4)-1))</f>
        <v>5.4369584283250521E-3</v>
      </c>
      <c r="Y20">
        <f>X68*(('Manu and Services'!X4/'Manu and Services'!X$14)*(('Manu and Services'!Y4/'Manu and Services'!X4)-1))</f>
        <v>4.4320756365070254E-4</v>
      </c>
    </row>
    <row r="21" spans="1:25" ht="27.75" customHeight="1" x14ac:dyDescent="0.25">
      <c r="A21" t="s">
        <v>83</v>
      </c>
      <c r="C21">
        <f>B69*(('Manu and Services'!B5/'Manu and Services'!B$14)*(('Manu and Services'!C5/'Manu and Services'!B5)-1))</f>
        <v>4.8489109726960545E-3</v>
      </c>
      <c r="D21">
        <f>C69*(('Manu and Services'!C5/'Manu and Services'!C$14)*(('Manu and Services'!D5/'Manu and Services'!C5)-1))</f>
        <v>-1.3451588416772669E-3</v>
      </c>
      <c r="E21">
        <f>D69*(('Manu and Services'!D5/'Manu and Services'!D$14)*(('Manu and Services'!E5/'Manu and Services'!D5)-1))</f>
        <v>8.1303409360951231E-3</v>
      </c>
      <c r="F21">
        <f>E69*(('Manu and Services'!E5/'Manu and Services'!E$14)*(('Manu and Services'!F5/'Manu and Services'!E5)-1))</f>
        <v>3.7789223626574892E-3</v>
      </c>
      <c r="G21">
        <f>F69*(('Manu and Services'!F5/'Manu and Services'!F$14)*(('Manu and Services'!G5/'Manu and Services'!F5)-1))</f>
        <v>-9.6193309654912483E-3</v>
      </c>
      <c r="H21">
        <f>G69*(('Manu and Services'!G5/'Manu and Services'!G$14)*(('Manu and Services'!H5/'Manu and Services'!G5)-1))</f>
        <v>1.7829893037995068E-2</v>
      </c>
      <c r="I21">
        <f>H69*(('Manu and Services'!H5/'Manu and Services'!H$14)*(('Manu and Services'!I5/'Manu and Services'!H5)-1))</f>
        <v>1.4173144445224464E-2</v>
      </c>
      <c r="J21">
        <f>I69*(('Manu and Services'!I5/'Manu and Services'!I$14)*(('Manu and Services'!J5/'Manu and Services'!I5)-1))</f>
        <v>-9.3566877215688193E-3</v>
      </c>
      <c r="K21">
        <f>J69*(('Manu and Services'!J5/'Manu and Services'!J$14)*(('Manu and Services'!K5/'Manu and Services'!J5)-1))</f>
        <v>1.7382232043073039E-2</v>
      </c>
      <c r="L21">
        <f>K69*(('Manu and Services'!K5/'Manu and Services'!K$14)*(('Manu and Services'!L5/'Manu and Services'!K5)-1))</f>
        <v>4.9019274394977415E-3</v>
      </c>
      <c r="M21">
        <f>L69*(('Manu and Services'!L5/'Manu and Services'!L$14)*(('Manu and Services'!M5/'Manu and Services'!L5)-1))</f>
        <v>1.7359563527424147E-2</v>
      </c>
      <c r="N21">
        <f>M69*(('Manu and Services'!M5/'Manu and Services'!M$14)*(('Manu and Services'!N5/'Manu and Services'!M5)-1))</f>
        <v>6.8085509947632119E-3</v>
      </c>
      <c r="O21">
        <f>N69*(('Manu and Services'!N5/'Manu and Services'!N$14)*(('Manu and Services'!O5/'Manu and Services'!N5)-1))</f>
        <v>3.0422388563294978E-3</v>
      </c>
      <c r="P21">
        <f>O69*(('Manu and Services'!O5/'Manu and Services'!O$14)*(('Manu and Services'!P5/'Manu and Services'!O5)-1))</f>
        <v>5.4037280950679518E-3</v>
      </c>
      <c r="Q21">
        <f>P69*(('Manu and Services'!P5/'Manu and Services'!P$14)*(('Manu and Services'!Q5/'Manu and Services'!P5)-1))</f>
        <v>-5.4930157954775872E-4</v>
      </c>
      <c r="R21">
        <f>Q69*(('Manu and Services'!Q5/'Manu and Services'!Q$14)*(('Manu and Services'!R5/'Manu and Services'!Q5)-1))</f>
        <v>-1.1278362849811463E-2</v>
      </c>
      <c r="S21">
        <f>R69*(('Manu and Services'!R5/'Manu and Services'!R$14)*(('Manu and Services'!S5/'Manu and Services'!R5)-1))</f>
        <v>-2.8140687104111577E-3</v>
      </c>
      <c r="T21">
        <f>S69*(('Manu and Services'!S5/'Manu and Services'!S$14)*(('Manu and Services'!T5/'Manu and Services'!S5)-1))</f>
        <v>-5.9717890690953535E-3</v>
      </c>
      <c r="U21">
        <f>T69*(('Manu and Services'!T5/'Manu and Services'!T$14)*(('Manu and Services'!U5/'Manu and Services'!T5)-1))</f>
        <v>5.0621947906230669E-3</v>
      </c>
      <c r="V21">
        <f>U69*(('Manu and Services'!U5/'Manu and Services'!U$14)*(('Manu and Services'!V5/'Manu and Services'!U5)-1))</f>
        <v>4.1849739370702251E-3</v>
      </c>
      <c r="W21">
        <f>V69*(('Manu and Services'!V5/'Manu and Services'!V$14)*(('Manu and Services'!W5/'Manu and Services'!V5)-1))</f>
        <v>7.2558882469055709E-3</v>
      </c>
      <c r="X21">
        <f>W69*(('Manu and Services'!W5/'Manu and Services'!W$14)*(('Manu and Services'!X5/'Manu and Services'!W5)-1))</f>
        <v>7.5834829912916962E-3</v>
      </c>
      <c r="Y21">
        <f>X69*(('Manu and Services'!X5/'Manu and Services'!X$14)*(('Manu and Services'!Y5/'Manu and Services'!X5)-1))</f>
        <v>1.943663973643659E-3</v>
      </c>
    </row>
    <row r="22" spans="1:25" ht="27.75" customHeight="1" x14ac:dyDescent="0.25">
      <c r="A22" t="s">
        <v>81</v>
      </c>
      <c r="C22">
        <f>B70*(('Manu and Services'!B6/'Manu and Services'!B$14)*(('Manu and Services'!C6/'Manu and Services'!B6)-1))</f>
        <v>5.6832658749113012E-3</v>
      </c>
      <c r="D22">
        <f>C70*(('Manu and Services'!C6/'Manu and Services'!C$14)*(('Manu and Services'!D6/'Manu and Services'!C6)-1))</f>
        <v>7.3699205501330384E-3</v>
      </c>
      <c r="E22">
        <f>D70*(('Manu and Services'!D6/'Manu and Services'!D$14)*(('Manu and Services'!E6/'Manu and Services'!D6)-1))</f>
        <v>4.8239990156302703E-3</v>
      </c>
      <c r="F22">
        <f>E70*(('Manu and Services'!E6/'Manu and Services'!E$14)*(('Manu and Services'!F6/'Manu and Services'!E6)-1))</f>
        <v>-4.1306199027907123E-3</v>
      </c>
      <c r="G22">
        <f>F70*(('Manu and Services'!F6/'Manu and Services'!F$14)*(('Manu and Services'!G6/'Manu and Services'!F6)-1))</f>
        <v>2.6763771831721213E-3</v>
      </c>
      <c r="H22">
        <f>G70*(('Manu and Services'!G6/'Manu and Services'!G$14)*(('Manu and Services'!H6/'Manu and Services'!G6)-1))</f>
        <v>1.0781168435517957E-3</v>
      </c>
      <c r="I22">
        <f>H70*(('Manu and Services'!H6/'Manu and Services'!H$14)*(('Manu and Services'!I6/'Manu and Services'!H6)-1))</f>
        <v>4.7165282732034653E-3</v>
      </c>
      <c r="J22">
        <f>I70*(('Manu and Services'!I6/'Manu and Services'!I$14)*(('Manu and Services'!J6/'Manu and Services'!I6)-1))</f>
        <v>-2.8136556203643757E-3</v>
      </c>
      <c r="K22">
        <f>J70*(('Manu and Services'!J6/'Manu and Services'!J$14)*(('Manu and Services'!K6/'Manu and Services'!J6)-1))</f>
        <v>5.7247835160571317E-3</v>
      </c>
      <c r="L22">
        <f>K70*(('Manu and Services'!K6/'Manu and Services'!K$14)*(('Manu and Services'!L6/'Manu and Services'!K6)-1))</f>
        <v>-2.2746447692434586E-3</v>
      </c>
      <c r="M22">
        <f>L70*(('Manu and Services'!L6/'Manu and Services'!L$14)*(('Manu and Services'!M6/'Manu and Services'!L6)-1))</f>
        <v>1.7444289044817882E-3</v>
      </c>
      <c r="N22">
        <f>M70*(('Manu and Services'!M6/'Manu and Services'!M$14)*(('Manu and Services'!N6/'Manu and Services'!M6)-1))</f>
        <v>2.1904413774303947E-3</v>
      </c>
      <c r="O22">
        <f>N70*(('Manu and Services'!N6/'Manu and Services'!N$14)*(('Manu and Services'!O6/'Manu and Services'!N6)-1))</f>
        <v>-6.0107092913269907E-3</v>
      </c>
      <c r="P22">
        <f>O70*(('Manu and Services'!O6/'Manu and Services'!O$14)*(('Manu and Services'!P6/'Manu and Services'!O6)-1))</f>
        <v>8.2412626709362797E-3</v>
      </c>
      <c r="Q22">
        <f>P70*(('Manu and Services'!P6/'Manu and Services'!P$14)*(('Manu and Services'!Q6/'Manu and Services'!P6)-1))</f>
        <v>1.0809367097840202E-3</v>
      </c>
      <c r="R22">
        <f>Q70*(('Manu and Services'!Q6/'Manu and Services'!Q$14)*(('Manu and Services'!R6/'Manu and Services'!Q6)-1))</f>
        <v>1.6915402344992892E-3</v>
      </c>
      <c r="S22">
        <f>R70*(('Manu and Services'!R6/'Manu and Services'!R$14)*(('Manu and Services'!S6/'Manu and Services'!R6)-1))</f>
        <v>-1.3614118443692017E-2</v>
      </c>
      <c r="T22">
        <f>S70*(('Manu and Services'!S6/'Manu and Services'!S$14)*(('Manu and Services'!T6/'Manu and Services'!S6)-1))</f>
        <v>9.4030383179538937E-4</v>
      </c>
      <c r="U22">
        <f>T70*(('Manu and Services'!T6/'Manu and Services'!T$14)*(('Manu and Services'!U6/'Manu and Services'!T6)-1))</f>
        <v>-2.7166191481282982E-3</v>
      </c>
      <c r="V22">
        <f>U70*(('Manu and Services'!U6/'Manu and Services'!U$14)*(('Manu and Services'!V6/'Manu and Services'!U6)-1))</f>
        <v>7.5988115141806289E-4</v>
      </c>
      <c r="W22">
        <f>V70*(('Manu and Services'!V6/'Manu and Services'!V$14)*(('Manu and Services'!W6/'Manu and Services'!V6)-1))</f>
        <v>7.3511830479874158E-4</v>
      </c>
      <c r="X22">
        <f>W70*(('Manu and Services'!W6/'Manu and Services'!W$14)*(('Manu and Services'!X6/'Manu and Services'!W6)-1))</f>
        <v>3.6620747600462403E-3</v>
      </c>
      <c r="Y22">
        <f>X70*(('Manu and Services'!X6/'Manu and Services'!X$14)*(('Manu and Services'!Y6/'Manu and Services'!X6)-1))</f>
        <v>-2.2879339559232527E-3</v>
      </c>
    </row>
    <row r="23" spans="1:25" ht="27.75" customHeight="1" x14ac:dyDescent="0.25">
      <c r="A23" t="s">
        <v>82</v>
      </c>
      <c r="C23" t="e">
        <f>B71*(('Manu and Services'!#REF!/'Manu and Services'!B$14)*(('Manu and Services'!#REF!/'Manu and Services'!#REF!)-1))</f>
        <v>#REF!</v>
      </c>
      <c r="D23" t="e">
        <f>C71*(('Manu and Services'!#REF!/'Manu and Services'!C$14)*(('Manu and Services'!#REF!/'Manu and Services'!#REF!)-1))</f>
        <v>#REF!</v>
      </c>
      <c r="E23" t="e">
        <f>D71*(('Manu and Services'!#REF!/'Manu and Services'!D$14)*(('Manu and Services'!#REF!/'Manu and Services'!#REF!)-1))</f>
        <v>#REF!</v>
      </c>
      <c r="F23" t="e">
        <f>E71*(('Manu and Services'!#REF!/'Manu and Services'!E$14)*(('Manu and Services'!#REF!/'Manu and Services'!#REF!)-1))</f>
        <v>#REF!</v>
      </c>
      <c r="G23" t="e">
        <f>F71*(('Manu and Services'!#REF!/'Manu and Services'!F$14)*(('Manu and Services'!#REF!/'Manu and Services'!#REF!)-1))</f>
        <v>#REF!</v>
      </c>
      <c r="H23" t="e">
        <f>G71*(('Manu and Services'!#REF!/'Manu and Services'!G$14)*(('Manu and Services'!#REF!/'Manu and Services'!#REF!)-1))</f>
        <v>#REF!</v>
      </c>
      <c r="I23" t="e">
        <f>H71*(('Manu and Services'!#REF!/'Manu and Services'!H$14)*(('Manu and Services'!#REF!/'Manu and Services'!#REF!)-1))</f>
        <v>#REF!</v>
      </c>
      <c r="J23" t="e">
        <f>I71*(('Manu and Services'!#REF!/'Manu and Services'!I$14)*(('Manu and Services'!#REF!/'Manu and Services'!#REF!)-1))</f>
        <v>#REF!</v>
      </c>
      <c r="K23" t="e">
        <f>J71*(('Manu and Services'!#REF!/'Manu and Services'!J$14)*(('Manu and Services'!#REF!/'Manu and Services'!#REF!)-1))</f>
        <v>#REF!</v>
      </c>
      <c r="L23" t="e">
        <f>K71*(('Manu and Services'!#REF!/'Manu and Services'!K$14)*(('Manu and Services'!#REF!/'Manu and Services'!#REF!)-1))</f>
        <v>#REF!</v>
      </c>
      <c r="M23" t="e">
        <f>L71*(('Manu and Services'!#REF!/'Manu and Services'!L$14)*(('Manu and Services'!#REF!/'Manu and Services'!#REF!)-1))</f>
        <v>#REF!</v>
      </c>
      <c r="N23" t="e">
        <f>M71*(('Manu and Services'!#REF!/'Manu and Services'!M$14)*(('Manu and Services'!#REF!/'Manu and Services'!#REF!)-1))</f>
        <v>#REF!</v>
      </c>
      <c r="O23" t="e">
        <f>N71*(('Manu and Services'!#REF!/'Manu and Services'!N$14)*(('Manu and Services'!#REF!/'Manu and Services'!#REF!)-1))</f>
        <v>#REF!</v>
      </c>
      <c r="P23" t="e">
        <f>O71*(('Manu and Services'!#REF!/'Manu and Services'!O$14)*(('Manu and Services'!#REF!/'Manu and Services'!#REF!)-1))</f>
        <v>#REF!</v>
      </c>
      <c r="Q23" t="e">
        <f>P71*(('Manu and Services'!#REF!/'Manu and Services'!P$14)*(('Manu and Services'!#REF!/'Manu and Services'!#REF!)-1))</f>
        <v>#REF!</v>
      </c>
      <c r="R23" t="e">
        <f>Q71*(('Manu and Services'!#REF!/'Manu and Services'!Q$14)*(('Manu and Services'!#REF!/'Manu and Services'!#REF!)-1))</f>
        <v>#REF!</v>
      </c>
      <c r="S23" t="e">
        <f>R71*(('Manu and Services'!#REF!/'Manu and Services'!R$14)*(('Manu and Services'!#REF!/'Manu and Services'!#REF!)-1))</f>
        <v>#REF!</v>
      </c>
      <c r="T23" t="e">
        <f>S71*(('Manu and Services'!#REF!/'Manu and Services'!S$14)*(('Manu and Services'!#REF!/'Manu and Services'!#REF!)-1))</f>
        <v>#REF!</v>
      </c>
      <c r="U23" t="e">
        <f>T71*(('Manu and Services'!#REF!/'Manu and Services'!T$14)*(('Manu and Services'!#REF!/'Manu and Services'!#REF!)-1))</f>
        <v>#REF!</v>
      </c>
      <c r="V23" t="e">
        <f>U71*(('Manu and Services'!#REF!/'Manu and Services'!U$14)*(('Manu and Services'!#REF!/'Manu and Services'!#REF!)-1))</f>
        <v>#REF!</v>
      </c>
      <c r="W23" t="e">
        <f>V71*(('Manu and Services'!#REF!/'Manu and Services'!V$14)*(('Manu and Services'!#REF!/'Manu and Services'!#REF!)-1))</f>
        <v>#REF!</v>
      </c>
      <c r="X23" t="e">
        <f>W71*(('Manu and Services'!#REF!/'Manu and Services'!W$14)*(('Manu and Services'!#REF!/'Manu and Services'!#REF!)-1))</f>
        <v>#REF!</v>
      </c>
      <c r="Y23" t="e">
        <f>X71*(('Manu and Services'!#REF!/'Manu and Services'!X$14)*(('Manu and Services'!#REF!/'Manu and Services'!#REF!)-1))</f>
        <v>#REF!</v>
      </c>
    </row>
    <row r="24" spans="1:25" ht="27.75" customHeight="1" x14ac:dyDescent="0.25">
      <c r="A24" t="s">
        <v>128</v>
      </c>
      <c r="C24" t="e">
        <f>B72*(('Manu and Services'!#REF!/'Manu and Services'!B$14)*(('Manu and Services'!#REF!/'Manu and Services'!#REF!)-1))</f>
        <v>#REF!</v>
      </c>
      <c r="D24" t="e">
        <f>C72*(('Manu and Services'!#REF!/'Manu and Services'!C$14)*(('Manu and Services'!#REF!/'Manu and Services'!#REF!)-1))</f>
        <v>#REF!</v>
      </c>
      <c r="E24" t="e">
        <f>D72*(('Manu and Services'!#REF!/'Manu and Services'!D$14)*(('Manu and Services'!#REF!/'Manu and Services'!#REF!)-1))</f>
        <v>#REF!</v>
      </c>
      <c r="F24" t="e">
        <f>E72*(('Manu and Services'!#REF!/'Manu and Services'!E$14)*(('Manu and Services'!#REF!/'Manu and Services'!#REF!)-1))</f>
        <v>#REF!</v>
      </c>
      <c r="G24" t="e">
        <f>F72*(('Manu and Services'!#REF!/'Manu and Services'!F$14)*(('Manu and Services'!#REF!/'Manu and Services'!#REF!)-1))</f>
        <v>#REF!</v>
      </c>
      <c r="H24" t="e">
        <f>G72*(('Manu and Services'!#REF!/'Manu and Services'!G$14)*(('Manu and Services'!#REF!/'Manu and Services'!#REF!)-1))</f>
        <v>#REF!</v>
      </c>
      <c r="I24" t="e">
        <f>H72*(('Manu and Services'!#REF!/'Manu and Services'!H$14)*(('Manu and Services'!#REF!/'Manu and Services'!#REF!)-1))</f>
        <v>#REF!</v>
      </c>
      <c r="J24" t="e">
        <f>I72*(('Manu and Services'!#REF!/'Manu and Services'!I$14)*(('Manu and Services'!#REF!/'Manu and Services'!#REF!)-1))</f>
        <v>#REF!</v>
      </c>
      <c r="K24" t="e">
        <f>J72*(('Manu and Services'!#REF!/'Manu and Services'!J$14)*(('Manu and Services'!#REF!/'Manu and Services'!#REF!)-1))</f>
        <v>#REF!</v>
      </c>
      <c r="L24" t="e">
        <f>K72*(('Manu and Services'!#REF!/'Manu and Services'!K$14)*(('Manu and Services'!#REF!/'Manu and Services'!#REF!)-1))</f>
        <v>#REF!</v>
      </c>
      <c r="M24" t="e">
        <f>L72*(('Manu and Services'!#REF!/'Manu and Services'!L$14)*(('Manu and Services'!#REF!/'Manu and Services'!#REF!)-1))</f>
        <v>#REF!</v>
      </c>
      <c r="N24" t="e">
        <f>M72*(('Manu and Services'!#REF!/'Manu and Services'!M$14)*(('Manu and Services'!#REF!/'Manu and Services'!#REF!)-1))</f>
        <v>#REF!</v>
      </c>
      <c r="O24" t="e">
        <f>N72*(('Manu and Services'!#REF!/'Manu and Services'!N$14)*(('Manu and Services'!#REF!/'Manu and Services'!#REF!)-1))</f>
        <v>#REF!</v>
      </c>
      <c r="P24" t="e">
        <f>O72*(('Manu and Services'!#REF!/'Manu and Services'!O$14)*(('Manu and Services'!#REF!/'Manu and Services'!#REF!)-1))</f>
        <v>#REF!</v>
      </c>
      <c r="Q24" t="e">
        <f>P72*(('Manu and Services'!#REF!/'Manu and Services'!P$14)*(('Manu and Services'!#REF!/'Manu and Services'!#REF!)-1))</f>
        <v>#REF!</v>
      </c>
      <c r="R24" t="e">
        <f>Q72*(('Manu and Services'!#REF!/'Manu and Services'!Q$14)*(('Manu and Services'!#REF!/'Manu and Services'!#REF!)-1))</f>
        <v>#REF!</v>
      </c>
      <c r="S24" t="e">
        <f>R72*(('Manu and Services'!#REF!/'Manu and Services'!R$14)*(('Manu and Services'!#REF!/'Manu and Services'!#REF!)-1))</f>
        <v>#REF!</v>
      </c>
      <c r="T24" t="e">
        <f>S72*(('Manu and Services'!#REF!/'Manu and Services'!S$14)*(('Manu and Services'!#REF!/'Manu and Services'!#REF!)-1))</f>
        <v>#REF!</v>
      </c>
      <c r="U24" t="e">
        <f>T72*(('Manu and Services'!#REF!/'Manu and Services'!T$14)*(('Manu and Services'!#REF!/'Manu and Services'!#REF!)-1))</f>
        <v>#REF!</v>
      </c>
      <c r="V24" t="e">
        <f>U72*(('Manu and Services'!#REF!/'Manu and Services'!U$14)*(('Manu and Services'!#REF!/'Manu and Services'!#REF!)-1))</f>
        <v>#REF!</v>
      </c>
      <c r="W24" t="e">
        <f>V72*(('Manu and Services'!#REF!/'Manu and Services'!V$14)*(('Manu and Services'!#REF!/'Manu and Services'!#REF!)-1))</f>
        <v>#REF!</v>
      </c>
      <c r="X24" t="e">
        <f>W72*(('Manu and Services'!#REF!/'Manu and Services'!W$14)*(('Manu and Services'!#REF!/'Manu and Services'!#REF!)-1))</f>
        <v>#REF!</v>
      </c>
      <c r="Y24" t="e">
        <f>X72*(('Manu and Services'!#REF!/'Manu and Services'!X$14)*(('Manu and Services'!#REF!/'Manu and Services'!#REF!)-1))</f>
        <v>#REF!</v>
      </c>
    </row>
    <row r="25" spans="1:25" ht="27.75" customHeight="1" x14ac:dyDescent="0.25">
      <c r="A25" t="s">
        <v>126</v>
      </c>
      <c r="C25" t="e">
        <f>B73*(('Manu and Services'!#REF!/'Manu and Services'!B$14)*(('Manu and Services'!#REF!/'Manu and Services'!#REF!)-1))</f>
        <v>#REF!</v>
      </c>
      <c r="D25" t="e">
        <f>C73*(('Manu and Services'!#REF!/'Manu and Services'!C$14)*(('Manu and Services'!#REF!/'Manu and Services'!#REF!)-1))</f>
        <v>#REF!</v>
      </c>
      <c r="E25" t="e">
        <f>D73*(('Manu and Services'!#REF!/'Manu and Services'!D$14)*(('Manu and Services'!#REF!/'Manu and Services'!#REF!)-1))</f>
        <v>#REF!</v>
      </c>
      <c r="F25" t="e">
        <f>E73*(('Manu and Services'!#REF!/'Manu and Services'!E$14)*(('Manu and Services'!#REF!/'Manu and Services'!#REF!)-1))</f>
        <v>#REF!</v>
      </c>
      <c r="G25" t="e">
        <f>F73*(('Manu and Services'!#REF!/'Manu and Services'!F$14)*(('Manu and Services'!#REF!/'Manu and Services'!#REF!)-1))</f>
        <v>#REF!</v>
      </c>
      <c r="H25" t="e">
        <f>G73*(('Manu and Services'!#REF!/'Manu and Services'!G$14)*(('Manu and Services'!#REF!/'Manu and Services'!#REF!)-1))</f>
        <v>#REF!</v>
      </c>
      <c r="I25" t="e">
        <f>H73*(('Manu and Services'!#REF!/'Manu and Services'!H$14)*(('Manu and Services'!#REF!/'Manu and Services'!#REF!)-1))</f>
        <v>#REF!</v>
      </c>
      <c r="J25" t="e">
        <f>I73*(('Manu and Services'!#REF!/'Manu and Services'!I$14)*(('Manu and Services'!#REF!/'Manu and Services'!#REF!)-1))</f>
        <v>#REF!</v>
      </c>
      <c r="K25" t="e">
        <f>J73*(('Manu and Services'!#REF!/'Manu and Services'!J$14)*(('Manu and Services'!#REF!/'Manu and Services'!#REF!)-1))</f>
        <v>#REF!</v>
      </c>
      <c r="L25" t="e">
        <f>K73*(('Manu and Services'!#REF!/'Manu and Services'!K$14)*(('Manu and Services'!#REF!/'Manu and Services'!#REF!)-1))</f>
        <v>#REF!</v>
      </c>
      <c r="M25" t="e">
        <f>L73*(('Manu and Services'!#REF!/'Manu and Services'!L$14)*(('Manu and Services'!#REF!/'Manu and Services'!#REF!)-1))</f>
        <v>#REF!</v>
      </c>
      <c r="N25" t="e">
        <f>M73*(('Manu and Services'!#REF!/'Manu and Services'!M$14)*(('Manu and Services'!#REF!/'Manu and Services'!#REF!)-1))</f>
        <v>#REF!</v>
      </c>
      <c r="O25" t="e">
        <f>N73*(('Manu and Services'!#REF!/'Manu and Services'!N$14)*(('Manu and Services'!#REF!/'Manu and Services'!#REF!)-1))</f>
        <v>#REF!</v>
      </c>
      <c r="P25" t="e">
        <f>O73*(('Manu and Services'!#REF!/'Manu and Services'!O$14)*(('Manu and Services'!#REF!/'Manu and Services'!#REF!)-1))</f>
        <v>#REF!</v>
      </c>
      <c r="Q25" t="e">
        <f>P73*(('Manu and Services'!#REF!/'Manu and Services'!P$14)*(('Manu and Services'!#REF!/'Manu and Services'!#REF!)-1))</f>
        <v>#REF!</v>
      </c>
      <c r="R25" t="e">
        <f>Q73*(('Manu and Services'!#REF!/'Manu and Services'!Q$14)*(('Manu and Services'!#REF!/'Manu and Services'!#REF!)-1))</f>
        <v>#REF!</v>
      </c>
      <c r="S25" t="e">
        <f>R73*(('Manu and Services'!#REF!/'Manu and Services'!R$14)*(('Manu and Services'!#REF!/'Manu and Services'!#REF!)-1))</f>
        <v>#REF!</v>
      </c>
      <c r="T25" t="e">
        <f>S73*(('Manu and Services'!#REF!/'Manu and Services'!S$14)*(('Manu and Services'!#REF!/'Manu and Services'!#REF!)-1))</f>
        <v>#REF!</v>
      </c>
      <c r="U25" t="e">
        <f>T73*(('Manu and Services'!#REF!/'Manu and Services'!T$14)*(('Manu and Services'!#REF!/'Manu and Services'!#REF!)-1))</f>
        <v>#REF!</v>
      </c>
      <c r="V25" t="e">
        <f>U73*(('Manu and Services'!#REF!/'Manu and Services'!U$14)*(('Manu and Services'!#REF!/'Manu and Services'!#REF!)-1))</f>
        <v>#REF!</v>
      </c>
      <c r="W25" t="e">
        <f>V73*(('Manu and Services'!#REF!/'Manu and Services'!V$14)*(('Manu and Services'!#REF!/'Manu and Services'!#REF!)-1))</f>
        <v>#REF!</v>
      </c>
      <c r="X25" t="e">
        <f>W73*(('Manu and Services'!#REF!/'Manu and Services'!W$14)*(('Manu and Services'!#REF!/'Manu and Services'!#REF!)-1))</f>
        <v>#REF!</v>
      </c>
      <c r="Y25" t="e">
        <f>X73*(('Manu and Services'!#REF!/'Manu and Services'!X$14)*(('Manu and Services'!#REF!/'Manu and Services'!#REF!)-1))</f>
        <v>#REF!</v>
      </c>
    </row>
    <row r="26" spans="1:25" ht="27.75" customHeight="1" x14ac:dyDescent="0.25">
      <c r="A26" t="s">
        <v>42</v>
      </c>
      <c r="C26" t="e">
        <f>B74*(('Manu and Services'!#REF!/'Manu and Services'!B$14)*(('Manu and Services'!#REF!/'Manu and Services'!#REF!)-1))</f>
        <v>#REF!</v>
      </c>
      <c r="D26" t="e">
        <f>C74*(('Manu and Services'!#REF!/'Manu and Services'!C$14)*(('Manu and Services'!#REF!/'Manu and Services'!#REF!)-1))</f>
        <v>#REF!</v>
      </c>
      <c r="E26" t="e">
        <f>D74*(('Manu and Services'!#REF!/'Manu and Services'!D$14)*(('Manu and Services'!#REF!/'Manu and Services'!#REF!)-1))</f>
        <v>#REF!</v>
      </c>
      <c r="F26" t="e">
        <f>E74*(('Manu and Services'!#REF!/'Manu and Services'!E$14)*(('Manu and Services'!#REF!/'Manu and Services'!#REF!)-1))</f>
        <v>#REF!</v>
      </c>
      <c r="G26" t="e">
        <f>F74*(('Manu and Services'!#REF!/'Manu and Services'!F$14)*(('Manu and Services'!#REF!/'Manu and Services'!#REF!)-1))</f>
        <v>#REF!</v>
      </c>
      <c r="H26" t="e">
        <f>G74*(('Manu and Services'!#REF!/'Manu and Services'!G$14)*(('Manu and Services'!#REF!/'Manu and Services'!#REF!)-1))</f>
        <v>#REF!</v>
      </c>
      <c r="I26" t="e">
        <f>H74*(('Manu and Services'!#REF!/'Manu and Services'!H$14)*(('Manu and Services'!#REF!/'Manu and Services'!#REF!)-1))</f>
        <v>#REF!</v>
      </c>
      <c r="J26" t="e">
        <f>I74*(('Manu and Services'!#REF!/'Manu and Services'!I$14)*(('Manu and Services'!#REF!/'Manu and Services'!#REF!)-1))</f>
        <v>#REF!</v>
      </c>
      <c r="K26" t="e">
        <f>J74*(('Manu and Services'!#REF!/'Manu and Services'!J$14)*(('Manu and Services'!#REF!/'Manu and Services'!#REF!)-1))</f>
        <v>#REF!</v>
      </c>
      <c r="L26" t="e">
        <f>K74*(('Manu and Services'!#REF!/'Manu and Services'!K$14)*(('Manu and Services'!#REF!/'Manu and Services'!#REF!)-1))</f>
        <v>#REF!</v>
      </c>
      <c r="M26" t="e">
        <f>L74*(('Manu and Services'!#REF!/'Manu and Services'!L$14)*(('Manu and Services'!#REF!/'Manu and Services'!#REF!)-1))</f>
        <v>#REF!</v>
      </c>
      <c r="N26" t="e">
        <f>M74*(('Manu and Services'!#REF!/'Manu and Services'!M$14)*(('Manu and Services'!#REF!/'Manu and Services'!#REF!)-1))</f>
        <v>#REF!</v>
      </c>
      <c r="O26" t="e">
        <f>N74*(('Manu and Services'!#REF!/'Manu and Services'!N$14)*(('Manu and Services'!#REF!/'Manu and Services'!#REF!)-1))</f>
        <v>#REF!</v>
      </c>
      <c r="P26" t="e">
        <f>O74*(('Manu and Services'!#REF!/'Manu and Services'!O$14)*(('Manu and Services'!#REF!/'Manu and Services'!#REF!)-1))</f>
        <v>#REF!</v>
      </c>
      <c r="Q26" t="e">
        <f>P74*(('Manu and Services'!#REF!/'Manu and Services'!P$14)*(('Manu and Services'!#REF!/'Manu and Services'!#REF!)-1))</f>
        <v>#REF!</v>
      </c>
      <c r="R26" t="e">
        <f>Q74*(('Manu and Services'!#REF!/'Manu and Services'!Q$14)*(('Manu and Services'!#REF!/'Manu and Services'!#REF!)-1))</f>
        <v>#REF!</v>
      </c>
      <c r="S26" t="e">
        <f>R74*(('Manu and Services'!#REF!/'Manu and Services'!R$14)*(('Manu and Services'!#REF!/'Manu and Services'!#REF!)-1))</f>
        <v>#REF!</v>
      </c>
      <c r="T26" t="e">
        <f>S74*(('Manu and Services'!#REF!/'Manu and Services'!S$14)*(('Manu and Services'!#REF!/'Manu and Services'!#REF!)-1))</f>
        <v>#REF!</v>
      </c>
      <c r="U26" t="e">
        <f>T74*(('Manu and Services'!#REF!/'Manu and Services'!T$14)*(('Manu and Services'!#REF!/'Manu and Services'!#REF!)-1))</f>
        <v>#REF!</v>
      </c>
      <c r="V26" t="e">
        <f>U74*(('Manu and Services'!#REF!/'Manu and Services'!U$14)*(('Manu and Services'!#REF!/'Manu and Services'!#REF!)-1))</f>
        <v>#REF!</v>
      </c>
      <c r="W26" t="e">
        <f>V74*(('Manu and Services'!#REF!/'Manu and Services'!V$14)*(('Manu and Services'!#REF!/'Manu and Services'!#REF!)-1))</f>
        <v>#REF!</v>
      </c>
      <c r="X26" t="e">
        <f>W74*(('Manu and Services'!#REF!/'Manu and Services'!W$14)*(('Manu and Services'!#REF!/'Manu and Services'!#REF!)-1))</f>
        <v>#REF!</v>
      </c>
      <c r="Y26" t="e">
        <f>X74*(('Manu and Services'!#REF!/'Manu and Services'!X$14)*(('Manu and Services'!#REF!/'Manu and Services'!#REF!)-1))</f>
        <v>#REF!</v>
      </c>
    </row>
    <row r="27" spans="1:25" ht="27.75" customHeight="1" x14ac:dyDescent="0.25">
      <c r="A27" t="s">
        <v>94</v>
      </c>
      <c r="C27">
        <f>B75*(('Manu and Services'!B10/'Manu and Services'!B$14)*(('Manu and Services'!C10/'Manu and Services'!B10)-1))</f>
        <v>5.2805575199467948E-3</v>
      </c>
      <c r="D27">
        <f>C75*(('Manu and Services'!C10/'Manu and Services'!C$14)*(('Manu and Services'!D10/'Manu and Services'!C10)-1))</f>
        <v>2.20018871200351E-3</v>
      </c>
      <c r="E27">
        <f>D75*(('Manu and Services'!D10/'Manu and Services'!D$14)*(('Manu and Services'!E10/'Manu and Services'!D10)-1))</f>
        <v>-4.213878585146995E-3</v>
      </c>
      <c r="F27">
        <f>E75*(('Manu and Services'!E10/'Manu and Services'!E$14)*(('Manu and Services'!F10/'Manu and Services'!E10)-1))</f>
        <v>4.3103119687529223E-3</v>
      </c>
      <c r="G27">
        <f>F75*(('Manu and Services'!F10/'Manu and Services'!F$14)*(('Manu and Services'!G10/'Manu and Services'!F10)-1))</f>
        <v>-5.9079813911879788E-4</v>
      </c>
      <c r="H27">
        <f>G75*(('Manu and Services'!G10/'Manu and Services'!G$14)*(('Manu and Services'!H10/'Manu and Services'!G10)-1))</f>
        <v>1.3740641710444938E-3</v>
      </c>
      <c r="I27">
        <f>H75*(('Manu and Services'!H10/'Manu and Services'!H$14)*(('Manu and Services'!I10/'Manu and Services'!H10)-1))</f>
        <v>-4.3962830162285731E-3</v>
      </c>
      <c r="J27">
        <f>I75*(('Manu and Services'!I10/'Manu and Services'!I$14)*(('Manu and Services'!J10/'Manu and Services'!I10)-1))</f>
        <v>1.8123924418724614E-2</v>
      </c>
      <c r="K27">
        <f>J75*(('Manu and Services'!J10/'Manu and Services'!J$14)*(('Manu and Services'!K10/'Manu and Services'!J10)-1))</f>
        <v>1.5703170003095613E-3</v>
      </c>
      <c r="L27">
        <f>K75*(('Manu and Services'!K10/'Manu and Services'!K$14)*(('Manu and Services'!L10/'Manu and Services'!K10)-1))</f>
        <v>-3.5920159446833775E-4</v>
      </c>
      <c r="M27">
        <f>L75*(('Manu and Services'!L10/'Manu and Services'!L$14)*(('Manu and Services'!M10/'Manu and Services'!L10)-1))</f>
        <v>3.9833369092180312E-3</v>
      </c>
      <c r="N27">
        <f>M75*(('Manu and Services'!M10/'Manu and Services'!M$14)*(('Manu and Services'!N10/'Manu and Services'!M10)-1))</f>
        <v>3.8109619447497791E-3</v>
      </c>
      <c r="O27">
        <f>N75*(('Manu and Services'!N10/'Manu and Services'!N$14)*(('Manu and Services'!O10/'Manu and Services'!N10)-1))</f>
        <v>1.2034375556728918E-2</v>
      </c>
      <c r="P27">
        <f>O75*(('Manu and Services'!O10/'Manu and Services'!O$14)*(('Manu and Services'!P10/'Manu and Services'!O10)-1))</f>
        <v>-8.3676973394312883E-4</v>
      </c>
      <c r="Q27">
        <f>P75*(('Manu and Services'!P10/'Manu and Services'!P$14)*(('Manu and Services'!Q10/'Manu and Services'!P10)-1))</f>
        <v>4.8373693984234108E-3</v>
      </c>
      <c r="R27">
        <f>Q75*(('Manu and Services'!Q10/'Manu and Services'!Q$14)*(('Manu and Services'!R10/'Manu and Services'!Q10)-1))</f>
        <v>-4.9269180101648947E-3</v>
      </c>
      <c r="S27">
        <f>R75*(('Manu and Services'!R10/'Manu and Services'!R$14)*(('Manu and Services'!S10/'Manu and Services'!R10)-1))</f>
        <v>5.2771538748877687E-3</v>
      </c>
      <c r="T27">
        <f>S75*(('Manu and Services'!S10/'Manu and Services'!S$14)*(('Manu and Services'!T10/'Manu and Services'!S10)-1))</f>
        <v>1.0607064528678243E-2</v>
      </c>
      <c r="U27">
        <f>T75*(('Manu and Services'!T10/'Manu and Services'!T$14)*(('Manu and Services'!U10/'Manu and Services'!T10)-1))</f>
        <v>-3.1825518712610534E-3</v>
      </c>
      <c r="V27">
        <f>U75*(('Manu and Services'!U10/'Manu and Services'!U$14)*(('Manu and Services'!V10/'Manu and Services'!U10)-1))</f>
        <v>-2.5619025668636736E-3</v>
      </c>
      <c r="W27">
        <f>V75*(('Manu and Services'!V10/'Manu and Services'!V$14)*(('Manu and Services'!W10/'Manu and Services'!V10)-1))</f>
        <v>4.2930562791388344E-3</v>
      </c>
      <c r="X27">
        <f>W75*(('Manu and Services'!W10/'Manu and Services'!W$14)*(('Manu and Services'!X10/'Manu and Services'!W10)-1))</f>
        <v>-8.5760835163140473E-5</v>
      </c>
      <c r="Y27">
        <f>X75*(('Manu and Services'!X10/'Manu and Services'!X$14)*(('Manu and Services'!Y10/'Manu and Services'!X10)-1))</f>
        <v>5.8460813398905111E-3</v>
      </c>
    </row>
    <row r="28" spans="1:25" ht="27.75" customHeight="1" x14ac:dyDescent="0.25">
      <c r="A28" t="s">
        <v>86</v>
      </c>
      <c r="C28">
        <f>B76*(('Manu and Services'!B11/'Manu and Services'!B$14)*(('Manu and Services'!C11/'Manu and Services'!B11)-1))</f>
        <v>-1.5625870658373623E-3</v>
      </c>
      <c r="D28">
        <f>C76*(('Manu and Services'!C11/'Manu and Services'!C$14)*(('Manu and Services'!D11/'Manu and Services'!C11)-1))</f>
        <v>-2.4542043276679329E-3</v>
      </c>
      <c r="E28">
        <f>D76*(('Manu and Services'!D11/'Manu and Services'!D$14)*(('Manu and Services'!E11/'Manu and Services'!D11)-1))</f>
        <v>-2.6377241111999921E-3</v>
      </c>
      <c r="F28">
        <f>E76*(('Manu and Services'!E11/'Manu and Services'!E$14)*(('Manu and Services'!F11/'Manu and Services'!E11)-1))</f>
        <v>1.4290330824070444E-2</v>
      </c>
      <c r="G28">
        <f>F76*(('Manu and Services'!F11/'Manu and Services'!F$14)*(('Manu and Services'!G11/'Manu and Services'!F11)-1))</f>
        <v>-1.3886187156535933E-2</v>
      </c>
      <c r="H28">
        <f>G76*(('Manu and Services'!G11/'Manu and Services'!G$14)*(('Manu and Services'!H11/'Manu and Services'!G11)-1))</f>
        <v>4.4355394383520238E-5</v>
      </c>
      <c r="I28">
        <f>H76*(('Manu and Services'!H11/'Manu and Services'!H$14)*(('Manu and Services'!I11/'Manu and Services'!H11)-1))</f>
        <v>1.3542335018254113E-2</v>
      </c>
      <c r="J28">
        <f>I76*(('Manu and Services'!I11/'Manu and Services'!I$14)*(('Manu and Services'!J11/'Manu and Services'!I11)-1))</f>
        <v>1.1529122645155371E-2</v>
      </c>
      <c r="K28">
        <f>J76*(('Manu and Services'!J11/'Manu and Services'!J$14)*(('Manu and Services'!K11/'Manu and Services'!J11)-1))</f>
        <v>2.7197357280967492E-3</v>
      </c>
      <c r="L28">
        <f>K76*(('Manu and Services'!K11/'Manu and Services'!K$14)*(('Manu and Services'!L11/'Manu and Services'!K11)-1))</f>
        <v>8.6390508431369428E-3</v>
      </c>
      <c r="M28">
        <f>L76*(('Manu and Services'!L11/'Manu and Services'!L$14)*(('Manu and Services'!M11/'Manu and Services'!L11)-1))</f>
        <v>1.7536782049263568E-3</v>
      </c>
      <c r="N28">
        <f>M76*(('Manu and Services'!M11/'Manu and Services'!M$14)*(('Manu and Services'!N11/'Manu and Services'!M11)-1))</f>
        <v>1.579537282315626E-3</v>
      </c>
      <c r="O28">
        <f>N76*(('Manu and Services'!N11/'Manu and Services'!N$14)*(('Manu and Services'!O11/'Manu and Services'!N11)-1))</f>
        <v>3.9959527412077936E-3</v>
      </c>
      <c r="P28">
        <f>O76*(('Manu and Services'!O11/'Manu and Services'!O$14)*(('Manu and Services'!P11/'Manu and Services'!O11)-1))</f>
        <v>-2.4868177453301419E-3</v>
      </c>
      <c r="Q28">
        <f>P76*(('Manu and Services'!P11/'Manu and Services'!P$14)*(('Manu and Services'!Q11/'Manu and Services'!P11)-1))</f>
        <v>9.5247901277693749E-3</v>
      </c>
      <c r="R28">
        <f>Q76*(('Manu and Services'!Q11/'Manu and Services'!Q$14)*(('Manu and Services'!R11/'Manu and Services'!Q11)-1))</f>
        <v>1.2791665972719391E-3</v>
      </c>
      <c r="S28">
        <f>R76*(('Manu and Services'!R11/'Manu and Services'!R$14)*(('Manu and Services'!S11/'Manu and Services'!R11)-1))</f>
        <v>-7.3706131220604206E-3</v>
      </c>
      <c r="T28">
        <f>S76*(('Manu and Services'!S11/'Manu and Services'!S$14)*(('Manu and Services'!T11/'Manu and Services'!S11)-1))</f>
        <v>2.2387307841036038E-2</v>
      </c>
      <c r="U28">
        <f>T76*(('Manu and Services'!T11/'Manu and Services'!T$14)*(('Manu and Services'!U11/'Manu and Services'!T11)-1))</f>
        <v>-1.2597997482576027E-2</v>
      </c>
      <c r="V28">
        <f>U76*(('Manu and Services'!U11/'Manu and Services'!U$14)*(('Manu and Services'!V11/'Manu and Services'!U11)-1))</f>
        <v>-5.6945973040440911E-3</v>
      </c>
      <c r="W28">
        <f>V76*(('Manu and Services'!V11/'Manu and Services'!V$14)*(('Manu and Services'!W11/'Manu and Services'!V11)-1))</f>
        <v>5.8949300747230433E-3</v>
      </c>
      <c r="X28">
        <f>W76*(('Manu and Services'!W11/'Manu and Services'!W$14)*(('Manu and Services'!X11/'Manu and Services'!W11)-1))</f>
        <v>-2.1682264380417787E-3</v>
      </c>
      <c r="Y28">
        <f>X76*(('Manu and Services'!X11/'Manu and Services'!X$14)*(('Manu and Services'!Y11/'Manu and Services'!X11)-1))</f>
        <v>3.104945140973927E-3</v>
      </c>
    </row>
    <row r="29" spans="1:25" ht="27.75" customHeight="1" x14ac:dyDescent="0.25">
      <c r="A29" t="s">
        <v>87</v>
      </c>
      <c r="C29">
        <f>B77*(('Manu and Services'!B12/'Manu and Services'!B$14)*(('Manu and Services'!C12/'Manu and Services'!B12)-1))</f>
        <v>3.6026866783662403E-3</v>
      </c>
      <c r="D29">
        <f>C77*(('Manu and Services'!C12/'Manu and Services'!C$14)*(('Manu and Services'!D12/'Manu and Services'!C12)-1))</f>
        <v>6.7944700950560476E-3</v>
      </c>
      <c r="E29">
        <f>D77*(('Manu and Services'!D12/'Manu and Services'!D$14)*(('Manu and Services'!E12/'Manu and Services'!D12)-1))</f>
        <v>-4.7062931382706316E-4</v>
      </c>
      <c r="F29">
        <f>E77*(('Manu and Services'!E12/'Manu and Services'!E$14)*(('Manu and Services'!F12/'Manu and Services'!E12)-1))</f>
        <v>-4.3435637402372081E-5</v>
      </c>
      <c r="G29">
        <f>F77*(('Manu and Services'!F12/'Manu and Services'!F$14)*(('Manu and Services'!G12/'Manu and Services'!F12)-1))</f>
        <v>-1.1218127218041215E-2</v>
      </c>
      <c r="H29">
        <f>G77*(('Manu and Services'!G12/'Manu and Services'!G$14)*(('Manu and Services'!H12/'Manu and Services'!G12)-1))</f>
        <v>-6.0454284007686941E-4</v>
      </c>
      <c r="I29">
        <f>H77*(('Manu and Services'!H12/'Manu and Services'!H$14)*(('Manu and Services'!I12/'Manu and Services'!H12)-1))</f>
        <v>-1.8488569486268135E-3</v>
      </c>
      <c r="J29">
        <f>I77*(('Manu and Services'!I12/'Manu and Services'!I$14)*(('Manu and Services'!J12/'Manu and Services'!I12)-1))</f>
        <v>-2.1508832215747344E-3</v>
      </c>
      <c r="K29">
        <f>J77*(('Manu and Services'!J12/'Manu and Services'!J$14)*(('Manu and Services'!K12/'Manu and Services'!J12)-1))</f>
        <v>-2.5162631931664623E-3</v>
      </c>
      <c r="L29">
        <f>K77*(('Manu and Services'!K12/'Manu and Services'!K$14)*(('Manu and Services'!L12/'Manu and Services'!K12)-1))</f>
        <v>-8.8135227526522626E-4</v>
      </c>
      <c r="M29">
        <f>L77*(('Manu and Services'!L12/'Manu and Services'!L$14)*(('Manu and Services'!M12/'Manu and Services'!L12)-1))</f>
        <v>1.8679599294845401E-3</v>
      </c>
      <c r="N29">
        <f>M77*(('Manu and Services'!M12/'Manu and Services'!M$14)*(('Manu and Services'!N12/'Manu and Services'!M12)-1))</f>
        <v>-1.044657326829522E-3</v>
      </c>
      <c r="O29">
        <f>N77*(('Manu and Services'!N12/'Manu and Services'!N$14)*(('Manu and Services'!O12/'Manu and Services'!N12)-1))</f>
        <v>-3.3912399586670479E-4</v>
      </c>
      <c r="P29">
        <f>O77*(('Manu and Services'!O12/'Manu and Services'!O$14)*(('Manu and Services'!P12/'Manu and Services'!O12)-1))</f>
        <v>2.1704838058200487E-3</v>
      </c>
      <c r="Q29">
        <f>P77*(('Manu and Services'!P12/'Manu and Services'!P$14)*(('Manu and Services'!Q12/'Manu and Services'!P12)-1))</f>
        <v>-1.1256025627881876E-3</v>
      </c>
      <c r="R29">
        <f>Q77*(('Manu and Services'!Q12/'Manu and Services'!Q$14)*(('Manu and Services'!R12/'Manu and Services'!Q12)-1))</f>
        <v>1.369610141892884E-3</v>
      </c>
      <c r="S29">
        <f>R77*(('Manu and Services'!R12/'Manu and Services'!R$14)*(('Manu and Services'!S12/'Manu and Services'!R12)-1))</f>
        <v>1.5400635006647659E-3</v>
      </c>
      <c r="T29">
        <f>S77*(('Manu and Services'!S12/'Manu and Services'!S$14)*(('Manu and Services'!T12/'Manu and Services'!S12)-1))</f>
        <v>-5.7274049911230972E-4</v>
      </c>
      <c r="U29">
        <f>T77*(('Manu and Services'!T12/'Manu and Services'!T$14)*(('Manu and Services'!U12/'Manu and Services'!T12)-1))</f>
        <v>5.606013594984199E-3</v>
      </c>
      <c r="V29">
        <f>U77*(('Manu and Services'!U12/'Manu and Services'!U$14)*(('Manu and Services'!V12/'Manu and Services'!U12)-1))</f>
        <v>2.3199790505764155E-4</v>
      </c>
      <c r="W29">
        <f>V77*(('Manu and Services'!V12/'Manu and Services'!V$14)*(('Manu and Services'!W12/'Manu and Services'!V12)-1))</f>
        <v>5.4454058116051281E-3</v>
      </c>
      <c r="X29">
        <f>W77*(('Manu and Services'!W12/'Manu and Services'!W$14)*(('Manu and Services'!X12/'Manu and Services'!W12)-1))</f>
        <v>2.432989524192573E-3</v>
      </c>
      <c r="Y29">
        <f>X77*(('Manu and Services'!X12/'Manu and Services'!X$14)*(('Manu and Services'!Y12/'Manu and Services'!X12)-1))</f>
        <v>5.6623028107439764E-3</v>
      </c>
    </row>
    <row r="30" spans="1:25" ht="27.75" customHeight="1" x14ac:dyDescent="0.25">
      <c r="A30" t="s">
        <v>88</v>
      </c>
      <c r="C30">
        <f>B78*(('Manu and Services'!B13/'Manu and Services'!B$14)*(('Manu and Services'!C13/'Manu and Services'!B13)-1))</f>
        <v>2.3957590955181081E-2</v>
      </c>
      <c r="D30">
        <f>C78*(('Manu and Services'!C13/'Manu and Services'!C$14)*(('Manu and Services'!D13/'Manu and Services'!C13)-1))</f>
        <v>5.6279100990477157E-2</v>
      </c>
      <c r="E30">
        <f>D78*(('Manu and Services'!D13/'Manu and Services'!D$14)*(('Manu and Services'!E13/'Manu and Services'!D13)-1))</f>
        <v>-8.5188864276246577E-3</v>
      </c>
      <c r="F30">
        <f>E78*(('Manu and Services'!E13/'Manu and Services'!E$14)*(('Manu and Services'!F13/'Manu and Services'!E13)-1))</f>
        <v>-1.3309352775910386E-2</v>
      </c>
      <c r="G30">
        <f>F78*(('Manu and Services'!F13/'Manu and Services'!F$14)*(('Manu and Services'!G13/'Manu and Services'!F13)-1))</f>
        <v>6.1765516858853585E-2</v>
      </c>
      <c r="H30">
        <f>G78*(('Manu and Services'!G13/'Manu and Services'!G$14)*(('Manu and Services'!H13/'Manu and Services'!G13)-1))</f>
        <v>-3.5548930277094277E-2</v>
      </c>
      <c r="I30">
        <f>H78*(('Manu and Services'!H13/'Manu and Services'!H$14)*(('Manu and Services'!I13/'Manu and Services'!H13)-1))</f>
        <v>6.7348583596969894E-2</v>
      </c>
      <c r="J30">
        <f>I78*(('Manu and Services'!I13/'Manu and Services'!I$14)*(('Manu and Services'!J13/'Manu and Services'!I13)-1))</f>
        <v>3.3847864955237278E-3</v>
      </c>
      <c r="K30">
        <f>J78*(('Manu and Services'!J13/'Manu and Services'!J$14)*(('Manu and Services'!K13/'Manu and Services'!J13)-1))</f>
        <v>2.2808063654199792E-3</v>
      </c>
      <c r="L30">
        <f>K78*(('Manu and Services'!K13/'Manu and Services'!K$14)*(('Manu and Services'!L13/'Manu and Services'!K13)-1))</f>
        <v>-1.8396275183310883E-3</v>
      </c>
      <c r="M30">
        <f>L78*(('Manu and Services'!L13/'Manu and Services'!L$14)*(('Manu and Services'!M13/'Manu and Services'!L13)-1))</f>
        <v>-1.9110878195961866E-2</v>
      </c>
      <c r="N30">
        <f>M78*(('Manu and Services'!M13/'Manu and Services'!M$14)*(('Manu and Services'!N13/'Manu and Services'!M13)-1))</f>
        <v>-6.8528626309525709E-3</v>
      </c>
      <c r="O30">
        <f>N78*(('Manu and Services'!N13/'Manu and Services'!N$14)*(('Manu and Services'!O13/'Manu and Services'!N13)-1))</f>
        <v>-2.310136424053686E-2</v>
      </c>
      <c r="P30">
        <f>O78*(('Manu and Services'!O13/'Manu and Services'!O$14)*(('Manu and Services'!P13/'Manu and Services'!O13)-1))</f>
        <v>1.264885031819204E-2</v>
      </c>
      <c r="Q30">
        <f>P78*(('Manu and Services'!P13/'Manu and Services'!P$14)*(('Manu and Services'!Q13/'Manu and Services'!P13)-1))</f>
        <v>-4.0601659296965048E-2</v>
      </c>
      <c r="R30">
        <f>Q78*(('Manu and Services'!Q13/'Manu and Services'!Q$14)*(('Manu and Services'!R13/'Manu and Services'!Q13)-1))</f>
        <v>-2.4102231445143885E-2</v>
      </c>
      <c r="S30">
        <f>R78*(('Manu and Services'!R13/'Manu and Services'!R$14)*(('Manu and Services'!S13/'Manu and Services'!R13)-1))</f>
        <v>1.1321406859039299E-2</v>
      </c>
      <c r="T30">
        <f>S78*(('Manu and Services'!S13/'Manu and Services'!S$14)*(('Manu and Services'!T13/'Manu and Services'!S13)-1))</f>
        <v>-2.9525628761585002E-2</v>
      </c>
      <c r="U30">
        <f>T78*(('Manu and Services'!T13/'Manu and Services'!T$14)*(('Manu and Services'!U13/'Manu and Services'!T13)-1))</f>
        <v>-7.7591369690203802E-3</v>
      </c>
      <c r="V30">
        <f>U78*(('Manu and Services'!U13/'Manu and Services'!U$14)*(('Manu and Services'!V13/'Manu and Services'!U13)-1))</f>
        <v>-6.8932841020250771E-3</v>
      </c>
      <c r="W30">
        <f>V78*(('Manu and Services'!V13/'Manu and Services'!V$14)*(('Manu and Services'!W13/'Manu and Services'!V13)-1))</f>
        <v>7.0462279752451801E-3</v>
      </c>
      <c r="X30">
        <f>W78*(('Manu and Services'!W13/'Manu and Services'!W$14)*(('Manu and Services'!X13/'Manu and Services'!W13)-1))</f>
        <v>-1.4005933834163606E-2</v>
      </c>
      <c r="Y30">
        <f>X78*(('Manu and Services'!X13/'Manu and Services'!X$14)*(('Manu and Services'!Y13/'Manu and Services'!X13)-1))</f>
        <v>1.0520199022476976E-2</v>
      </c>
    </row>
    <row r="31" spans="1:25" ht="27.75" customHeight="1" x14ac:dyDescent="0.25">
      <c r="A31" t="s">
        <v>114</v>
      </c>
      <c r="C31">
        <f>B79*(('Manu and Services'!B14/'Manu and Services'!B$14)*(('Manu and Services'!C14/'Manu and Services'!B14)-1))</f>
        <v>5.6153813018243959E-2</v>
      </c>
      <c r="D31">
        <f>C79*(('Manu and Services'!C14/'Manu and Services'!C$14)*(('Manu and Services'!D14/'Manu and Services'!C14)-1))</f>
        <v>8.8429472384894403E-2</v>
      </c>
      <c r="E31">
        <f>D79*(('Manu and Services'!D14/'Manu and Services'!D$14)*(('Manu and Services'!E14/'Manu and Services'!D14)-1))</f>
        <v>-4.3300182953436295E-3</v>
      </c>
      <c r="F31">
        <f>E79*(('Manu and Services'!E14/'Manu and Services'!E$14)*(('Manu and Services'!F14/'Manu and Services'!E14)-1))</f>
        <v>5.2095355414343514E-2</v>
      </c>
      <c r="G31">
        <f>F79*(('Manu and Services'!F14/'Manu and Services'!F$14)*(('Manu and Services'!G14/'Manu and Services'!F14)-1))</f>
        <v>-5.0496523877641031E-2</v>
      </c>
      <c r="H31">
        <f>G79*(('Manu and Services'!G14/'Manu and Services'!G$14)*(('Manu and Services'!H14/'Manu and Services'!G14)-1))</f>
        <v>2.600937862576469E-2</v>
      </c>
      <c r="I31">
        <f>H79*(('Manu and Services'!H14/'Manu and Services'!H$14)*(('Manu and Services'!I14/'Manu and Services'!H14)-1))</f>
        <v>2.7113126251603337E-2</v>
      </c>
      <c r="J31">
        <f>I79*(('Manu and Services'!I14/'Manu and Services'!I$14)*(('Manu and Services'!J14/'Manu and Services'!I14)-1))</f>
        <v>-3.8630753862722855E-3</v>
      </c>
      <c r="K31">
        <f>J79*(('Manu and Services'!J14/'Manu and Services'!J$14)*(('Manu and Services'!K14/'Manu and Services'!J14)-1))</f>
        <v>2.6480485234235962E-2</v>
      </c>
      <c r="L31">
        <f>K79*(('Manu and Services'!K14/'Manu and Services'!K$14)*(('Manu and Services'!L14/'Manu and Services'!K14)-1))</f>
        <v>2.6778279322037468E-2</v>
      </c>
      <c r="M31">
        <f>L79*(('Manu and Services'!L14/'Manu and Services'!L$14)*(('Manu and Services'!M14/'Manu and Services'!L14)-1))</f>
        <v>5.2959709619053497E-2</v>
      </c>
      <c r="N31">
        <f>M79*(('Manu and Services'!M14/'Manu and Services'!M$14)*(('Manu and Services'!N14/'Manu and Services'!M14)-1))</f>
        <v>4.4733771169021219E-2</v>
      </c>
      <c r="O31">
        <f>N79*(('Manu and Services'!N14/'Manu and Services'!N$14)*(('Manu and Services'!O14/'Manu and Services'!N14)-1))</f>
        <v>3.4177070127804576E-2</v>
      </c>
      <c r="P31">
        <f>O79*(('Manu and Services'!O14/'Manu and Services'!O$14)*(('Manu and Services'!P14/'Manu and Services'!O14)-1))</f>
        <v>3.6189937561447394E-2</v>
      </c>
      <c r="Q31">
        <f>P79*(('Manu and Services'!P14/'Manu and Services'!P$14)*(('Manu and Services'!Q14/'Manu and Services'!P14)-1))</f>
        <v>3.2753678958926891E-2</v>
      </c>
      <c r="R31">
        <f>Q79*(('Manu and Services'!Q14/'Manu and Services'!Q$14)*(('Manu and Services'!R14/'Manu and Services'!Q14)-1))</f>
        <v>-3.4864461560929261E-2</v>
      </c>
      <c r="S31">
        <f>R79*(('Manu and Services'!R14/'Manu and Services'!R$14)*(('Manu and Services'!S14/'Manu and Services'!R14)-1))</f>
        <v>-1.8750817052932356E-2</v>
      </c>
      <c r="T31">
        <f>S79*(('Manu and Services'!S14/'Manu and Services'!S$14)*(('Manu and Services'!T14/'Manu and Services'!S14)-1))</f>
        <v>1.4044512793270902E-2</v>
      </c>
      <c r="U31">
        <f>T79*(('Manu and Services'!T14/'Manu and Services'!T$14)*(('Manu and Services'!U14/'Manu and Services'!T14)-1))</f>
        <v>-9.3043317139299697E-3</v>
      </c>
      <c r="V31">
        <f>U79*(('Manu and Services'!U14/'Manu and Services'!U$14)*(('Manu and Services'!V14/'Manu and Services'!U14)-1))</f>
        <v>-1.2597588725956843E-2</v>
      </c>
      <c r="W31">
        <f>V79*(('Manu and Services'!V14/'Manu and Services'!V$14)*(('Manu and Services'!W14/'Manu and Services'!V14)-1))</f>
        <v>3.4828402945629167E-2</v>
      </c>
      <c r="X31">
        <f>W79*(('Manu and Services'!W14/'Manu and Services'!W$14)*(('Manu and Services'!X14/'Manu and Services'!W14)-1))</f>
        <v>2.8601258610736258E-2</v>
      </c>
      <c r="Y31">
        <f>X79*(('Manu and Services'!X14/'Manu and Services'!X$14)*(('Manu and Services'!Y14/'Manu and Services'!X14)-1))</f>
        <v>3.4982079148887735E-2</v>
      </c>
    </row>
    <row r="33" spans="1:25" ht="27.75" customHeight="1" x14ac:dyDescent="0.25">
      <c r="A33" t="s">
        <v>132</v>
      </c>
    </row>
    <row r="34" spans="1:25" ht="15" x14ac:dyDescent="0.25">
      <c r="C34">
        <v>1994</v>
      </c>
      <c r="D34">
        <v>1995</v>
      </c>
      <c r="E34">
        <v>1996</v>
      </c>
      <c r="F34">
        <v>1997</v>
      </c>
      <c r="G34">
        <v>1998</v>
      </c>
      <c r="H34">
        <v>1999</v>
      </c>
      <c r="I34">
        <v>2000</v>
      </c>
      <c r="J34">
        <v>2001</v>
      </c>
      <c r="K34">
        <v>2002</v>
      </c>
      <c r="L34">
        <v>2003</v>
      </c>
      <c r="M34">
        <v>2004</v>
      </c>
      <c r="N34">
        <v>2005</v>
      </c>
      <c r="O34">
        <v>2006</v>
      </c>
      <c r="P34">
        <v>2007</v>
      </c>
      <c r="Q34">
        <v>2008</v>
      </c>
      <c r="R34">
        <v>2009</v>
      </c>
      <c r="S34">
        <v>2010</v>
      </c>
      <c r="T34">
        <v>2011</v>
      </c>
      <c r="U34">
        <v>2012</v>
      </c>
      <c r="V34">
        <v>2013</v>
      </c>
      <c r="W34">
        <v>2014</v>
      </c>
      <c r="X34">
        <v>2015</v>
      </c>
      <c r="Y34">
        <v>2016</v>
      </c>
    </row>
    <row r="35" spans="1:25" ht="27.75" customHeight="1" x14ac:dyDescent="0.25">
      <c r="A35" t="s">
        <v>85</v>
      </c>
      <c r="C35">
        <f>('Manu and Services'!B3/'Manu and Services'!B$14)*('Manu and Services'!C3/'Manu and Services'!B3)*(C67-B67)</f>
        <v>-2.3064195892290979E-3</v>
      </c>
      <c r="D35">
        <f>('Manu and Services'!C3/'Manu and Services'!C$14)*('Manu and Services'!D3/'Manu and Services'!C3)*(D67-C67)</f>
        <v>-4.7206377318894559E-3</v>
      </c>
      <c r="E35">
        <f>('Manu and Services'!D3/'Manu and Services'!D$14)*('Manu and Services'!E3/'Manu and Services'!D3)*(E67-D67)</f>
        <v>-2.4971151112565307E-3</v>
      </c>
      <c r="F35">
        <f>('Manu and Services'!E3/'Manu and Services'!E$14)*('Manu and Services'!F3/'Manu and Services'!E3)*(F67-E67)</f>
        <v>1.3094991516497262E-3</v>
      </c>
      <c r="G35">
        <f>('Manu and Services'!F3/'Manu and Services'!F$14)*('Manu and Services'!G3/'Manu and Services'!F3)*(G67-F67)</f>
        <v>-2.772082550474458E-3</v>
      </c>
      <c r="H35">
        <f>('Manu and Services'!G3/'Manu and Services'!G$14)*('Manu and Services'!H3/'Manu and Services'!G3)*(H67-G67)</f>
        <v>-4.0489324178517454E-4</v>
      </c>
      <c r="I35">
        <f>('Manu and Services'!H3/'Manu and Services'!H$14)*('Manu and Services'!I3/'Manu and Services'!H3)*(I67-H67)</f>
        <v>-2.2490662609678551E-4</v>
      </c>
      <c r="J35">
        <f>('Manu and Services'!I3/'Manu and Services'!I$14)*('Manu and Services'!J3/'Manu and Services'!I3)*(J67-I67)</f>
        <v>1.603699689378345E-4</v>
      </c>
      <c r="K35">
        <f>('Manu and Services'!J3/'Manu and Services'!J$14)*('Manu and Services'!K3/'Manu and Services'!J3)*(K67-J67)</f>
        <v>-2.4042086591139714E-3</v>
      </c>
      <c r="L35">
        <f>('Manu and Services'!K3/'Manu and Services'!K$14)*('Manu and Services'!L3/'Manu and Services'!K3)*(L67-K67)</f>
        <v>-4.2940889066421516E-5</v>
      </c>
      <c r="M35">
        <f>('Manu and Services'!L3/'Manu and Services'!L$14)*('Manu and Services'!M3/'Manu and Services'!L3)*(M67-L67)</f>
        <v>-4.2428490623221864E-3</v>
      </c>
      <c r="N35">
        <f>('Manu and Services'!M3/'Manu and Services'!M$14)*('Manu and Services'!N3/'Manu and Services'!M3)*(N67-M67)</f>
        <v>-1.7460584008353655E-3</v>
      </c>
      <c r="O35">
        <f>('Manu and Services'!N3/'Manu and Services'!N$14)*('Manu and Services'!O3/'Manu and Services'!N3)*(O67-N67)</f>
        <v>4.9370035823898374E-4</v>
      </c>
      <c r="P35">
        <f>('Manu and Services'!O3/'Manu and Services'!O$14)*('Manu and Services'!P3/'Manu and Services'!O3)*(P67-O67)</f>
        <v>-4.2989780881907596E-3</v>
      </c>
      <c r="Q35">
        <f>('Manu and Services'!P3/'Manu and Services'!P$14)*('Manu and Services'!Q3/'Manu and Services'!P3)*(Q67-P67)</f>
        <v>-1.8701314229724283E-3</v>
      </c>
      <c r="R35">
        <f>('Manu and Services'!Q3/'Manu and Services'!Q$14)*('Manu and Services'!R3/'Manu and Services'!Q3)*(R67-Q67)</f>
        <v>-6.1927662097116913E-3</v>
      </c>
      <c r="S35">
        <f>('Manu and Services'!R3/'Manu and Services'!R$14)*('Manu and Services'!S3/'Manu and Services'!R3)*(S67-R67)</f>
        <v>9.4582602547926332E-4</v>
      </c>
      <c r="T35">
        <f>('Manu and Services'!S3/'Manu and Services'!S$14)*('Manu and Services'!T3/'Manu and Services'!S3)*(T67-S67)</f>
        <v>1.0774447342047102E-3</v>
      </c>
      <c r="U35">
        <f>('Manu and Services'!T3/'Manu and Services'!T$14)*('Manu and Services'!U3/'Manu and Services'!T3)*(U67-T67)</f>
        <v>-2.119126776347889E-3</v>
      </c>
      <c r="V35">
        <f>('Manu and Services'!U3/'Manu and Services'!U$14)*('Manu and Services'!V3/'Manu and Services'!U3)*(V67-U67)</f>
        <v>-4.4713118492763259E-3</v>
      </c>
      <c r="W35">
        <f>('Manu and Services'!V3/'Manu and Services'!V$14)*('Manu and Services'!W3/'Manu and Services'!V3)*(W67-V67)</f>
        <v>-9.5225159556029641E-5</v>
      </c>
      <c r="X35">
        <f>('Manu and Services'!W3/'Manu and Services'!W$14)*('Manu and Services'!X3/'Manu and Services'!W3)*(X67-W67)</f>
        <v>-2.5951797159502127E-3</v>
      </c>
      <c r="Y35">
        <f>('Manu and Services'!X3/'Manu and Services'!X$14)*('Manu and Services'!Y3/'Manu and Services'!X3)*(Y67-X67)</f>
        <v>8.8381545109249521E-4</v>
      </c>
    </row>
    <row r="36" spans="1:25" ht="27.75" customHeight="1" x14ac:dyDescent="0.25">
      <c r="A36" t="s">
        <v>84</v>
      </c>
      <c r="C36">
        <f>('Manu and Services'!B4/'Manu and Services'!B$14)*('Manu and Services'!C4/'Manu and Services'!B4)*(C68-B68)</f>
        <v>-2.8311571110801923E-3</v>
      </c>
      <c r="D36">
        <f>('Manu and Services'!C4/'Manu and Services'!C$14)*('Manu and Services'!D4/'Manu and Services'!C4)*(D68-C68)</f>
        <v>-8.742452846899184E-3</v>
      </c>
      <c r="E36">
        <f>('Manu and Services'!D4/'Manu and Services'!D$14)*('Manu and Services'!E4/'Manu and Services'!D4)*(E68-D68)</f>
        <v>-8.4897314809155838E-4</v>
      </c>
      <c r="F36">
        <f>('Manu and Services'!E4/'Manu and Services'!E$14)*('Manu and Services'!F4/'Manu and Services'!E4)*(F68-E68)</f>
        <v>3.7395014513785588E-3</v>
      </c>
      <c r="G36">
        <f>('Manu and Services'!F4/'Manu and Services'!F$14)*('Manu and Services'!G4/'Manu and Services'!F4)*(G68-F68)</f>
        <v>-9.0802696460686523E-4</v>
      </c>
      <c r="H36">
        <f>('Manu and Services'!G4/'Manu and Services'!G$14)*('Manu and Services'!H4/'Manu and Services'!G4)*(H68-G68)</f>
        <v>5.9873148337815443E-3</v>
      </c>
      <c r="I36">
        <f>('Manu and Services'!H4/'Manu and Services'!H$14)*('Manu and Services'!I4/'Manu and Services'!H4)*(I68-H68)</f>
        <v>3.0762928715778771E-3</v>
      </c>
      <c r="J36">
        <f>('Manu and Services'!I4/'Manu and Services'!I$14)*('Manu and Services'!J4/'Manu and Services'!I4)*(J68-I68)</f>
        <v>4.5911219642085508E-3</v>
      </c>
      <c r="K36">
        <f>('Manu and Services'!J4/'Manu and Services'!J$14)*('Manu and Services'!K4/'Manu and Services'!J4)*(K68-J68)</f>
        <v>-2.9246858638483936E-3</v>
      </c>
      <c r="L36">
        <f>('Manu and Services'!K4/'Manu and Services'!K$14)*('Manu and Services'!L4/'Manu and Services'!K4)*(L68-K68)</f>
        <v>1.0490413852241604E-3</v>
      </c>
      <c r="M36">
        <f>('Manu and Services'!L4/'Manu and Services'!L$14)*('Manu and Services'!M4/'Manu and Services'!L4)*(M68-L68)</f>
        <v>-4.9336574415400122E-3</v>
      </c>
      <c r="N36">
        <f>('Manu and Services'!M4/'Manu and Services'!M$14)*('Manu and Services'!N4/'Manu and Services'!M4)*(N68-M68)</f>
        <v>-1.4325097656111064E-3</v>
      </c>
      <c r="O36">
        <f>('Manu and Services'!N4/'Manu and Services'!N$14)*('Manu and Services'!O4/'Manu and Services'!N4)*(O68-N68)</f>
        <v>4.2571420920596839E-3</v>
      </c>
      <c r="P36">
        <f>('Manu and Services'!O4/'Manu and Services'!O$14)*('Manu and Services'!P4/'Manu and Services'!O4)*(P68-O68)</f>
        <v>-6.8968874638942017E-3</v>
      </c>
      <c r="Q36">
        <f>('Manu and Services'!P4/'Manu and Services'!P$14)*('Manu and Services'!Q4/'Manu and Services'!P4)*(Q68-P68)</f>
        <v>-1.2521727451513785E-3</v>
      </c>
      <c r="R36">
        <f>('Manu and Services'!Q4/'Manu and Services'!Q$14)*('Manu and Services'!R4/'Manu and Services'!Q4)*(R68-Q68)</f>
        <v>-8.3728628499454387E-3</v>
      </c>
      <c r="S36">
        <f>('Manu and Services'!R4/'Manu and Services'!R$14)*('Manu and Services'!S4/'Manu and Services'!R4)*(S68-R68)</f>
        <v>5.2551453510261865E-3</v>
      </c>
      <c r="T36">
        <f>('Manu and Services'!S4/'Manu and Services'!S$14)*('Manu and Services'!T4/'Manu and Services'!S4)*(T68-S68)</f>
        <v>3.2670672837268799E-3</v>
      </c>
      <c r="U36">
        <f>('Manu and Services'!T4/'Manu and Services'!T$14)*('Manu and Services'!U4/'Manu and Services'!T4)*(U68-T68)</f>
        <v>-1.4744422337902717E-3</v>
      </c>
      <c r="V36">
        <f>('Manu and Services'!U4/'Manu and Services'!U$14)*('Manu and Services'!V4/'Manu and Services'!U4)*(V68-U68)</f>
        <v>1.5605142582495613E-3</v>
      </c>
      <c r="W36">
        <f>('Manu and Services'!V4/'Manu and Services'!V$14)*('Manu and Services'!W4/'Manu and Services'!V4)*(W68-V68)</f>
        <v>1.5206649849859428E-3</v>
      </c>
      <c r="X36">
        <f>('Manu and Services'!W4/'Manu and Services'!W$14)*('Manu and Services'!X4/'Manu and Services'!W4)*(X68-W68)</f>
        <v>-4.062085714447273E-3</v>
      </c>
      <c r="Y36">
        <f>('Manu and Services'!X4/'Manu and Services'!X$14)*('Manu and Services'!Y4/'Manu and Services'!X4)*(Y68-X68)</f>
        <v>3.4625857116857423E-3</v>
      </c>
    </row>
    <row r="37" spans="1:25" ht="27.75" customHeight="1" x14ac:dyDescent="0.25">
      <c r="A37" t="s">
        <v>83</v>
      </c>
      <c r="C37">
        <f>('Manu and Services'!B5/'Manu and Services'!B$14)*('Manu and Services'!C5/'Manu and Services'!B5)*(C69-B69)</f>
        <v>4.0644543113765837E-3</v>
      </c>
      <c r="D37">
        <f>('Manu and Services'!C5/'Manu and Services'!C$14)*('Manu and Services'!D5/'Manu and Services'!C5)*(D69-C69)</f>
        <v>8.7254407622747582E-3</v>
      </c>
      <c r="E37">
        <f>('Manu and Services'!D5/'Manu and Services'!D$14)*('Manu and Services'!E5/'Manu and Services'!D5)*(E69-D69)</f>
        <v>-1.1523480083118146E-3</v>
      </c>
      <c r="F37">
        <f>('Manu and Services'!E5/'Manu and Services'!E$14)*('Manu and Services'!F5/'Manu and Services'!E5)*(F69-E69)</f>
        <v>2.0807354717214928E-3</v>
      </c>
      <c r="G37">
        <f>('Manu and Services'!F5/'Manu and Services'!F$14)*('Manu and Services'!G5/'Manu and Services'!F5)*(G69-F69)</f>
        <v>-5.480772547202588E-3</v>
      </c>
      <c r="H37">
        <f>('Manu and Services'!G5/'Manu and Services'!G$14)*('Manu and Services'!H5/'Manu and Services'!G5)*(H69-G69)</f>
        <v>3.9866189453156587E-4</v>
      </c>
      <c r="I37">
        <f>('Manu and Services'!H5/'Manu and Services'!H$14)*('Manu and Services'!I5/'Manu and Services'!H5)*(I69-H69)</f>
        <v>8.2674746078681728E-3</v>
      </c>
      <c r="J37">
        <f>('Manu and Services'!I5/'Manu and Services'!I$14)*('Manu and Services'!J5/'Manu and Services'!I5)*(J69-I69)</f>
        <v>-4.0604099710098559E-3</v>
      </c>
      <c r="K37">
        <f>('Manu and Services'!J5/'Manu and Services'!J$14)*('Manu and Services'!K5/'Manu and Services'!J5)*(K69-J69)</f>
        <v>-1.2806502218434906E-2</v>
      </c>
      <c r="L37">
        <f>('Manu and Services'!K5/'Manu and Services'!K$14)*('Manu and Services'!L5/'Manu and Services'!K5)*(L69-K69)</f>
        <v>-1.5995551629295185E-3</v>
      </c>
      <c r="M37">
        <f>('Manu and Services'!L5/'Manu and Services'!L$14)*('Manu and Services'!M5/'Manu and Services'!L5)*(M69-L69)</f>
        <v>-7.0215193470255909E-3</v>
      </c>
      <c r="N37">
        <f>('Manu and Services'!M5/'Manu and Services'!M$14)*('Manu and Services'!N5/'Manu and Services'!M5)*(N69-M69)</f>
        <v>-2.5307472916684943E-3</v>
      </c>
      <c r="O37">
        <f>('Manu and Services'!N5/'Manu and Services'!N$14)*('Manu and Services'!O5/'Manu and Services'!N5)*(O69-N69)</f>
        <v>2.3229936919622962E-3</v>
      </c>
      <c r="P37">
        <f>('Manu and Services'!O5/'Manu and Services'!O$14)*('Manu and Services'!P5/'Manu and Services'!O5)*(P69-O69)</f>
        <v>-8.9646744907860721E-3</v>
      </c>
      <c r="Q37">
        <f>('Manu and Services'!P5/'Manu and Services'!P$14)*('Manu and Services'!Q5/'Manu and Services'!P5)*(Q69-P69)</f>
        <v>-3.1578825787682754E-3</v>
      </c>
      <c r="R37">
        <f>('Manu and Services'!Q5/'Manu and Services'!Q$14)*('Manu and Services'!R5/'Manu and Services'!Q5)*(R69-Q69)</f>
        <v>-6.3176679041069307E-3</v>
      </c>
      <c r="S37">
        <f>('Manu and Services'!R5/'Manu and Services'!R$14)*('Manu and Services'!S5/'Manu and Services'!R5)*(S69-R69)</f>
        <v>8.1842250513201025E-3</v>
      </c>
      <c r="T37">
        <f>('Manu and Services'!S5/'Manu and Services'!S$14)*('Manu and Services'!T5/'Manu and Services'!S5)*(T69-S69)</f>
        <v>1.8057670514575841E-3</v>
      </c>
      <c r="U37">
        <f>('Manu and Services'!T5/'Manu and Services'!T$14)*('Manu and Services'!U5/'Manu and Services'!T5)*(U69-T69)</f>
        <v>-7.0047498985364573E-3</v>
      </c>
      <c r="V37">
        <f>('Manu and Services'!U5/'Manu and Services'!U$14)*('Manu and Services'!V5/'Manu and Services'!U5)*(V69-U69)</f>
        <v>-3.0794840376929446E-3</v>
      </c>
      <c r="W37">
        <f>('Manu and Services'!V5/'Manu and Services'!V$14)*('Manu and Services'!W5/'Manu and Services'!V5)*(W69-V69)</f>
        <v>-7.8257991719541211E-4</v>
      </c>
      <c r="X37">
        <f>('Manu and Services'!W5/'Manu and Services'!W$14)*('Manu and Services'!X5/'Manu and Services'!W5)*(X69-W69)</f>
        <v>-2.7673537249536702E-3</v>
      </c>
      <c r="Y37">
        <f>('Manu and Services'!X5/'Manu and Services'!X$14)*('Manu and Services'!Y5/'Manu and Services'!X5)*(Y69-X69)</f>
        <v>1.3055911184454844E-3</v>
      </c>
    </row>
    <row r="38" spans="1:25" ht="27.75" customHeight="1" x14ac:dyDescent="0.25">
      <c r="A38" t="s">
        <v>81</v>
      </c>
      <c r="C38">
        <f>('Manu and Services'!B6/'Manu and Services'!B$14)*('Manu and Services'!C6/'Manu and Services'!B6)*(C70-B70)</f>
        <v>-3.1479505108250117E-3</v>
      </c>
      <c r="D38">
        <f>('Manu and Services'!C6/'Manu and Services'!C$14)*('Manu and Services'!D6/'Manu and Services'!C6)*(D70-C70)</f>
        <v>-3.8273849074625011E-3</v>
      </c>
      <c r="E38">
        <f>('Manu and Services'!D6/'Manu and Services'!D$14)*('Manu and Services'!E6/'Manu and Services'!D6)*(E70-D70)</f>
        <v>-4.6875807235337982E-3</v>
      </c>
      <c r="F38">
        <f>('Manu and Services'!E6/'Manu and Services'!E$14)*('Manu and Services'!F6/'Manu and Services'!E6)*(F70-E70)</f>
        <v>2.61452700696822E-3</v>
      </c>
      <c r="G38">
        <f>('Manu and Services'!F6/'Manu and Services'!F$14)*('Manu and Services'!G6/'Manu and Services'!F6)*(G70-F70)</f>
        <v>-5.0976700558206655E-4</v>
      </c>
      <c r="H38">
        <f>('Manu and Services'!G6/'Manu and Services'!G$14)*('Manu and Services'!H6/'Manu and Services'!G6)*(H70-G70)</f>
        <v>-5.9712764599873544E-4</v>
      </c>
      <c r="I38">
        <f>('Manu and Services'!H6/'Manu and Services'!H$14)*('Manu and Services'!I6/'Manu and Services'!H6)*(I70-H70)</f>
        <v>-1.8701971291936277E-3</v>
      </c>
      <c r="J38">
        <f>('Manu and Services'!I6/'Manu and Services'!I$14)*('Manu and Services'!J6/'Manu and Services'!I6)*(J70-I70)</f>
        <v>3.6318450972476846E-3</v>
      </c>
      <c r="K38">
        <f>('Manu and Services'!J6/'Manu and Services'!J$14)*('Manu and Services'!K6/'Manu and Services'!J6)*(K70-J70)</f>
        <v>-4.4818004264785194E-3</v>
      </c>
      <c r="L38">
        <f>('Manu and Services'!K6/'Manu and Services'!K$14)*('Manu and Services'!L6/'Manu and Services'!K6)*(L70-K70)</f>
        <v>2.6129450720519137E-3</v>
      </c>
      <c r="M38">
        <f>('Manu and Services'!L6/'Manu and Services'!L$14)*('Manu and Services'!M6/'Manu and Services'!L6)*(M70-L70)</f>
        <v>-1.7564890953927938E-4</v>
      </c>
      <c r="N38">
        <f>('Manu and Services'!M6/'Manu and Services'!M$14)*('Manu and Services'!N6/'Manu and Services'!M6)*(N70-M70)</f>
        <v>-8.6991165723716683E-4</v>
      </c>
      <c r="O38">
        <f>('Manu and Services'!N6/'Manu and Services'!N$14)*('Manu and Services'!O6/'Manu and Services'!N6)*(O70-N70)</f>
        <v>6.6363807094451015E-3</v>
      </c>
      <c r="P38">
        <f>('Manu and Services'!O6/'Manu and Services'!O$14)*('Manu and Services'!P6/'Manu and Services'!O6)*(P70-O70)</f>
        <v>-7.669450076699229E-3</v>
      </c>
      <c r="Q38">
        <f>('Manu and Services'!P6/'Manu and Services'!P$14)*('Manu and Services'!Q6/'Manu and Services'!P6)*(Q70-P70)</f>
        <v>-4.6217122439136572E-4</v>
      </c>
      <c r="R38">
        <f>('Manu and Services'!Q6/'Manu and Services'!Q$14)*('Manu and Services'!R6/'Manu and Services'!Q6)*(R70-Q70)</f>
        <v>-1.7355131850248368E-3</v>
      </c>
      <c r="S38">
        <f>('Manu and Services'!R6/'Manu and Services'!R$14)*('Manu and Services'!S6/'Manu and Services'!R6)*(S70-R70)</f>
        <v>1.3226776295883544E-2</v>
      </c>
      <c r="T38">
        <f>('Manu and Services'!S6/'Manu and Services'!S$14)*('Manu and Services'!T6/'Manu and Services'!S6)*(T70-S70)</f>
        <v>-9.0059521009896819E-4</v>
      </c>
      <c r="U38">
        <f>('Manu and Services'!T6/'Manu and Services'!T$14)*('Manu and Services'!U6/'Manu and Services'!T6)*(U70-T70)</f>
        <v>2.299984837225242E-3</v>
      </c>
      <c r="V38">
        <f>('Manu and Services'!U6/'Manu and Services'!U$14)*('Manu and Services'!V6/'Manu and Services'!U6)*(V70-U70)</f>
        <v>-1.20519661901716E-3</v>
      </c>
      <c r="W38">
        <f>('Manu and Services'!V6/'Manu and Services'!V$14)*('Manu and Services'!W6/'Manu and Services'!V6)*(W70-V70)</f>
        <v>-3.5930788473375198E-4</v>
      </c>
      <c r="X38">
        <f>('Manu and Services'!W6/'Manu and Services'!W$14)*('Manu and Services'!X6/'Manu and Services'!W6)*(X70-W70)</f>
        <v>-3.2143667918326539E-3</v>
      </c>
      <c r="Y38">
        <f>('Manu and Services'!X6/'Manu and Services'!X$14)*('Manu and Services'!Y6/'Manu and Services'!X6)*(Y70-X70)</f>
        <v>3.5366361248124587E-3</v>
      </c>
    </row>
    <row r="39" spans="1:25" ht="27.75" customHeight="1" x14ac:dyDescent="0.25">
      <c r="A39" t="s">
        <v>82</v>
      </c>
      <c r="C39" t="e">
        <f>('Manu and Services'!#REF!/'Manu and Services'!B$14)*('Manu and Services'!#REF!/'Manu and Services'!#REF!)*(C71-B71)</f>
        <v>#REF!</v>
      </c>
      <c r="D39" t="e">
        <f>('Manu and Services'!#REF!/'Manu and Services'!C$14)*('Manu and Services'!#REF!/'Manu and Services'!#REF!)*(D71-C71)</f>
        <v>#REF!</v>
      </c>
      <c r="E39" t="e">
        <f>('Manu and Services'!#REF!/'Manu and Services'!D$14)*('Manu and Services'!#REF!/'Manu and Services'!#REF!)*(E71-D71)</f>
        <v>#REF!</v>
      </c>
      <c r="F39" t="e">
        <f>('Manu and Services'!#REF!/'Manu and Services'!E$14)*('Manu and Services'!#REF!/'Manu and Services'!#REF!)*(F71-E71)</f>
        <v>#REF!</v>
      </c>
      <c r="G39" t="e">
        <f>('Manu and Services'!#REF!/'Manu and Services'!F$14)*('Manu and Services'!#REF!/'Manu and Services'!#REF!)*(G71-F71)</f>
        <v>#REF!</v>
      </c>
      <c r="H39" t="e">
        <f>('Manu and Services'!#REF!/'Manu and Services'!G$14)*('Manu and Services'!#REF!/'Manu and Services'!#REF!)*(H71-G71)</f>
        <v>#REF!</v>
      </c>
      <c r="I39" t="e">
        <f>('Manu and Services'!#REF!/'Manu and Services'!H$14)*('Manu and Services'!#REF!/'Manu and Services'!#REF!)*(I71-H71)</f>
        <v>#REF!</v>
      </c>
      <c r="J39" t="e">
        <f>('Manu and Services'!#REF!/'Manu and Services'!I$14)*('Manu and Services'!#REF!/'Manu and Services'!#REF!)*(J71-I71)</f>
        <v>#REF!</v>
      </c>
      <c r="K39" t="e">
        <f>('Manu and Services'!#REF!/'Manu and Services'!J$14)*('Manu and Services'!#REF!/'Manu and Services'!#REF!)*(K71-J71)</f>
        <v>#REF!</v>
      </c>
      <c r="L39" t="e">
        <f>('Manu and Services'!#REF!/'Manu and Services'!K$14)*('Manu and Services'!#REF!/'Manu and Services'!#REF!)*(L71-K71)</f>
        <v>#REF!</v>
      </c>
      <c r="M39" t="e">
        <f>('Manu and Services'!#REF!/'Manu and Services'!L$14)*('Manu and Services'!#REF!/'Manu and Services'!#REF!)*(M71-L71)</f>
        <v>#REF!</v>
      </c>
      <c r="N39" t="e">
        <f>('Manu and Services'!#REF!/'Manu and Services'!M$14)*('Manu and Services'!#REF!/'Manu and Services'!#REF!)*(N71-M71)</f>
        <v>#REF!</v>
      </c>
      <c r="O39" t="e">
        <f>('Manu and Services'!#REF!/'Manu and Services'!N$14)*('Manu and Services'!#REF!/'Manu and Services'!#REF!)*(O71-N71)</f>
        <v>#REF!</v>
      </c>
      <c r="P39" t="e">
        <f>('Manu and Services'!#REF!/'Manu and Services'!O$14)*('Manu and Services'!#REF!/'Manu and Services'!#REF!)*(P71-O71)</f>
        <v>#REF!</v>
      </c>
      <c r="Q39" t="e">
        <f>('Manu and Services'!#REF!/'Manu and Services'!P$14)*('Manu and Services'!#REF!/'Manu and Services'!#REF!)*(Q71-P71)</f>
        <v>#REF!</v>
      </c>
      <c r="R39" t="e">
        <f>('Manu and Services'!#REF!/'Manu and Services'!Q$14)*('Manu and Services'!#REF!/'Manu and Services'!#REF!)*(R71-Q71)</f>
        <v>#REF!</v>
      </c>
      <c r="S39" t="e">
        <f>('Manu and Services'!#REF!/'Manu and Services'!R$14)*('Manu and Services'!#REF!/'Manu and Services'!#REF!)*(S71-R71)</f>
        <v>#REF!</v>
      </c>
      <c r="T39" t="e">
        <f>('Manu and Services'!#REF!/'Manu and Services'!S$14)*('Manu and Services'!#REF!/'Manu and Services'!#REF!)*(T71-S71)</f>
        <v>#REF!</v>
      </c>
      <c r="U39" t="e">
        <f>('Manu and Services'!#REF!/'Manu and Services'!T$14)*('Manu and Services'!#REF!/'Manu and Services'!#REF!)*(U71-T71)</f>
        <v>#REF!</v>
      </c>
      <c r="V39" t="e">
        <f>('Manu and Services'!#REF!/'Manu and Services'!U$14)*('Manu and Services'!#REF!/'Manu and Services'!#REF!)*(V71-U71)</f>
        <v>#REF!</v>
      </c>
      <c r="W39" t="e">
        <f>('Manu and Services'!#REF!/'Manu and Services'!V$14)*('Manu and Services'!#REF!/'Manu and Services'!#REF!)*(W71-V71)</f>
        <v>#REF!</v>
      </c>
      <c r="X39" t="e">
        <f>('Manu and Services'!#REF!/'Manu and Services'!W$14)*('Manu and Services'!#REF!/'Manu and Services'!#REF!)*(X71-W71)</f>
        <v>#REF!</v>
      </c>
      <c r="Y39" t="e">
        <f>('Manu and Services'!#REF!/'Manu and Services'!X$14)*('Manu and Services'!#REF!/'Manu and Services'!#REF!)*(Y71-X71)</f>
        <v>#REF!</v>
      </c>
    </row>
    <row r="40" spans="1:25" ht="27.75" customHeight="1" x14ac:dyDescent="0.25">
      <c r="A40" t="s">
        <v>128</v>
      </c>
      <c r="C40" t="e">
        <f>('Manu and Services'!#REF!/'Manu and Services'!B$14)*('Manu and Services'!#REF!/'Manu and Services'!#REF!)*(C72-B72)</f>
        <v>#REF!</v>
      </c>
      <c r="D40" t="e">
        <f>('Manu and Services'!#REF!/'Manu and Services'!C$14)*('Manu and Services'!#REF!/'Manu and Services'!#REF!)*(D72-C72)</f>
        <v>#REF!</v>
      </c>
      <c r="E40" t="e">
        <f>('Manu and Services'!#REF!/'Manu and Services'!D$14)*('Manu and Services'!#REF!/'Manu and Services'!#REF!)*(E72-D72)</f>
        <v>#REF!</v>
      </c>
      <c r="F40" t="e">
        <f>('Manu and Services'!#REF!/'Manu and Services'!E$14)*('Manu and Services'!#REF!/'Manu and Services'!#REF!)*(F72-E72)</f>
        <v>#REF!</v>
      </c>
      <c r="G40" t="e">
        <f>('Manu and Services'!#REF!/'Manu and Services'!F$14)*('Manu and Services'!#REF!/'Manu and Services'!#REF!)*(G72-F72)</f>
        <v>#REF!</v>
      </c>
      <c r="H40" t="e">
        <f>('Manu and Services'!#REF!/'Manu and Services'!G$14)*('Manu and Services'!#REF!/'Manu and Services'!#REF!)*(H72-G72)</f>
        <v>#REF!</v>
      </c>
      <c r="I40" t="e">
        <f>('Manu and Services'!#REF!/'Manu and Services'!H$14)*('Manu and Services'!#REF!/'Manu and Services'!#REF!)*(I72-H72)</f>
        <v>#REF!</v>
      </c>
      <c r="J40" t="e">
        <f>('Manu and Services'!#REF!/'Manu and Services'!I$14)*('Manu and Services'!#REF!/'Manu and Services'!#REF!)*(J72-I72)</f>
        <v>#REF!</v>
      </c>
      <c r="K40" t="e">
        <f>('Manu and Services'!#REF!/'Manu and Services'!J$14)*('Manu and Services'!#REF!/'Manu and Services'!#REF!)*(K72-J72)</f>
        <v>#REF!</v>
      </c>
      <c r="L40" t="e">
        <f>('Manu and Services'!#REF!/'Manu and Services'!K$14)*('Manu and Services'!#REF!/'Manu and Services'!#REF!)*(L72-K72)</f>
        <v>#REF!</v>
      </c>
      <c r="M40" t="e">
        <f>('Manu and Services'!#REF!/'Manu and Services'!L$14)*('Manu and Services'!#REF!/'Manu and Services'!#REF!)*(M72-L72)</f>
        <v>#REF!</v>
      </c>
      <c r="N40" t="e">
        <f>('Manu and Services'!#REF!/'Manu and Services'!M$14)*('Manu and Services'!#REF!/'Manu and Services'!#REF!)*(N72-M72)</f>
        <v>#REF!</v>
      </c>
      <c r="O40" t="e">
        <f>('Manu and Services'!#REF!/'Manu and Services'!N$14)*('Manu and Services'!#REF!/'Manu and Services'!#REF!)*(O72-N72)</f>
        <v>#REF!</v>
      </c>
      <c r="P40" t="e">
        <f>('Manu and Services'!#REF!/'Manu and Services'!O$14)*('Manu and Services'!#REF!/'Manu and Services'!#REF!)*(P72-O72)</f>
        <v>#REF!</v>
      </c>
      <c r="Q40" t="e">
        <f>('Manu and Services'!#REF!/'Manu and Services'!P$14)*('Manu and Services'!#REF!/'Manu and Services'!#REF!)*(Q72-P72)</f>
        <v>#REF!</v>
      </c>
      <c r="R40" t="e">
        <f>('Manu and Services'!#REF!/'Manu and Services'!Q$14)*('Manu and Services'!#REF!/'Manu and Services'!#REF!)*(R72-Q72)</f>
        <v>#REF!</v>
      </c>
      <c r="S40" t="e">
        <f>('Manu and Services'!#REF!/'Manu and Services'!R$14)*('Manu and Services'!#REF!/'Manu and Services'!#REF!)*(S72-R72)</f>
        <v>#REF!</v>
      </c>
      <c r="T40" t="e">
        <f>('Manu and Services'!#REF!/'Manu and Services'!S$14)*('Manu and Services'!#REF!/'Manu and Services'!#REF!)*(T72-S72)</f>
        <v>#REF!</v>
      </c>
      <c r="U40" t="e">
        <f>('Manu and Services'!#REF!/'Manu and Services'!T$14)*('Manu and Services'!#REF!/'Manu and Services'!#REF!)*(U72-T72)</f>
        <v>#REF!</v>
      </c>
      <c r="V40" t="e">
        <f>('Manu and Services'!#REF!/'Manu and Services'!U$14)*('Manu and Services'!#REF!/'Manu and Services'!#REF!)*(V72-U72)</f>
        <v>#REF!</v>
      </c>
      <c r="W40" t="e">
        <f>('Manu and Services'!#REF!/'Manu and Services'!V$14)*('Manu and Services'!#REF!/'Manu and Services'!#REF!)*(W72-V72)</f>
        <v>#REF!</v>
      </c>
      <c r="X40" t="e">
        <f>('Manu and Services'!#REF!/'Manu and Services'!W$14)*('Manu and Services'!#REF!/'Manu and Services'!#REF!)*(X72-W72)</f>
        <v>#REF!</v>
      </c>
      <c r="Y40" t="e">
        <f>('Manu and Services'!#REF!/'Manu and Services'!X$14)*('Manu and Services'!#REF!/'Manu and Services'!#REF!)*(Y72-X72)</f>
        <v>#REF!</v>
      </c>
    </row>
    <row r="41" spans="1:25" ht="27.75" customHeight="1" x14ac:dyDescent="0.25">
      <c r="A41" t="s">
        <v>126</v>
      </c>
      <c r="C41" t="e">
        <f>('Manu and Services'!#REF!/'Manu and Services'!B$14)*('Manu and Services'!#REF!/'Manu and Services'!#REF!)*(C73-B73)</f>
        <v>#REF!</v>
      </c>
      <c r="D41" t="e">
        <f>('Manu and Services'!#REF!/'Manu and Services'!C$14)*('Manu and Services'!#REF!/'Manu and Services'!#REF!)*(D73-C73)</f>
        <v>#REF!</v>
      </c>
      <c r="E41" t="e">
        <f>('Manu and Services'!#REF!/'Manu and Services'!D$14)*('Manu and Services'!#REF!/'Manu and Services'!#REF!)*(E73-D73)</f>
        <v>#REF!</v>
      </c>
      <c r="F41" t="e">
        <f>('Manu and Services'!#REF!/'Manu and Services'!E$14)*('Manu and Services'!#REF!/'Manu and Services'!#REF!)*(F73-E73)</f>
        <v>#REF!</v>
      </c>
      <c r="G41" t="e">
        <f>('Manu and Services'!#REF!/'Manu and Services'!F$14)*('Manu and Services'!#REF!/'Manu and Services'!#REF!)*(G73-F73)</f>
        <v>#REF!</v>
      </c>
      <c r="H41" t="e">
        <f>('Manu and Services'!#REF!/'Manu and Services'!G$14)*('Manu and Services'!#REF!/'Manu and Services'!#REF!)*(H73-G73)</f>
        <v>#REF!</v>
      </c>
      <c r="I41" t="e">
        <f>('Manu and Services'!#REF!/'Manu and Services'!H$14)*('Manu and Services'!#REF!/'Manu and Services'!#REF!)*(I73-H73)</f>
        <v>#REF!</v>
      </c>
      <c r="J41" t="e">
        <f>('Manu and Services'!#REF!/'Manu and Services'!I$14)*('Manu and Services'!#REF!/'Manu and Services'!#REF!)*(J73-I73)</f>
        <v>#REF!</v>
      </c>
      <c r="K41" t="e">
        <f>('Manu and Services'!#REF!/'Manu and Services'!J$14)*('Manu and Services'!#REF!/'Manu and Services'!#REF!)*(K73-J73)</f>
        <v>#REF!</v>
      </c>
      <c r="L41" t="e">
        <f>('Manu and Services'!#REF!/'Manu and Services'!K$14)*('Manu and Services'!#REF!/'Manu and Services'!#REF!)*(L73-K73)</f>
        <v>#REF!</v>
      </c>
      <c r="M41" t="e">
        <f>('Manu and Services'!#REF!/'Manu and Services'!L$14)*('Manu and Services'!#REF!/'Manu and Services'!#REF!)*(M73-L73)</f>
        <v>#REF!</v>
      </c>
      <c r="N41" t="e">
        <f>('Manu and Services'!#REF!/'Manu and Services'!M$14)*('Manu and Services'!#REF!/'Manu and Services'!#REF!)*(N73-M73)</f>
        <v>#REF!</v>
      </c>
      <c r="O41" t="e">
        <f>('Manu and Services'!#REF!/'Manu and Services'!N$14)*('Manu and Services'!#REF!/'Manu and Services'!#REF!)*(O73-N73)</f>
        <v>#REF!</v>
      </c>
      <c r="P41" t="e">
        <f>('Manu and Services'!#REF!/'Manu and Services'!O$14)*('Manu and Services'!#REF!/'Manu and Services'!#REF!)*(P73-O73)</f>
        <v>#REF!</v>
      </c>
      <c r="Q41" t="e">
        <f>('Manu and Services'!#REF!/'Manu and Services'!P$14)*('Manu and Services'!#REF!/'Manu and Services'!#REF!)*(Q73-P73)</f>
        <v>#REF!</v>
      </c>
      <c r="R41" t="e">
        <f>('Manu and Services'!#REF!/'Manu and Services'!Q$14)*('Manu and Services'!#REF!/'Manu and Services'!#REF!)*(R73-Q73)</f>
        <v>#REF!</v>
      </c>
      <c r="S41" t="e">
        <f>('Manu and Services'!#REF!/'Manu and Services'!R$14)*('Manu and Services'!#REF!/'Manu and Services'!#REF!)*(S73-R73)</f>
        <v>#REF!</v>
      </c>
      <c r="T41" t="e">
        <f>('Manu and Services'!#REF!/'Manu and Services'!S$14)*('Manu and Services'!#REF!/'Manu and Services'!#REF!)*(T73-S73)</f>
        <v>#REF!</v>
      </c>
      <c r="U41" t="e">
        <f>('Manu and Services'!#REF!/'Manu and Services'!T$14)*('Manu and Services'!#REF!/'Manu and Services'!#REF!)*(U73-T73)</f>
        <v>#REF!</v>
      </c>
      <c r="V41" t="e">
        <f>('Manu and Services'!#REF!/'Manu and Services'!U$14)*('Manu and Services'!#REF!/'Manu and Services'!#REF!)*(V73-U73)</f>
        <v>#REF!</v>
      </c>
      <c r="W41" t="e">
        <f>('Manu and Services'!#REF!/'Manu and Services'!V$14)*('Manu and Services'!#REF!/'Manu and Services'!#REF!)*(W73-V73)</f>
        <v>#REF!</v>
      </c>
      <c r="X41" t="e">
        <f>('Manu and Services'!#REF!/'Manu and Services'!W$14)*('Manu and Services'!#REF!/'Manu and Services'!#REF!)*(X73-W73)</f>
        <v>#REF!</v>
      </c>
      <c r="Y41" t="e">
        <f>('Manu and Services'!#REF!/'Manu and Services'!X$14)*('Manu and Services'!#REF!/'Manu and Services'!#REF!)*(Y73-X73)</f>
        <v>#REF!</v>
      </c>
    </row>
    <row r="42" spans="1:25" ht="27.75" customHeight="1" x14ac:dyDescent="0.25">
      <c r="A42" t="s">
        <v>42</v>
      </c>
      <c r="C42" t="e">
        <f>('Manu and Services'!#REF!/'Manu and Services'!B$14)*('Manu and Services'!#REF!/'Manu and Services'!#REF!)*(C74-B74)</f>
        <v>#REF!</v>
      </c>
      <c r="D42" t="e">
        <f>('Manu and Services'!#REF!/'Manu and Services'!C$14)*('Manu and Services'!#REF!/'Manu and Services'!#REF!)*(D74-C74)</f>
        <v>#REF!</v>
      </c>
      <c r="E42" t="e">
        <f>('Manu and Services'!#REF!/'Manu and Services'!D$14)*('Manu and Services'!#REF!/'Manu and Services'!#REF!)*(E74-D74)</f>
        <v>#REF!</v>
      </c>
      <c r="F42" t="e">
        <f>('Manu and Services'!#REF!/'Manu and Services'!E$14)*('Manu and Services'!#REF!/'Manu and Services'!#REF!)*(F74-E74)</f>
        <v>#REF!</v>
      </c>
      <c r="G42" t="e">
        <f>('Manu and Services'!#REF!/'Manu and Services'!F$14)*('Manu and Services'!#REF!/'Manu and Services'!#REF!)*(G74-F74)</f>
        <v>#REF!</v>
      </c>
      <c r="H42" t="e">
        <f>('Manu and Services'!#REF!/'Manu and Services'!G$14)*('Manu and Services'!#REF!/'Manu and Services'!#REF!)*(H74-G74)</f>
        <v>#REF!</v>
      </c>
      <c r="I42" t="e">
        <f>('Manu and Services'!#REF!/'Manu and Services'!H$14)*('Manu and Services'!#REF!/'Manu and Services'!#REF!)*(I74-H74)</f>
        <v>#REF!</v>
      </c>
      <c r="J42" t="e">
        <f>('Manu and Services'!#REF!/'Manu and Services'!I$14)*('Manu and Services'!#REF!/'Manu and Services'!#REF!)*(J74-I74)</f>
        <v>#REF!</v>
      </c>
      <c r="K42" t="e">
        <f>('Manu and Services'!#REF!/'Manu and Services'!J$14)*('Manu and Services'!#REF!/'Manu and Services'!#REF!)*(K74-J74)</f>
        <v>#REF!</v>
      </c>
      <c r="L42" t="e">
        <f>('Manu and Services'!#REF!/'Manu and Services'!K$14)*('Manu and Services'!#REF!/'Manu and Services'!#REF!)*(L74-K74)</f>
        <v>#REF!</v>
      </c>
      <c r="M42" t="e">
        <f>('Manu and Services'!#REF!/'Manu and Services'!L$14)*('Manu and Services'!#REF!/'Manu and Services'!#REF!)*(M74-L74)</f>
        <v>#REF!</v>
      </c>
      <c r="N42" t="e">
        <f>('Manu and Services'!#REF!/'Manu and Services'!M$14)*('Manu and Services'!#REF!/'Manu and Services'!#REF!)*(N74-M74)</f>
        <v>#REF!</v>
      </c>
      <c r="O42" t="e">
        <f>('Manu and Services'!#REF!/'Manu and Services'!N$14)*('Manu and Services'!#REF!/'Manu and Services'!#REF!)*(O74-N74)</f>
        <v>#REF!</v>
      </c>
      <c r="P42" t="e">
        <f>('Manu and Services'!#REF!/'Manu and Services'!O$14)*('Manu and Services'!#REF!/'Manu and Services'!#REF!)*(P74-O74)</f>
        <v>#REF!</v>
      </c>
      <c r="Q42" t="e">
        <f>('Manu and Services'!#REF!/'Manu and Services'!P$14)*('Manu and Services'!#REF!/'Manu and Services'!#REF!)*(Q74-P74)</f>
        <v>#REF!</v>
      </c>
      <c r="R42" t="e">
        <f>('Manu and Services'!#REF!/'Manu and Services'!Q$14)*('Manu and Services'!#REF!/'Manu and Services'!#REF!)*(R74-Q74)</f>
        <v>#REF!</v>
      </c>
      <c r="S42" t="e">
        <f>('Manu and Services'!#REF!/'Manu and Services'!R$14)*('Manu and Services'!#REF!/'Manu and Services'!#REF!)*(S74-R74)</f>
        <v>#REF!</v>
      </c>
      <c r="T42" t="e">
        <f>('Manu and Services'!#REF!/'Manu and Services'!S$14)*('Manu and Services'!#REF!/'Manu and Services'!#REF!)*(T74-S74)</f>
        <v>#REF!</v>
      </c>
      <c r="U42" t="e">
        <f>('Manu and Services'!#REF!/'Manu and Services'!T$14)*('Manu and Services'!#REF!/'Manu and Services'!#REF!)*(U74-T74)</f>
        <v>#REF!</v>
      </c>
      <c r="V42" t="e">
        <f>('Manu and Services'!#REF!/'Manu and Services'!U$14)*('Manu and Services'!#REF!/'Manu and Services'!#REF!)*(V74-U74)</f>
        <v>#REF!</v>
      </c>
      <c r="W42" t="e">
        <f>('Manu and Services'!#REF!/'Manu and Services'!V$14)*('Manu and Services'!#REF!/'Manu and Services'!#REF!)*(W74-V74)</f>
        <v>#REF!</v>
      </c>
      <c r="X42" t="e">
        <f>('Manu and Services'!#REF!/'Manu and Services'!W$14)*('Manu and Services'!#REF!/'Manu and Services'!#REF!)*(X74-W74)</f>
        <v>#REF!</v>
      </c>
      <c r="Y42" t="e">
        <f>('Manu and Services'!#REF!/'Manu and Services'!X$14)*('Manu and Services'!#REF!/'Manu and Services'!#REF!)*(Y74-X74)</f>
        <v>#REF!</v>
      </c>
    </row>
    <row r="43" spans="1:25" ht="27.75" customHeight="1" x14ac:dyDescent="0.25">
      <c r="A43" t="s">
        <v>94</v>
      </c>
      <c r="C43">
        <f>('Manu and Services'!B10/'Manu and Services'!B$14)*('Manu and Services'!C10/'Manu and Services'!B10)*(C75-B75)</f>
        <v>-7.7146556673069605E-4</v>
      </c>
      <c r="D43">
        <f>('Manu and Services'!C10/'Manu and Services'!C$14)*('Manu and Services'!D10/'Manu and Services'!C10)*(D75-C75)</f>
        <v>-7.210661690054029E-4</v>
      </c>
      <c r="E43">
        <f>('Manu and Services'!D10/'Manu and Services'!D$14)*('Manu and Services'!E10/'Manu and Services'!D10)*(E75-D75)</f>
        <v>-1.0056948785293247E-3</v>
      </c>
      <c r="F43">
        <f>('Manu and Services'!E10/'Manu and Services'!E$14)*('Manu and Services'!F10/'Manu and Services'!E10)*(F75-E75)</f>
        <v>1.8452082026885401E-3</v>
      </c>
      <c r="G43">
        <f>('Manu and Services'!F10/'Manu and Services'!F$14)*('Manu and Services'!G10/'Manu and Services'!F10)*(G75-F75)</f>
        <v>1.3496386912323225E-3</v>
      </c>
      <c r="H43">
        <f>('Manu and Services'!G10/'Manu and Services'!G$14)*('Manu and Services'!H10/'Manu and Services'!G10)*(H75-G75)</f>
        <v>1.4898577882168807E-3</v>
      </c>
      <c r="I43">
        <f>('Manu and Services'!H10/'Manu and Services'!H$14)*('Manu and Services'!I10/'Manu and Services'!H10)*(I75-H75)</f>
        <v>2.5020460326604459E-3</v>
      </c>
      <c r="J43">
        <f>('Manu and Services'!I10/'Manu and Services'!I$14)*('Manu and Services'!J10/'Manu and Services'!I10)*(J75-I75)</f>
        <v>-1.4643541333320333E-2</v>
      </c>
      <c r="K43">
        <f>('Manu and Services'!J10/'Manu and Services'!J$14)*('Manu and Services'!K10/'Manu and Services'!J10)*(K75-J75)</f>
        <v>1.3560366009583234E-3</v>
      </c>
      <c r="L43">
        <f>('Manu and Services'!K10/'Manu and Services'!K$14)*('Manu and Services'!L10/'Manu and Services'!K10)*(L75-K75)</f>
        <v>3.7099873719362328E-3</v>
      </c>
      <c r="M43">
        <f>('Manu and Services'!L10/'Manu and Services'!L$14)*('Manu and Services'!M10/'Manu and Services'!L10)*(M75-L75)</f>
        <v>5.7226254052722132E-4</v>
      </c>
      <c r="N43">
        <f>('Manu and Services'!M10/'Manu and Services'!M$14)*('Manu and Services'!N10/'Manu and Services'!M10)*(N75-M75)</f>
        <v>2.2406984579843572E-3</v>
      </c>
      <c r="O43">
        <f>('Manu and Services'!N10/'Manu and Services'!N$14)*('Manu and Services'!O10/'Manu and Services'!N10)*(O75-N75)</f>
        <v>-4.7745165698166794E-3</v>
      </c>
      <c r="P43">
        <f>('Manu and Services'!O10/'Manu and Services'!O$14)*('Manu and Services'!P10/'Manu and Services'!O10)*(P75-O75)</f>
        <v>3.7450836115507724E-3</v>
      </c>
      <c r="Q43">
        <f>('Manu and Services'!P10/'Manu and Services'!P$14)*('Manu and Services'!Q10/'Manu and Services'!P10)*(Q75-P75)</f>
        <v>1.7530238407426665E-3</v>
      </c>
      <c r="R43">
        <f>('Manu and Services'!Q10/'Manu and Services'!Q$14)*('Manu and Services'!R10/'Manu and Services'!Q10)*(R75-Q75)</f>
        <v>6.4699915992769809E-3</v>
      </c>
      <c r="S43">
        <f>('Manu and Services'!R10/'Manu and Services'!R$14)*('Manu and Services'!S10/'Manu and Services'!R10)*(S75-R75)</f>
        <v>-8.5522607789874257E-3</v>
      </c>
      <c r="T43">
        <f>('Manu and Services'!S10/'Manu and Services'!S$14)*('Manu and Services'!T10/'Manu and Services'!S10)*(T75-S75)</f>
        <v>-4.098869285203058E-3</v>
      </c>
      <c r="U43">
        <f>('Manu and Services'!T10/'Manu and Services'!T$14)*('Manu and Services'!U10/'Manu and Services'!T10)*(U75-T75)</f>
        <v>5.7677767205553858E-3</v>
      </c>
      <c r="V43">
        <f>('Manu and Services'!U10/'Manu and Services'!U$14)*('Manu and Services'!V10/'Manu and Services'!U10)*(V75-U75)</f>
        <v>3.8157360317741897E-3</v>
      </c>
      <c r="W43">
        <f>('Manu and Services'!V10/'Manu and Services'!V$14)*('Manu and Services'!W10/'Manu and Services'!V10)*(W75-V75)</f>
        <v>1.9430763915941364E-5</v>
      </c>
      <c r="X43">
        <f>('Manu and Services'!W10/'Manu and Services'!W$14)*('Manu and Services'!X10/'Manu and Services'!W10)*(X75-W75)</f>
        <v>2.9875275660434888E-3</v>
      </c>
      <c r="Y43">
        <f>('Manu and Services'!X10/'Manu and Services'!X$14)*('Manu and Services'!Y10/'Manu and Services'!X10)*(Y75-X75)</f>
        <v>-7.5061262476103566E-4</v>
      </c>
    </row>
    <row r="44" spans="1:25" ht="27.75" customHeight="1" x14ac:dyDescent="0.25">
      <c r="A44" t="s">
        <v>86</v>
      </c>
      <c r="C44">
        <f>('Manu and Services'!B11/'Manu and Services'!B$14)*('Manu and Services'!C11/'Manu and Services'!B11)*(C76-B76)</f>
        <v>-4.8106726776536973E-3</v>
      </c>
      <c r="D44">
        <f>('Manu and Services'!C11/'Manu and Services'!C$14)*('Manu and Services'!D11/'Manu and Services'!C11)*(D76-C76)</f>
        <v>-4.332257898233138E-3</v>
      </c>
      <c r="E44">
        <f>('Manu and Services'!D11/'Manu and Services'!D$14)*('Manu and Services'!E11/'Manu and Services'!D11)*(E76-D76)</f>
        <v>-4.2643903355255525E-3</v>
      </c>
      <c r="F44">
        <f>('Manu and Services'!E11/'Manu and Services'!E$14)*('Manu and Services'!F11/'Manu and Services'!E11)*(F76-E76)</f>
        <v>-1.6089220593642432E-2</v>
      </c>
      <c r="G44">
        <f>('Manu and Services'!F11/'Manu and Services'!F$14)*('Manu and Services'!G11/'Manu and Services'!F11)*(G76-F76)</f>
        <v>9.9233076135430091E-3</v>
      </c>
      <c r="H44">
        <f>('Manu and Services'!G11/'Manu and Services'!G$14)*('Manu and Services'!H11/'Manu and Services'!G11)*(H76-G76)</f>
        <v>-2.9405702512053495E-3</v>
      </c>
      <c r="I44">
        <f>('Manu and Services'!H11/'Manu and Services'!H$14)*('Manu and Services'!I11/'Manu and Services'!H11)*(I76-H76)</f>
        <v>-1.2153359293637641E-2</v>
      </c>
      <c r="J44">
        <f>('Manu and Services'!I11/'Manu and Services'!I$14)*('Manu and Services'!J11/'Manu and Services'!I11)*(J76-I76)</f>
        <v>-1.2869885846126061E-2</v>
      </c>
      <c r="K44">
        <f>('Manu and Services'!J11/'Manu and Services'!J$14)*('Manu and Services'!K11/'Manu and Services'!J11)*(K76-J76)</f>
        <v>-1.6610459477250316E-3</v>
      </c>
      <c r="L44">
        <f>('Manu and Services'!K11/'Manu and Services'!K$14)*('Manu and Services'!L11/'Manu and Services'!K11)*(L76-K76)</f>
        <v>-5.6280441222086499E-3</v>
      </c>
      <c r="M44">
        <f>('Manu and Services'!L11/'Manu and Services'!L$14)*('Manu and Services'!M11/'Manu and Services'!L11)*(M76-L76)</f>
        <v>2.4223169130077257E-3</v>
      </c>
      <c r="N44">
        <f>('Manu and Services'!M11/'Manu and Services'!M$14)*('Manu and Services'!N11/'Manu and Services'!M11)*(N76-M76)</f>
        <v>6.5862304698057546E-4</v>
      </c>
      <c r="O44">
        <f>('Manu and Services'!N11/'Manu and Services'!N$14)*('Manu and Services'!O11/'Manu and Services'!N11)*(O76-N76)</f>
        <v>-4.8313948550608363E-5</v>
      </c>
      <c r="P44">
        <f>('Manu and Services'!O11/'Manu and Services'!O$14)*('Manu and Services'!P11/'Manu and Services'!O11)*(P76-O76)</f>
        <v>1.1791876895779786E-3</v>
      </c>
      <c r="Q44">
        <f>('Manu and Services'!P11/'Manu and Services'!P$14)*('Manu and Services'!Q11/'Manu and Services'!P11)*(Q76-P76)</f>
        <v>-6.6458416358018326E-3</v>
      </c>
      <c r="R44">
        <f>('Manu and Services'!Q11/'Manu and Services'!Q$14)*('Manu and Services'!R11/'Manu and Services'!Q11)*(R76-Q76)</f>
        <v>-3.5739218324575806E-3</v>
      </c>
      <c r="S44">
        <f>('Manu and Services'!R11/'Manu and Services'!R$14)*('Manu and Services'!S11/'Manu and Services'!R11)*(S76-R76)</f>
        <v>5.4354842919781426E-4</v>
      </c>
      <c r="T44">
        <f>('Manu and Services'!S11/'Manu and Services'!S$14)*('Manu and Services'!T11/'Manu and Services'!S11)*(T76-S76)</f>
        <v>-1.9312810918558819E-2</v>
      </c>
      <c r="U44">
        <f>('Manu and Services'!T11/'Manu and Services'!T$14)*('Manu and Services'!U11/'Manu and Services'!T11)*(U76-T76)</f>
        <v>7.0979631264727842E-3</v>
      </c>
      <c r="V44">
        <f>('Manu and Services'!U11/'Manu and Services'!U$14)*('Manu and Services'!V11/'Manu and Services'!U11)*(V76-U76)</f>
        <v>1.7166379047598975E-3</v>
      </c>
      <c r="W44">
        <f>('Manu and Services'!V11/'Manu and Services'!V$14)*('Manu and Services'!W11/'Manu and Services'!V11)*(W76-V76)</f>
        <v>-6.2400445927687474E-3</v>
      </c>
      <c r="X44">
        <f>('Manu and Services'!W11/'Manu and Services'!W$14)*('Manu and Services'!X11/'Manu and Services'!W11)*(X76-W76)</f>
        <v>1.5127040247049771E-3</v>
      </c>
      <c r="Y44">
        <f>('Manu and Services'!X11/'Manu and Services'!X$14)*('Manu and Services'!Y11/'Manu and Services'!X11)*(Y76-X76)</f>
        <v>-8.3844794516415699E-3</v>
      </c>
    </row>
    <row r="45" spans="1:25" ht="27.75" customHeight="1" x14ac:dyDescent="0.25">
      <c r="A45" t="s">
        <v>87</v>
      </c>
      <c r="C45">
        <f>('Manu and Services'!B12/'Manu and Services'!B$14)*('Manu and Services'!C12/'Manu and Services'!B12)*(C77-B77)</f>
        <v>2.4018352923612547E-3</v>
      </c>
      <c r="D45">
        <f>('Manu and Services'!C12/'Manu and Services'!C$14)*('Manu and Services'!D12/'Manu and Services'!C12)*(D77-C77)</f>
        <v>2.5011246645846828E-3</v>
      </c>
      <c r="E45">
        <f>('Manu and Services'!D12/'Manu and Services'!D$14)*('Manu and Services'!E12/'Manu and Services'!D12)*(E77-D77)</f>
        <v>3.5450547183258374E-3</v>
      </c>
      <c r="F45">
        <f>('Manu and Services'!E12/'Manu and Services'!E$14)*('Manu and Services'!F12/'Manu and Services'!E12)*(F77-E77)</f>
        <v>4.8190337862720079E-3</v>
      </c>
      <c r="G45">
        <f>('Manu and Services'!F12/'Manu and Services'!F$14)*('Manu and Services'!G12/'Manu and Services'!F12)*(G77-F77)</f>
        <v>-2.9704536013408201E-3</v>
      </c>
      <c r="H45">
        <f>('Manu and Services'!G12/'Manu and Services'!G$14)*('Manu and Services'!H12/'Manu and Services'!G12)*(H77-G77)</f>
        <v>-2.6333755980631228E-3</v>
      </c>
      <c r="I45">
        <f>('Manu and Services'!H12/'Manu and Services'!H$14)*('Manu and Services'!I12/'Manu and Services'!H12)*(I77-H77)</f>
        <v>9.6787815669772224E-5</v>
      </c>
      <c r="J45">
        <f>('Manu and Services'!I12/'Manu and Services'!I$14)*('Manu and Services'!J12/'Manu and Services'!I12)*(J77-I77)</f>
        <v>3.0634672303297434E-3</v>
      </c>
      <c r="K45">
        <f>('Manu and Services'!J12/'Manu and Services'!J$14)*('Manu and Services'!K12/'Manu and Services'!J12)*(K77-J77)</f>
        <v>2.6545061439502663E-3</v>
      </c>
      <c r="L45">
        <f>('Manu and Services'!K12/'Manu and Services'!K$14)*('Manu and Services'!L12/'Manu and Services'!K12)*(L77-K77)</f>
        <v>2.694869482326063E-4</v>
      </c>
      <c r="M45">
        <f>('Manu and Services'!L12/'Manu and Services'!L$14)*('Manu and Services'!M12/'Manu and Services'!L12)*(M77-L77)</f>
        <v>-2.6115372046380762E-3</v>
      </c>
      <c r="N45">
        <f>('Manu and Services'!M12/'Manu and Services'!M$14)*('Manu and Services'!N12/'Manu and Services'!M12)*(N77-M77)</f>
        <v>2.9457835023431858E-4</v>
      </c>
      <c r="O45">
        <f>('Manu and Services'!N12/'Manu and Services'!N$14)*('Manu and Services'!O12/'Manu and Services'!N12)*(O77-N77)</f>
        <v>-5.7747466010342225E-4</v>
      </c>
      <c r="P45">
        <f>('Manu and Services'!O12/'Manu and Services'!O$14)*('Manu and Services'!P12/'Manu and Services'!O12)*(P77-O77)</f>
        <v>-3.4474587785125667E-4</v>
      </c>
      <c r="Q45">
        <f>('Manu and Services'!P12/'Manu and Services'!P$14)*('Manu and Services'!Q12/'Manu and Services'!P12)*(Q77-P77)</f>
        <v>2.1393880056434014E-3</v>
      </c>
      <c r="R45">
        <f>('Manu and Services'!Q12/'Manu and Services'!Q$14)*('Manu and Services'!R12/'Manu and Services'!Q12)*(R77-Q77)</f>
        <v>-1.3993067090895784E-4</v>
      </c>
      <c r="S45">
        <f>('Manu and Services'!R12/'Manu and Services'!R$14)*('Manu and Services'!S12/'Manu and Services'!R12)*(S77-R77)</f>
        <v>-8.6021033821276523E-4</v>
      </c>
      <c r="T45">
        <f>('Manu and Services'!S12/'Manu and Services'!S$14)*('Manu and Services'!T12/'Manu and Services'!S12)*(T77-S77)</f>
        <v>8.6400775525202864E-4</v>
      </c>
      <c r="U45">
        <f>('Manu and Services'!T12/'Manu and Services'!T$14)*('Manu and Services'!U12/'Manu and Services'!T12)*(U77-T77)</f>
        <v>-1.7170701103618442E-3</v>
      </c>
      <c r="V45">
        <f>('Manu and Services'!U12/'Manu and Services'!U$14)*('Manu and Services'!V12/'Manu and Services'!U12)*(V77-U77)</f>
        <v>1.4539325131124534E-3</v>
      </c>
      <c r="W45">
        <f>('Manu and Services'!V12/'Manu and Services'!V$14)*('Manu and Services'!W12/'Manu and Services'!V12)*(W77-V77)</f>
        <v>-1.6300401736356609E-3</v>
      </c>
      <c r="X45">
        <f>('Manu and Services'!W12/'Manu and Services'!W$14)*('Manu and Services'!X12/'Manu and Services'!W12)*(X77-W77)</f>
        <v>2.9712389792009217E-4</v>
      </c>
      <c r="Y45">
        <f>('Manu and Services'!X12/'Manu and Services'!X$14)*('Manu and Services'!Y12/'Manu and Services'!X12)*(Y77-X77)</f>
        <v>-2.5964068441474042E-3</v>
      </c>
    </row>
    <row r="46" spans="1:25" ht="27.75" customHeight="1" x14ac:dyDescent="0.25">
      <c r="A46" t="s">
        <v>88</v>
      </c>
      <c r="C46">
        <f>('Manu and Services'!B13/'Manu and Services'!B$14)*('Manu and Services'!C13/'Manu and Services'!B13)*(C78-B78)</f>
        <v>-1.6746457303691103E-2</v>
      </c>
      <c r="D46">
        <f>('Manu and Services'!C13/'Manu and Services'!C$14)*('Manu and Services'!D13/'Manu and Services'!C13)*(D78-C78)</f>
        <v>-2.0300701833559254E-2</v>
      </c>
      <c r="E46">
        <f>('Manu and Services'!D13/'Manu and Services'!D$14)*('Manu and Services'!E13/'Manu and Services'!D13)*(E78-D78)</f>
        <v>-3.6301496009684118E-3</v>
      </c>
      <c r="F46">
        <f>('Manu and Services'!E13/'Manu and Services'!E$14)*('Manu and Services'!F13/'Manu and Services'!E13)*(F78-E78)</f>
        <v>1.3072086838636554E-2</v>
      </c>
      <c r="G46">
        <f>('Manu and Services'!F13/'Manu and Services'!F$14)*('Manu and Services'!G13/'Manu and Services'!F13)*(G78-F78)</f>
        <v>-6.1752579403550958E-2</v>
      </c>
      <c r="H46">
        <f>('Manu and Services'!G13/'Manu and Services'!G$14)*('Manu and Services'!H13/'Manu and Services'!G13)*(H78-G78)</f>
        <v>4.275762580599244E-2</v>
      </c>
      <c r="I46">
        <f>('Manu and Services'!H13/'Manu and Services'!H$14)*('Manu and Services'!I13/'Manu and Services'!H13)*(I78-H78)</f>
        <v>-7.5396084101054792E-2</v>
      </c>
      <c r="J46">
        <f>('Manu and Services'!I13/'Manu and Services'!I$14)*('Manu and Services'!J13/'Manu and Services'!I13)*(J78-I78)</f>
        <v>-7.8196544355439747E-3</v>
      </c>
      <c r="K46">
        <f>('Manu and Services'!J13/'Manu and Services'!J$14)*('Manu and Services'!K13/'Manu and Services'!J13)*(K78-J78)</f>
        <v>1.689208632223684E-3</v>
      </c>
      <c r="L46">
        <f>('Manu and Services'!K13/'Manu and Services'!K$14)*('Manu and Services'!L13/'Manu and Services'!K13)*(L78-K78)</f>
        <v>6.1240251365850349E-3</v>
      </c>
      <c r="M46">
        <f>('Manu and Services'!L13/'Manu and Services'!L$14)*('Manu and Services'!M13/'Manu and Services'!L13)*(M78-L78)</f>
        <v>2.3949610245788754E-2</v>
      </c>
      <c r="N46">
        <f>('Manu and Services'!M13/'Manu and Services'!M$14)*('Manu and Services'!N13/'Manu and Services'!M13)*(N78-M78)</f>
        <v>5.1957036317241464E-3</v>
      </c>
      <c r="O46">
        <f>('Manu and Services'!N13/'Manu and Services'!N$14)*('Manu and Services'!O13/'Manu and Services'!N13)*(O78-N78)</f>
        <v>1.7920587240793869E-2</v>
      </c>
      <c r="P46">
        <f>('Manu and Services'!O13/'Manu and Services'!O$14)*('Manu and Services'!P13/'Manu and Services'!O13)*(P78-O78)</f>
        <v>-1.3313122028864074E-2</v>
      </c>
      <c r="Q46">
        <f>('Manu and Services'!P13/'Manu and Services'!P$14)*('Manu and Services'!Q13/'Manu and Services'!P13)*(Q78-P78)</f>
        <v>3.5724246058399189E-2</v>
      </c>
      <c r="R46">
        <f>('Manu and Services'!Q13/'Manu and Services'!Q$14)*('Manu and Services'!R13/'Manu and Services'!Q13)*(R78-Q78)</f>
        <v>1.3124934985635306E-2</v>
      </c>
      <c r="S46">
        <f>('Manu and Services'!R13/'Manu and Services'!R$14)*('Manu and Services'!S13/'Manu and Services'!R13)*(S78-R78)</f>
        <v>-2.1938929350247775E-2</v>
      </c>
      <c r="T46">
        <f>('Manu and Services'!S13/'Manu and Services'!S$14)*('Manu and Services'!T13/'Manu and Services'!S13)*(T78-S78)</f>
        <v>1.9986642227435739E-2</v>
      </c>
      <c r="U46">
        <f>('Manu and Services'!T13/'Manu and Services'!T$14)*('Manu and Services'!U13/'Manu and Services'!T13)*(U78-T78)</f>
        <v>3.0858030047446329E-3</v>
      </c>
      <c r="V46">
        <f>('Manu and Services'!U13/'Manu and Services'!U$14)*('Manu and Services'!V13/'Manu and Services'!U13)*(V78-U78)</f>
        <v>2.2991987043300519E-3</v>
      </c>
      <c r="W46">
        <f>('Manu and Services'!V13/'Manu and Services'!V$14)*('Manu and Services'!W13/'Manu and Services'!V13)*(W78-V78)</f>
        <v>-6.0514281300247073E-3</v>
      </c>
      <c r="X46">
        <f>('Manu and Services'!W13/'Manu and Services'!W$14)*('Manu and Services'!X13/'Manu and Services'!W13)*(X78-W78)</f>
        <v>1.6616194180993742E-2</v>
      </c>
      <c r="Y46">
        <f>('Manu and Services'!X13/'Manu and Services'!X$14)*('Manu and Services'!Y13/'Manu and Services'!X13)*(Y78-X78)</f>
        <v>-8.6578269542536661E-3</v>
      </c>
    </row>
    <row r="47" spans="1:25" ht="27.75" customHeight="1" x14ac:dyDescent="0.25">
      <c r="A47" t="s">
        <v>114</v>
      </c>
      <c r="C47">
        <f>('Manu and Services'!B14/'Manu and Services'!B$14)*('Manu and Services'!C14/'Manu and Services'!B14)*(C79-B79)</f>
        <v>0</v>
      </c>
      <c r="D47">
        <f>('Manu and Services'!C14/'Manu and Services'!C$14)*('Manu and Services'!D14/'Manu and Services'!C14)*(D79-C79)</f>
        <v>0</v>
      </c>
      <c r="E47">
        <f>('Manu and Services'!D14/'Manu and Services'!D$14)*('Manu and Services'!E14/'Manu and Services'!D14)*(E79-D79)</f>
        <v>0</v>
      </c>
      <c r="F47">
        <f>('Manu and Services'!E14/'Manu and Services'!E$14)*('Manu and Services'!F14/'Manu and Services'!E14)*(F79-E79)</f>
        <v>0</v>
      </c>
      <c r="G47">
        <f>('Manu and Services'!F14/'Manu and Services'!F$14)*('Manu and Services'!G14/'Manu and Services'!F14)*(G79-F79)</f>
        <v>0</v>
      </c>
      <c r="H47">
        <f>('Manu and Services'!G14/'Manu and Services'!G$14)*('Manu and Services'!H14/'Manu and Services'!G14)*(H79-G79)</f>
        <v>0</v>
      </c>
      <c r="I47">
        <f>('Manu and Services'!H14/'Manu and Services'!H$14)*('Manu and Services'!I14/'Manu and Services'!H14)*(I79-H79)</f>
        <v>0</v>
      </c>
      <c r="J47">
        <f>('Manu and Services'!I14/'Manu and Services'!I$14)*('Manu and Services'!J14/'Manu and Services'!I14)*(J79-I79)</f>
        <v>0</v>
      </c>
      <c r="K47">
        <f>('Manu and Services'!J14/'Manu and Services'!J$14)*('Manu and Services'!K14/'Manu and Services'!J14)*(K79-J79)</f>
        <v>0</v>
      </c>
      <c r="L47">
        <f>('Manu and Services'!K14/'Manu and Services'!K$14)*('Manu and Services'!L14/'Manu and Services'!K14)*(L79-K79)</f>
        <v>0</v>
      </c>
      <c r="M47">
        <f>('Manu and Services'!L14/'Manu and Services'!L$14)*('Manu and Services'!M14/'Manu and Services'!L14)*(M79-L79)</f>
        <v>0</v>
      </c>
      <c r="N47">
        <f>('Manu and Services'!M14/'Manu and Services'!M$14)*('Manu and Services'!N14/'Manu and Services'!M14)*(N79-M79)</f>
        <v>0</v>
      </c>
      <c r="O47">
        <f>('Manu and Services'!N14/'Manu and Services'!N$14)*('Manu and Services'!O14/'Manu and Services'!N14)*(O79-N79)</f>
        <v>0</v>
      </c>
      <c r="P47">
        <f>('Manu and Services'!O14/'Manu and Services'!O$14)*('Manu and Services'!P14/'Manu and Services'!O14)*(P79-O79)</f>
        <v>0</v>
      </c>
      <c r="Q47">
        <f>('Manu and Services'!P14/'Manu and Services'!P$14)*('Manu and Services'!Q14/'Manu and Services'!P14)*(Q79-P79)</f>
        <v>0</v>
      </c>
      <c r="R47">
        <f>('Manu and Services'!Q14/'Manu and Services'!Q$14)*('Manu and Services'!R14/'Manu and Services'!Q14)*(R79-Q79)</f>
        <v>0</v>
      </c>
      <c r="S47">
        <f>('Manu and Services'!R14/'Manu and Services'!R$14)*('Manu and Services'!S14/'Manu and Services'!R14)*(S79-R79)</f>
        <v>0</v>
      </c>
      <c r="T47">
        <f>('Manu and Services'!S14/'Manu and Services'!S$14)*('Manu and Services'!T14/'Manu and Services'!S14)*(T79-S79)</f>
        <v>0</v>
      </c>
      <c r="U47">
        <f>('Manu and Services'!T14/'Manu and Services'!T$14)*('Manu and Services'!U14/'Manu and Services'!T14)*(U79-T79)</f>
        <v>0</v>
      </c>
      <c r="V47">
        <f>('Manu and Services'!U14/'Manu and Services'!U$14)*('Manu and Services'!V14/'Manu and Services'!U14)*(V79-U79)</f>
        <v>0</v>
      </c>
      <c r="W47">
        <f>('Manu and Services'!V14/'Manu and Services'!V$14)*('Manu and Services'!W14/'Manu and Services'!V14)*(W79-V79)</f>
        <v>0</v>
      </c>
      <c r="X47">
        <f>('Manu and Services'!W14/'Manu and Services'!W$14)*('Manu and Services'!X14/'Manu and Services'!W14)*(X79-W79)</f>
        <v>0</v>
      </c>
      <c r="Y47">
        <f>('Manu and Services'!X14/'Manu and Services'!X$14)*('Manu and Services'!Y14/'Manu and Services'!X14)*(Y79-X79)</f>
        <v>0</v>
      </c>
    </row>
    <row r="49" spans="1:25" ht="27.75" customHeight="1" x14ac:dyDescent="0.25">
      <c r="A49" t="s">
        <v>103</v>
      </c>
    </row>
    <row r="50" spans="1:25" ht="15" x14ac:dyDescent="0.25">
      <c r="B50">
        <v>1993</v>
      </c>
      <c r="C50">
        <v>1994</v>
      </c>
      <c r="D50">
        <v>1995</v>
      </c>
      <c r="E50">
        <v>1996</v>
      </c>
      <c r="F50">
        <v>1997</v>
      </c>
      <c r="G50">
        <v>1998</v>
      </c>
      <c r="H50">
        <v>1999</v>
      </c>
      <c r="I50">
        <v>2000</v>
      </c>
      <c r="J50">
        <v>2001</v>
      </c>
      <c r="K50">
        <v>2002</v>
      </c>
      <c r="L50">
        <v>2003</v>
      </c>
      <c r="M50">
        <v>2004</v>
      </c>
      <c r="N50">
        <v>2005</v>
      </c>
      <c r="O50">
        <v>2006</v>
      </c>
      <c r="P50">
        <v>2007</v>
      </c>
      <c r="Q50">
        <v>2008</v>
      </c>
      <c r="R50">
        <v>2009</v>
      </c>
      <c r="S50">
        <v>2010</v>
      </c>
      <c r="T50">
        <v>2011</v>
      </c>
      <c r="U50">
        <v>2012</v>
      </c>
      <c r="V50">
        <v>2013</v>
      </c>
      <c r="W50">
        <v>2014</v>
      </c>
      <c r="X50">
        <v>2015</v>
      </c>
      <c r="Y50">
        <v>2016</v>
      </c>
    </row>
    <row r="51" spans="1:25" ht="27.75" customHeight="1" x14ac:dyDescent="0.25">
      <c r="A51" t="s">
        <v>85</v>
      </c>
      <c r="B51">
        <f>SUM('Manufacturing 00 to 16'!F$3:F$5)</f>
        <v>596.22582374641399</v>
      </c>
      <c r="C51">
        <f>SUM('Manufacturing 00 to 16'!G$3:G$5)</f>
        <v>582.52564212469724</v>
      </c>
      <c r="D51">
        <f>SUM('Manufacturing 00 to 16'!H$3:H$5)</f>
        <v>544.8330304031083</v>
      </c>
      <c r="E51">
        <f>SUM('Manufacturing 00 to 16'!I$3:I$5)</f>
        <v>570.03585312084897</v>
      </c>
      <c r="F51">
        <f>SUM('Manufacturing 00 to 16'!J$3:J$5)</f>
        <v>596.000874799244</v>
      </c>
      <c r="G51">
        <f>SUM('Manufacturing 00 to 16'!K$3:K$5)</f>
        <v>564.64148625256666</v>
      </c>
      <c r="H51">
        <f>SUM('Manufacturing 00 to 16'!L$3:L$5)</f>
        <v>575.19906236343923</v>
      </c>
      <c r="I51">
        <f>SUM('Manufacturing 00 to 16'!M$3:M$5)</f>
        <v>600.37998353185606</v>
      </c>
      <c r="J51">
        <f>SUM('Manufacturing 00 to 16'!N$3:N$5)</f>
        <v>608.1826071375931</v>
      </c>
      <c r="K51">
        <f>SUM('Manufacturing 00 to 16'!O$3:O$5)</f>
        <v>588.73898751931495</v>
      </c>
      <c r="L51">
        <f>SUM('Manufacturing 00 to 16'!P$3:P$5)</f>
        <v>608.2669819414325</v>
      </c>
      <c r="M51">
        <f>SUM('Manufacturing 00 to 16'!Q$3:Q$5)</f>
        <v>563.11431480731312</v>
      </c>
      <c r="N51">
        <f>SUM('Manufacturing 00 to 16'!R$3:R$5)</f>
        <v>546.80052137671237</v>
      </c>
      <c r="O51">
        <f>SUM('Manufacturing 00 to 16'!S$3:S$5)</f>
        <v>565.31612877472162</v>
      </c>
      <c r="P51">
        <f>SUM('Manufacturing 00 to 16'!T$3:T$5)</f>
        <v>529.75501890209739</v>
      </c>
      <c r="Q51">
        <f>SUM('Manufacturing 00 to 16'!U$3:U$5)</f>
        <v>514.10293278664028</v>
      </c>
      <c r="R51">
        <f>SUM('Manufacturing 00 to 16'!V$3:V$5)</f>
        <v>455.66818939193297</v>
      </c>
      <c r="S51">
        <f>SUM('Manufacturing 00 to 16'!W$3:W$5)</f>
        <v>509.43410509891351</v>
      </c>
      <c r="T51">
        <f>SUM('Manufacturing 00 to 16'!X$3:X$5)</f>
        <v>542.59660031595581</v>
      </c>
      <c r="U51">
        <f>SUM('Manufacturing 00 to 16'!Y$3:Y$5)</f>
        <v>548.76332720406094</v>
      </c>
      <c r="V51">
        <f>SUM('Manufacturing 00 to 16'!Z$3:Z$5)</f>
        <v>522.78439212837031</v>
      </c>
      <c r="W51">
        <f>SUM('Manufacturing 00 to 16'!AA$3:AA$5)</f>
        <v>534.1452174245303</v>
      </c>
      <c r="X51">
        <f>SUM('Manufacturing 00 to 16'!AB$3:AB$5)</f>
        <v>511.03953192209565</v>
      </c>
      <c r="Y51">
        <f>SUM('Manufacturing 00 to 16'!AC$3:AC$5)</f>
        <v>525.92009128915504</v>
      </c>
    </row>
    <row r="52" spans="1:25" ht="27.75" customHeight="1" x14ac:dyDescent="0.25">
      <c r="A52" t="s">
        <v>84</v>
      </c>
      <c r="B52">
        <f>SUM('Manufacturing 00 to 16'!F$6:F$7)</f>
        <v>424.07851093011266</v>
      </c>
      <c r="C52">
        <f>SUM('Manufacturing 00 to 16'!G$6:G$7)</f>
        <v>417.54159024258104</v>
      </c>
      <c r="D52">
        <f>SUM('Manufacturing 00 to 16'!H$6:H$7)</f>
        <v>387.98512171799177</v>
      </c>
      <c r="E52">
        <f>SUM('Manufacturing 00 to 16'!I$6:I$7)</f>
        <v>422.38667074105553</v>
      </c>
      <c r="F52">
        <f>SUM('Manufacturing 00 to 16'!J$6:J$7)</f>
        <v>447.70368682046848</v>
      </c>
      <c r="G52">
        <f>SUM('Manufacturing 00 to 16'!K$6:K$7)</f>
        <v>444.67043051319411</v>
      </c>
      <c r="H52">
        <f>SUM('Manufacturing 00 to 16'!L$6:L$7)</f>
        <v>488.42614380959935</v>
      </c>
      <c r="I52">
        <f>SUM('Manufacturing 00 to 16'!M$6:M$7)</f>
        <v>529.23399328919072</v>
      </c>
      <c r="J52">
        <f>SUM('Manufacturing 00 to 16'!N$6:N$7)</f>
        <v>561.55154746817857</v>
      </c>
      <c r="K52">
        <f>SUM('Manufacturing 00 to 16'!O$6:O$7)</f>
        <v>555.47066356372648</v>
      </c>
      <c r="L52">
        <f>SUM('Manufacturing 00 to 16'!P$6:P$7)</f>
        <v>580.36469877062063</v>
      </c>
      <c r="M52">
        <f>SUM('Manufacturing 00 to 16'!Q$6:Q$7)</f>
        <v>561.34912969777758</v>
      </c>
      <c r="N52">
        <f>SUM('Manufacturing 00 to 16'!R$6:R$7)</f>
        <v>557.55781476109257</v>
      </c>
      <c r="O52">
        <f>SUM('Manufacturing 00 to 16'!S$6:S$7)</f>
        <v>593.56766861825213</v>
      </c>
      <c r="P52">
        <f>SUM('Manufacturing 00 to 16'!T$6:T$7)</f>
        <v>572.95260425747881</v>
      </c>
      <c r="Q52">
        <f>SUM('Manufacturing 00 to 16'!U$6:U$7)</f>
        <v>572.94593861499925</v>
      </c>
      <c r="R52">
        <f>SUM('Manufacturing 00 to 16'!V$6:V$7)</f>
        <v>539.41166607884293</v>
      </c>
      <c r="S52">
        <f>SUM('Manufacturing 00 to 16'!W$6:W$7)</f>
        <v>620.9160676037535</v>
      </c>
      <c r="T52">
        <f>SUM('Manufacturing 00 to 16'!X$6:X$7)</f>
        <v>664.061438651922</v>
      </c>
      <c r="U52">
        <f>SUM('Manufacturing 00 to 16'!Y$6:Y$7)</f>
        <v>697.52791491851667</v>
      </c>
      <c r="V52">
        <f>SUM('Manufacturing 00 to 16'!Z$6:Z$7)</f>
        <v>751.5017946219873</v>
      </c>
      <c r="W52">
        <f>SUM('Manufacturing 00 to 16'!AA$6:AA$7)</f>
        <v>780.81675375075815</v>
      </c>
      <c r="X52">
        <f>SUM('Manufacturing 00 to 16'!AB$6:AB$7)</f>
        <v>765.44236880675953</v>
      </c>
      <c r="Y52">
        <f>SUM('Manufacturing 00 to 16'!AC$6:AC$7)</f>
        <v>796.77343995093156</v>
      </c>
    </row>
    <row r="53" spans="1:25" ht="27.75" customHeight="1" x14ac:dyDescent="0.25">
      <c r="A53" t="s">
        <v>83</v>
      </c>
      <c r="B53">
        <f>SUM('Manufacturing 00 to 16'!F$8:F$9)</f>
        <v>706.59566532347333</v>
      </c>
      <c r="C53">
        <f>SUM('Manufacturing 00 to 16'!G$8:G$9)</f>
        <v>753.63276763272177</v>
      </c>
      <c r="D53">
        <f>SUM('Manufacturing 00 to 16'!H$8:H$9)</f>
        <v>847.6818478788997</v>
      </c>
      <c r="E53">
        <f>SUM('Manufacturing 00 to 16'!I$8:I$9)</f>
        <v>919.67747613809547</v>
      </c>
      <c r="F53">
        <f>SUM('Manufacturing 00 to 16'!J$8:J$9)</f>
        <v>958.79543838028769</v>
      </c>
      <c r="G53">
        <f>SUM('Manufacturing 00 to 16'!K$8:K$9)</f>
        <v>898.48808323423918</v>
      </c>
      <c r="H53">
        <f>SUM('Manufacturing 00 to 16'!L$8:L$9)</f>
        <v>927.07479382696135</v>
      </c>
      <c r="I53">
        <f>SUM('Manufacturing 00 to 16'!M$8:M$9)</f>
        <v>1044.5860231789534</v>
      </c>
      <c r="J53">
        <f>SUM('Manufacturing 00 to 16'!N$8:N$9)</f>
        <v>1014.3658453942285</v>
      </c>
      <c r="K53">
        <f>SUM('Manufacturing 00 to 16'!O$8:O$9)</f>
        <v>924.69034891695844</v>
      </c>
      <c r="L53">
        <f>SUM('Manufacturing 00 to 16'!P$8:P$9)</f>
        <v>942.36831928794675</v>
      </c>
      <c r="M53">
        <f>SUM('Manufacturing 00 to 16'!Q$8:Q$9)</f>
        <v>898.53655549490907</v>
      </c>
      <c r="N53">
        <f>SUM('Manufacturing 00 to 16'!R$8:R$9)</f>
        <v>884.9416638621949</v>
      </c>
      <c r="O53">
        <f>SUM('Manufacturing 00 to 16'!S$8:S$9)</f>
        <v>923.91620260702666</v>
      </c>
      <c r="P53">
        <f>SUM('Manufacturing 00 to 16'!T$8:T$9)</f>
        <v>874.59237684042341</v>
      </c>
      <c r="Q53">
        <f>SUM('Manufacturing 00 to 16'!U$8:U$9)</f>
        <v>857.65112859836063</v>
      </c>
      <c r="R53">
        <f>SUM('Manufacturing 00 to 16'!V$8:V$9)</f>
        <v>812.02014452922413</v>
      </c>
      <c r="S53">
        <f>SUM('Manufacturing 00 to 16'!W$8:W$9)</f>
        <v>978.14982729733322</v>
      </c>
      <c r="T53">
        <f>SUM('Manufacturing 00 to 16'!X$8:X$9)</f>
        <v>1037.3419610321223</v>
      </c>
      <c r="U53">
        <f>SUM('Manufacturing 00 to 16'!Y$8:Y$9)</f>
        <v>1017.4087578774221</v>
      </c>
      <c r="V53">
        <f>SUM('Manufacturing 00 to 16'!Z$8:Z$9)</f>
        <v>1041.5138132496427</v>
      </c>
      <c r="W53">
        <f>SUM('Manufacturing 00 to 16'!AA$8:AA$9)</f>
        <v>1057.5380288247118</v>
      </c>
      <c r="X53">
        <f>SUM('Manufacturing 00 to 16'!AB$8:AB$9)</f>
        <v>1046.2180992711444</v>
      </c>
      <c r="Y53">
        <f>SUM('Manufacturing 00 to 16'!AC$8:AC$9)</f>
        <v>1067.9064687599132</v>
      </c>
    </row>
    <row r="54" spans="1:25" ht="27.75" customHeight="1" x14ac:dyDescent="0.25">
      <c r="A54" t="s">
        <v>81</v>
      </c>
      <c r="B54">
        <f>'Services 87 - 16'!I23</f>
        <v>60.3</v>
      </c>
      <c r="C54">
        <f>'Services 87 - 16'!J23</f>
        <v>54.15</v>
      </c>
      <c r="D54">
        <f>'Services 87 - 16'!K23</f>
        <v>48</v>
      </c>
      <c r="E54">
        <f>'Services 87 - 16'!L23</f>
        <v>44.1</v>
      </c>
      <c r="F54">
        <f>'Services 87 - 16'!M23</f>
        <v>50.9</v>
      </c>
      <c r="G54">
        <f>'Services 87 - 16'!N23</f>
        <v>50</v>
      </c>
      <c r="H54">
        <f>'Services 87 - 16'!O23</f>
        <v>50.2</v>
      </c>
      <c r="I54">
        <f>'Services 87 - 16'!P23</f>
        <v>49.3</v>
      </c>
      <c r="J54">
        <f>'Services 87 - 16'!Q23</f>
        <v>57.3</v>
      </c>
      <c r="K54">
        <f>'Services 87 - 16'!R23</f>
        <v>50.6</v>
      </c>
      <c r="L54">
        <f>'Services 87 - 16'!S23</f>
        <v>57.6</v>
      </c>
      <c r="M54">
        <f>'Services 87 - 16'!T23</f>
        <v>57.9</v>
      </c>
      <c r="N54">
        <f>'Services 87 - 16'!U23</f>
        <v>56.6</v>
      </c>
      <c r="O54">
        <f>'Services 87 - 16'!V23</f>
        <v>75.400000000000006</v>
      </c>
      <c r="P54">
        <f>'Services 87 - 16'!W23</f>
        <v>60.8</v>
      </c>
      <c r="Q54">
        <f>'Services 87 - 16'!X23</f>
        <v>60.5</v>
      </c>
      <c r="R54">
        <f>'Services 87 - 16'!Y23</f>
        <v>58.1</v>
      </c>
      <c r="S54">
        <f>'Services 87 - 16'!Z23</f>
        <v>122.2</v>
      </c>
      <c r="T54">
        <f>'Services 87 - 16'!AA23</f>
        <v>122.9</v>
      </c>
      <c r="U54">
        <f>'Services 87 - 16'!AB23</f>
        <v>142.9</v>
      </c>
      <c r="V54">
        <f>'Services 87 - 16'!AC23</f>
        <v>145.19999999999999</v>
      </c>
      <c r="W54">
        <f>'Services 87 - 16'!AD23</f>
        <v>146.80000000000001</v>
      </c>
      <c r="X54">
        <f>'Services 87 - 16'!AE23</f>
        <v>133.80000000000001</v>
      </c>
      <c r="Y54">
        <f>'Services 87 - 16'!AF23</f>
        <v>154.30000000000001</v>
      </c>
    </row>
    <row r="55" spans="1:25" ht="27.75" customHeight="1" x14ac:dyDescent="0.25">
      <c r="A55" t="s">
        <v>82</v>
      </c>
      <c r="B55">
        <f>SUM('Services 87 - 16'!I24:I27)</f>
        <v>1940.3000000000002</v>
      </c>
      <c r="C55">
        <f>SUM('Services 87 - 16'!J24:J27)</f>
        <v>2016.9500000000003</v>
      </c>
      <c r="D55">
        <f>SUM('Services 87 - 16'!K24:K27)</f>
        <v>2093.6</v>
      </c>
      <c r="E55">
        <f>SUM('Services 87 - 16'!L24:L27)</f>
        <v>2379.4</v>
      </c>
      <c r="F55">
        <f>SUM('Services 87 - 16'!M24:M27)</f>
        <v>2448.4</v>
      </c>
      <c r="G55">
        <f>SUM('Services 87 - 16'!N24:N27)</f>
        <v>2463.5</v>
      </c>
      <c r="H55">
        <f>SUM('Services 87 - 16'!O24:O27)</f>
        <v>2547.1</v>
      </c>
      <c r="I55">
        <f>SUM('Services 87 - 16'!P24:P27)</f>
        <v>2695.4</v>
      </c>
      <c r="J55">
        <f>SUM('Services 87 - 16'!Q24:Q27)</f>
        <v>3085.4</v>
      </c>
      <c r="K55">
        <f>SUM('Services 87 - 16'!R24:R27)</f>
        <v>3247.5</v>
      </c>
      <c r="L55">
        <f>SUM('Services 87 - 16'!S24:S27)</f>
        <v>3345.6</v>
      </c>
      <c r="M55">
        <f>SUM('Services 87 - 16'!T24:T27)</f>
        <v>3532.9</v>
      </c>
      <c r="N55">
        <f>SUM('Services 87 - 16'!U24:U27)</f>
        <v>3543.2000000000003</v>
      </c>
      <c r="O55">
        <f>SUM('Services 87 - 16'!V24:V27)</f>
        <v>3662.2</v>
      </c>
      <c r="P55">
        <f>SUM('Services 87 - 16'!W24:W27)</f>
        <v>3851.3</v>
      </c>
      <c r="Q55">
        <f>SUM('Services 87 - 16'!X24:X27)</f>
        <v>3925.6000000000004</v>
      </c>
      <c r="R55">
        <f>SUM('Services 87 - 16'!Y24:Y27)</f>
        <v>4097.7</v>
      </c>
      <c r="S55">
        <f>SUM('Services 87 - 16'!Z24:Z27)</f>
        <v>4504.8</v>
      </c>
      <c r="T55">
        <f>SUM('Services 87 - 16'!AA24:AA27)</f>
        <v>4923.8999999999996</v>
      </c>
      <c r="U55">
        <f>SUM('Services 87 - 16'!AB24:AB27)</f>
        <v>5154.2999999999993</v>
      </c>
      <c r="V55">
        <f>SUM('Services 87 - 16'!AC24:AC27)</f>
        <v>5388.8</v>
      </c>
      <c r="W55">
        <f>SUM('Services 87 - 16'!AD24:AD27)</f>
        <v>5677</v>
      </c>
      <c r="X55">
        <f>SUM('Services 87 - 16'!AE24:AE27)</f>
        <v>5761.0999999999995</v>
      </c>
      <c r="Y55">
        <f>SUM('Services 87 - 16'!AF24:AF27)</f>
        <v>5976.4</v>
      </c>
    </row>
    <row r="56" spans="1:25" ht="27.75" customHeight="1" x14ac:dyDescent="0.25">
      <c r="A56" t="s">
        <v>128</v>
      </c>
      <c r="B56">
        <f>SUM('Services 87 - 16'!I26:I27)</f>
        <v>674.1</v>
      </c>
      <c r="C56">
        <f>SUM('Services 87 - 16'!J26:J27)</f>
        <v>698.5</v>
      </c>
      <c r="D56">
        <f>SUM('Services 87 - 16'!K26:K27)</f>
        <v>722.9</v>
      </c>
      <c r="E56">
        <f>SUM('Services 87 - 16'!L26:L27)</f>
        <v>812.7</v>
      </c>
      <c r="F56">
        <f>SUM('Services 87 - 16'!M26:M27)</f>
        <v>870.5</v>
      </c>
      <c r="G56">
        <f>SUM('Services 87 - 16'!N26:N27)</f>
        <v>847.5</v>
      </c>
      <c r="H56">
        <f>SUM('Services 87 - 16'!O26:O27)</f>
        <v>886.5</v>
      </c>
      <c r="I56">
        <f>SUM('Services 87 - 16'!P26:P27)</f>
        <v>908.2</v>
      </c>
      <c r="J56">
        <f>SUM('Services 87 - 16'!Q26:Q27)</f>
        <v>1042.2</v>
      </c>
      <c r="K56">
        <f>SUM('Services 87 - 16'!R26:R27)</f>
        <v>1134.4000000000001</v>
      </c>
      <c r="L56">
        <f>SUM('Services 87 - 16'!S26:S27)</f>
        <v>1109.2</v>
      </c>
      <c r="M56">
        <f>SUM('Services 87 - 16'!T26:T27)</f>
        <v>1227.5</v>
      </c>
      <c r="N56">
        <f>SUM('Services 87 - 16'!U26:U27)</f>
        <v>1251.0999999999999</v>
      </c>
      <c r="O56">
        <f>SUM('Services 87 - 16'!V26:V27)</f>
        <v>1290.4000000000001</v>
      </c>
      <c r="P56">
        <f>SUM('Services 87 - 16'!W26:W27)</f>
        <v>1378.5</v>
      </c>
      <c r="Q56">
        <f>SUM('Services 87 - 16'!X26:X27)</f>
        <v>1412.6</v>
      </c>
      <c r="R56">
        <f>SUM('Services 87 - 16'!Y26:Y27)</f>
        <v>1465.4</v>
      </c>
      <c r="S56">
        <f>SUM('Services 87 - 16'!Z26:Z27)</f>
        <v>1760.3000000000002</v>
      </c>
      <c r="T56">
        <f>SUM('Services 87 - 16'!AA26:AA27)</f>
        <v>1967.4</v>
      </c>
      <c r="U56">
        <f>SUM('Services 87 - 16'!AB26:AB27)</f>
        <v>2063.6</v>
      </c>
      <c r="V56">
        <f>SUM('Services 87 - 16'!AC26:AC27)</f>
        <v>2085.9</v>
      </c>
      <c r="W56">
        <f>SUM('Services 87 - 16'!AD26:AD27)</f>
        <v>2203.3000000000002</v>
      </c>
      <c r="X56">
        <f>SUM('Services 87 - 16'!AE26:AE27)</f>
        <v>2248.8999999999996</v>
      </c>
      <c r="Y56">
        <f>SUM('Services 87 - 16'!AF26:AF27)</f>
        <v>2287.1999999999998</v>
      </c>
    </row>
    <row r="57" spans="1:25" ht="27.75" customHeight="1" x14ac:dyDescent="0.25">
      <c r="A57" t="s">
        <v>126</v>
      </c>
      <c r="B57">
        <f>'Services 87 - 16'!I24</f>
        <v>1266.2</v>
      </c>
      <c r="C57">
        <f>'Services 87 - 16'!J24</f>
        <v>1318.45</v>
      </c>
      <c r="D57">
        <f>'Services 87 - 16'!K24</f>
        <v>1370.7</v>
      </c>
      <c r="E57">
        <f>'Services 87 - 16'!L24</f>
        <v>1566.7</v>
      </c>
      <c r="F57">
        <f>'Services 87 - 16'!M24</f>
        <v>1577.9</v>
      </c>
      <c r="G57">
        <f>'Services 87 - 16'!N24</f>
        <v>1616</v>
      </c>
      <c r="H57">
        <f>'Services 87 - 16'!O24</f>
        <v>1660.6</v>
      </c>
      <c r="I57">
        <f>'Services 87 - 16'!P24</f>
        <v>1787.2</v>
      </c>
      <c r="J57">
        <f>'Services 87 - 16'!Q24</f>
        <v>2043.1999999999998</v>
      </c>
      <c r="K57">
        <f>'Services 87 - 16'!R24</f>
        <v>2113.1</v>
      </c>
      <c r="L57">
        <f>'Services 87 - 16'!S24</f>
        <v>2236.4</v>
      </c>
      <c r="M57">
        <f>'Services 87 - 16'!T24</f>
        <v>2305.4</v>
      </c>
      <c r="N57">
        <f>'Services 87 - 16'!U24</f>
        <v>2292.1</v>
      </c>
      <c r="O57">
        <f>'Services 87 - 16'!V24</f>
        <v>2371.8000000000002</v>
      </c>
      <c r="P57">
        <f>'Services 87 - 16'!W24</f>
        <v>2472.8000000000002</v>
      </c>
      <c r="Q57">
        <f>'Services 87 - 16'!X24</f>
        <v>2513</v>
      </c>
      <c r="R57">
        <f>'Services 87 - 16'!Y24</f>
        <v>2632.3</v>
      </c>
      <c r="S57">
        <f>'Services 87 - 16'!Z24</f>
        <v>2744.5</v>
      </c>
      <c r="T57">
        <f>'Services 87 - 16'!AA24</f>
        <v>2956.5</v>
      </c>
      <c r="U57">
        <f>'Services 87 - 16'!AB24</f>
        <v>3090.7</v>
      </c>
      <c r="V57">
        <f>'Services 87 - 16'!AC24</f>
        <v>3302.9</v>
      </c>
      <c r="W57">
        <f>'Services 87 - 16'!AD24</f>
        <v>3473.7</v>
      </c>
      <c r="X57">
        <f>'Services 87 - 16'!AE24</f>
        <v>3512.2</v>
      </c>
      <c r="Y57">
        <f>'Services 87 - 16'!AF24</f>
        <v>3689.2</v>
      </c>
    </row>
    <row r="58" spans="1:25" ht="27.75" customHeight="1" x14ac:dyDescent="0.25">
      <c r="A58" t="s">
        <v>42</v>
      </c>
      <c r="B58">
        <f>'Services 87 - 16'!I29</f>
        <v>1520.9</v>
      </c>
      <c r="C58">
        <f>'Services 87 - 16'!J29</f>
        <v>1536.5500000000002</v>
      </c>
      <c r="D58">
        <f>'Services 87 - 16'!K29</f>
        <v>1552.2</v>
      </c>
      <c r="E58">
        <f>'Services 87 - 16'!L29</f>
        <v>1686</v>
      </c>
      <c r="F58">
        <f>'Services 87 - 16'!M29</f>
        <v>1754.5</v>
      </c>
      <c r="G58">
        <f>'Services 87 - 16'!N29</f>
        <v>1787.5</v>
      </c>
      <c r="H58">
        <f>'Services 87 - 16'!O29</f>
        <v>1865.4</v>
      </c>
      <c r="I58">
        <f>'Services 87 - 16'!P29</f>
        <v>2010.3</v>
      </c>
      <c r="J58">
        <f>'Services 87 - 16'!Q29</f>
        <v>1536.9</v>
      </c>
      <c r="K58">
        <f>'Services 87 - 16'!R29</f>
        <v>1554</v>
      </c>
      <c r="L58">
        <f>'Services 87 - 16'!S29</f>
        <v>1694.1999999999998</v>
      </c>
      <c r="M58">
        <f>'Services 87 - 16'!T29</f>
        <v>1724.5</v>
      </c>
      <c r="N58">
        <f>'Services 87 - 16'!U29</f>
        <v>1783.1</v>
      </c>
      <c r="O58">
        <f>'Services 87 - 16'!V29</f>
        <v>1744.5</v>
      </c>
      <c r="P58">
        <f>'Services 87 - 16'!W29</f>
        <v>1854.2000000000003</v>
      </c>
      <c r="Q58">
        <f>'Services 87 - 16'!X29</f>
        <v>1934.3999999999999</v>
      </c>
      <c r="R58">
        <f>'Services 87 - 16'!Y29</f>
        <v>2120.3000000000002</v>
      </c>
      <c r="S58">
        <f>'Services 87 - 16'!Z29</f>
        <v>2121.5</v>
      </c>
      <c r="T58">
        <f>'Services 87 - 16'!AA29</f>
        <v>2185.9</v>
      </c>
      <c r="U58">
        <f>'Services 87 - 16'!AB29</f>
        <v>2500.4</v>
      </c>
      <c r="V58">
        <f>'Services 87 - 16'!AC29</f>
        <v>2750.4</v>
      </c>
      <c r="W58">
        <f>'Services 87 - 16'!AD29</f>
        <v>2878</v>
      </c>
      <c r="X58">
        <f>'Services 87 - 16'!AE29</f>
        <v>3029.2999999999997</v>
      </c>
      <c r="Y58">
        <f>'Services 87 - 16'!AF29</f>
        <v>3048.3</v>
      </c>
    </row>
    <row r="59" spans="1:25" ht="27.75" customHeight="1" x14ac:dyDescent="0.25">
      <c r="A59" t="s">
        <v>94</v>
      </c>
      <c r="B59">
        <f>SUM('Services 87 - 16'!I29:I30)</f>
        <v>1520.9</v>
      </c>
      <c r="C59">
        <f>SUM('Services 87 - 16'!J29:J30)</f>
        <v>1536.5500000000002</v>
      </c>
      <c r="D59">
        <f>SUM('Services 87 - 16'!K29:K30)</f>
        <v>1552.2</v>
      </c>
      <c r="E59">
        <f>SUM('Services 87 - 16'!L29:L30)</f>
        <v>1686</v>
      </c>
      <c r="F59">
        <f>SUM('Services 87 - 16'!M29:M30)</f>
        <v>1754.5</v>
      </c>
      <c r="G59">
        <f>SUM('Services 87 - 16'!N29:N30)</f>
        <v>1787.5</v>
      </c>
      <c r="H59">
        <f>SUM('Services 87 - 16'!O29:O30)</f>
        <v>1865.4</v>
      </c>
      <c r="I59">
        <f>SUM('Services 87 - 16'!P29:P30)</f>
        <v>2010.3</v>
      </c>
      <c r="J59">
        <f>SUM('Services 87 - 16'!Q29:Q30)</f>
        <v>1756.8000000000002</v>
      </c>
      <c r="K59">
        <f>SUM('Services 87 - 16'!R29:R30)</f>
        <v>1816.7</v>
      </c>
      <c r="L59">
        <f>SUM('Services 87 - 16'!S29:S30)</f>
        <v>1952.1999999999998</v>
      </c>
      <c r="M59">
        <f>SUM('Services 87 - 16'!T29:T30)</f>
        <v>1985.4</v>
      </c>
      <c r="N59">
        <f>SUM('Services 87 - 16'!U29:U30)</f>
        <v>2043.6999999999998</v>
      </c>
      <c r="O59">
        <f>SUM('Services 87 - 16'!V29:V30)</f>
        <v>1999.2</v>
      </c>
      <c r="P59">
        <f>SUM('Services 87 - 16'!W29:W30)</f>
        <v>2126.9</v>
      </c>
      <c r="Q59">
        <f>SUM('Services 87 - 16'!X29:X30)</f>
        <v>2187.3999999999996</v>
      </c>
      <c r="R59">
        <f>SUM('Services 87 - 16'!Y29:Y30)</f>
        <v>2382.8000000000002</v>
      </c>
      <c r="S59">
        <f>SUM('Services 87 - 16'!Z29:Z30)</f>
        <v>2406.9</v>
      </c>
      <c r="T59">
        <f>SUM('Services 87 - 16'!AA29:AA30)</f>
        <v>2411.7000000000003</v>
      </c>
      <c r="U59">
        <f>SUM('Services 87 - 16'!AB29:AB30)</f>
        <v>2703.1</v>
      </c>
      <c r="V59">
        <f>SUM('Services 87 - 16'!AC29:AC30)</f>
        <v>2965.2000000000003</v>
      </c>
      <c r="W59">
        <f>SUM('Services 87 - 16'!AD29:AD30)</f>
        <v>3037.1</v>
      </c>
      <c r="X59">
        <f>SUM('Services 87 - 16'!AE29:AE30)</f>
        <v>3171.6</v>
      </c>
      <c r="Y59">
        <f>SUM('Services 87 - 16'!AF29:AF30)</f>
        <v>3173</v>
      </c>
    </row>
    <row r="60" spans="1:25" ht="27.75" customHeight="1" x14ac:dyDescent="0.25">
      <c r="A60" t="s">
        <v>86</v>
      </c>
      <c r="B60">
        <f>'Manu and Services'!B25</f>
        <v>1558.6</v>
      </c>
      <c r="C60">
        <f>'Manu and Services'!C25</f>
        <v>1542.6999999999998</v>
      </c>
      <c r="D60">
        <f>'Manu and Services'!D25</f>
        <v>1526.8</v>
      </c>
      <c r="E60">
        <f>'Manu and Services'!E25</f>
        <v>1626.2</v>
      </c>
      <c r="F60">
        <f>'Manu and Services'!F25</f>
        <v>1481.3</v>
      </c>
      <c r="G60">
        <f>'Manu and Services'!G25</f>
        <v>1616.5</v>
      </c>
      <c r="H60">
        <f>'Manu and Services'!H25</f>
        <v>1623.7</v>
      </c>
      <c r="I60">
        <f>'Manu and Services'!I25</f>
        <v>1552.4</v>
      </c>
      <c r="J60">
        <f>'Manu and Services'!J25</f>
        <v>1415.9</v>
      </c>
      <c r="K60">
        <f>'Manu and Services'!K25</f>
        <v>1424.5</v>
      </c>
      <c r="L60">
        <f>'Manu and Services'!L25</f>
        <v>1408.2</v>
      </c>
      <c r="M60">
        <f>'Manu and Services'!M25</f>
        <v>1452.6</v>
      </c>
      <c r="N60">
        <f>'Manu and Services'!N25</f>
        <v>1470.4</v>
      </c>
      <c r="O60">
        <f>'Manu and Services'!O25</f>
        <v>1503.5</v>
      </c>
      <c r="P60">
        <f>'Manu and Services'!P25</f>
        <v>1558.2</v>
      </c>
      <c r="Q60">
        <f>'Manu and Services'!Q25</f>
        <v>1487.6999999999998</v>
      </c>
      <c r="R60">
        <f>'Manu and Services'!R25</f>
        <v>1471.1</v>
      </c>
      <c r="S60">
        <f>'Manu and Services'!S25</f>
        <v>1614.9</v>
      </c>
      <c r="T60">
        <f>'Manu and Services'!T25</f>
        <v>1421.7</v>
      </c>
      <c r="U60">
        <f>'Manu and Services'!U25</f>
        <v>1628.2</v>
      </c>
      <c r="V60">
        <f>'Manu and Services'!V25</f>
        <v>1758.9</v>
      </c>
      <c r="W60">
        <f>'Manu and Services'!W25</f>
        <v>1694.2</v>
      </c>
      <c r="X60">
        <f>'Manu and Services'!X25</f>
        <v>1753.9</v>
      </c>
      <c r="Y60">
        <f>'Manu and Services'!Y25</f>
        <v>1609.9</v>
      </c>
    </row>
    <row r="61" spans="1:25" ht="27.75" customHeight="1" x14ac:dyDescent="0.25">
      <c r="A61" t="s">
        <v>87</v>
      </c>
      <c r="B61">
        <f>'Manu and Services'!B26</f>
        <v>538.79999999999995</v>
      </c>
      <c r="C61">
        <f>'Manu and Services'!C26</f>
        <v>575.04999999999995</v>
      </c>
      <c r="D61">
        <f>'Manu and Services'!D26</f>
        <v>611.29999999999995</v>
      </c>
      <c r="E61">
        <f>'Manu and Services'!E26</f>
        <v>716.5</v>
      </c>
      <c r="F61">
        <f>'Manu and Services'!F26</f>
        <v>793</v>
      </c>
      <c r="G61">
        <f>'Manu and Services'!G26</f>
        <v>745.9</v>
      </c>
      <c r="H61">
        <f>'Manu and Services'!H26</f>
        <v>722.8</v>
      </c>
      <c r="I61">
        <f>'Manu and Services'!I26</f>
        <v>759.9</v>
      </c>
      <c r="J61">
        <f>'Manu and Services'!J26</f>
        <v>829.8</v>
      </c>
      <c r="K61">
        <f>'Manu and Services'!K26</f>
        <v>905.1</v>
      </c>
      <c r="L61">
        <f>'Manu and Services'!L26</f>
        <v>942.5</v>
      </c>
      <c r="M61">
        <f>'Manu and Services'!M26</f>
        <v>890.8</v>
      </c>
      <c r="N61">
        <f>'Manu and Services'!N26</f>
        <v>904.4</v>
      </c>
      <c r="O61">
        <f>'Manu and Services'!O26</f>
        <v>908.9</v>
      </c>
      <c r="P61">
        <f>'Manu and Services'!P26</f>
        <v>922.5</v>
      </c>
      <c r="Q61">
        <f>'Manu and Services'!Q26</f>
        <v>998</v>
      </c>
      <c r="R61">
        <f>'Manu and Services'!R26</f>
        <v>1015.9</v>
      </c>
      <c r="S61">
        <f>'Manu and Services'!S26</f>
        <v>1082.7</v>
      </c>
      <c r="T61">
        <f>'Manu and Services'!T26</f>
        <v>1151.5</v>
      </c>
      <c r="U61">
        <f>'Manu and Services'!U26</f>
        <v>1174.7</v>
      </c>
      <c r="V61">
        <f>'Manu and Services'!V26</f>
        <v>1292.0999999999999</v>
      </c>
      <c r="W61">
        <f>'Manu and Services'!W26</f>
        <v>1277.7</v>
      </c>
      <c r="X61">
        <f>'Manu and Services'!X26</f>
        <v>1309.9000000000001</v>
      </c>
      <c r="Y61">
        <f>'Manu and Services'!Y26</f>
        <v>1251.7</v>
      </c>
    </row>
    <row r="62" spans="1:25" ht="27.75" customHeight="1" x14ac:dyDescent="0.25">
      <c r="A62" t="s">
        <v>88</v>
      </c>
      <c r="B62">
        <f>'Manu and Services'!B27</f>
        <v>37.6</v>
      </c>
      <c r="C62">
        <f>'Manu and Services'!C27</f>
        <v>35.049999999999997</v>
      </c>
      <c r="D62">
        <f>'Manu and Services'!D27</f>
        <v>32.5</v>
      </c>
      <c r="E62">
        <f>'Manu and Services'!E27</f>
        <v>35</v>
      </c>
      <c r="F62">
        <f>'Manu and Services'!F27</f>
        <v>38.5</v>
      </c>
      <c r="G62">
        <f>'Manu and Services'!G27</f>
        <v>28.4</v>
      </c>
      <c r="H62">
        <f>'Manu and Services'!H27</f>
        <v>37.799999999999997</v>
      </c>
      <c r="I62">
        <f>'Manu and Services'!I27</f>
        <v>27.7</v>
      </c>
      <c r="J62">
        <f>'Manu and Services'!J27</f>
        <v>26.7</v>
      </c>
      <c r="K62">
        <f>'Manu and Services'!K27</f>
        <v>27.5</v>
      </c>
      <c r="L62">
        <f>'Manu and Services'!L27</f>
        <v>29.5</v>
      </c>
      <c r="M62">
        <f>'Manu and Services'!M27</f>
        <v>34.700000000000003</v>
      </c>
      <c r="N62">
        <f>'Manu and Services'!N27</f>
        <v>36.1</v>
      </c>
      <c r="O62">
        <f>'Manu and Services'!O27</f>
        <v>42</v>
      </c>
      <c r="P62">
        <f>'Manu and Services'!P27</f>
        <v>39.4</v>
      </c>
      <c r="Q62">
        <f>'Manu and Services'!Q27</f>
        <v>54.5</v>
      </c>
      <c r="R62">
        <f>'Manu and Services'!R27</f>
        <v>62.7</v>
      </c>
      <c r="S62">
        <f>'Manu and Services'!S27</f>
        <v>57.2</v>
      </c>
      <c r="T62">
        <f>'Manu and Services'!T27</f>
        <v>73.5</v>
      </c>
      <c r="U62">
        <f>'Manu and Services'!U27</f>
        <v>80.8</v>
      </c>
      <c r="V62">
        <f>'Manu and Services'!V27</f>
        <v>87.9</v>
      </c>
      <c r="W62">
        <f>'Manu and Services'!W27</f>
        <v>84.7</v>
      </c>
      <c r="X62">
        <f>'Manu and Services'!X27</f>
        <v>104.4</v>
      </c>
      <c r="Y62">
        <f>'Manu and Services'!Y27</f>
        <v>96.3</v>
      </c>
    </row>
    <row r="63" spans="1:25" ht="27.75" customHeight="1" x14ac:dyDescent="0.25">
      <c r="A63" t="s">
        <v>114</v>
      </c>
      <c r="B63">
        <f>'Manu and Services'!B29</f>
        <v>7383.4</v>
      </c>
      <c r="C63">
        <f>'Manu and Services'!C29</f>
        <v>7514.1500000000005</v>
      </c>
      <c r="D63">
        <f>'Manu and Services'!D29</f>
        <v>7644.9</v>
      </c>
      <c r="E63">
        <f>'Manu and Services'!E29</f>
        <v>8399.2999999999993</v>
      </c>
      <c r="F63">
        <f>'Manu and Services'!F29</f>
        <v>8569.1</v>
      </c>
      <c r="G63">
        <f>'Manu and Services'!G29</f>
        <v>8599.6</v>
      </c>
      <c r="H63">
        <f>'Manu and Services'!H29</f>
        <v>8837.7000000000007</v>
      </c>
      <c r="I63">
        <f>'Manu and Services'!I29</f>
        <v>9269.2000000000007</v>
      </c>
      <c r="J63">
        <f>'Manu and Services'!J29</f>
        <v>9356</v>
      </c>
      <c r="K63">
        <f>'Manu and Services'!K29</f>
        <v>9540.7999999999993</v>
      </c>
      <c r="L63">
        <f>'Manu and Services'!L29</f>
        <v>9866.5999999999985</v>
      </c>
      <c r="M63">
        <f>'Manu and Services'!M29</f>
        <v>9977.2999999999993</v>
      </c>
      <c r="N63">
        <f>'Manu and Services'!N29</f>
        <v>10043.700000000001</v>
      </c>
      <c r="O63">
        <f>'Manu and Services'!O29</f>
        <v>10274</v>
      </c>
      <c r="P63">
        <f>'Manu and Services'!P29</f>
        <v>10536.400000000001</v>
      </c>
      <c r="Q63">
        <f>'Manu and Services'!Q29</f>
        <v>10658.4</v>
      </c>
      <c r="R63">
        <f>'Manu and Services'!R29</f>
        <v>10895.400000000001</v>
      </c>
      <c r="S63">
        <f>'Manu and Services'!S29</f>
        <v>11897.2</v>
      </c>
      <c r="T63">
        <f>'Manu and Services'!T29</f>
        <v>12349.2</v>
      </c>
      <c r="U63">
        <f>'Manu and Services'!U29</f>
        <v>13147.7</v>
      </c>
      <c r="V63">
        <f>'Manu and Services'!V29</f>
        <v>13953.9</v>
      </c>
      <c r="W63">
        <f>'Manu and Services'!W29</f>
        <v>14290</v>
      </c>
      <c r="X63">
        <f>'Manu and Services'!X29</f>
        <v>14557.399999999998</v>
      </c>
      <c r="Y63">
        <f>'Manu and Services'!Y29</f>
        <v>14652.2</v>
      </c>
    </row>
    <row r="65" spans="1:25" ht="27.75" customHeight="1" x14ac:dyDescent="0.25">
      <c r="A65" s="1" t="s">
        <v>104</v>
      </c>
    </row>
    <row r="66" spans="1:25" ht="15" x14ac:dyDescent="0.25">
      <c r="B66">
        <v>1993</v>
      </c>
      <c r="C66">
        <v>1994</v>
      </c>
      <c r="D66">
        <v>1995</v>
      </c>
      <c r="E66">
        <v>1996</v>
      </c>
      <c r="F66">
        <v>1997</v>
      </c>
      <c r="G66">
        <v>1998</v>
      </c>
      <c r="H66">
        <v>1999</v>
      </c>
      <c r="I66">
        <v>2000</v>
      </c>
      <c r="J66">
        <v>2001</v>
      </c>
      <c r="K66">
        <v>2002</v>
      </c>
      <c r="L66">
        <v>2003</v>
      </c>
      <c r="M66">
        <v>2004</v>
      </c>
      <c r="N66">
        <v>2005</v>
      </c>
      <c r="O66">
        <v>2006</v>
      </c>
      <c r="P66">
        <v>2007</v>
      </c>
      <c r="Q66">
        <v>2008</v>
      </c>
      <c r="R66">
        <v>2009</v>
      </c>
      <c r="S66">
        <v>2010</v>
      </c>
      <c r="T66">
        <v>2011</v>
      </c>
      <c r="U66">
        <v>2012</v>
      </c>
      <c r="V66">
        <v>2013</v>
      </c>
      <c r="W66">
        <v>2014</v>
      </c>
      <c r="X66">
        <v>2015</v>
      </c>
      <c r="Y66">
        <v>2016</v>
      </c>
    </row>
    <row r="67" spans="1:25" ht="27.75" customHeight="1" x14ac:dyDescent="0.25">
      <c r="A67" t="s">
        <v>85</v>
      </c>
      <c r="B67">
        <f>B51/B$63</f>
        <v>8.0752204099251573E-2</v>
      </c>
      <c r="C67">
        <f t="shared" ref="C67:T79" si="0">C51/C$63</f>
        <v>7.7523824002009176E-2</v>
      </c>
      <c r="D67">
        <f t="shared" si="0"/>
        <v>7.1267515651363439E-2</v>
      </c>
      <c r="E67">
        <f t="shared" si="0"/>
        <v>6.7867066674704921E-2</v>
      </c>
      <c r="F67">
        <f t="shared" si="0"/>
        <v>6.9552330443015481E-2</v>
      </c>
      <c r="G67">
        <f t="shared" si="0"/>
        <v>6.5659040682423217E-2</v>
      </c>
      <c r="H67">
        <f t="shared" si="0"/>
        <v>6.5084701037989426E-2</v>
      </c>
      <c r="I67">
        <f t="shared" si="0"/>
        <v>6.4771499539534802E-2</v>
      </c>
      <c r="J67">
        <f t="shared" si="0"/>
        <v>6.5004553990764546E-2</v>
      </c>
      <c r="K67">
        <f t="shared" si="0"/>
        <v>6.1707507496154931E-2</v>
      </c>
      <c r="L67">
        <f t="shared" si="0"/>
        <v>6.1649097150125939E-2</v>
      </c>
      <c r="M67">
        <f t="shared" si="0"/>
        <v>5.6439549257545948E-2</v>
      </c>
      <c r="N67">
        <f t="shared" si="0"/>
        <v>5.4442139985932704E-2</v>
      </c>
      <c r="O67">
        <f t="shared" si="0"/>
        <v>5.5023956470188984E-2</v>
      </c>
      <c r="P67">
        <f t="shared" si="0"/>
        <v>5.0278559935281249E-2</v>
      </c>
      <c r="Q67">
        <f t="shared" si="0"/>
        <v>4.8234531710823418E-2</v>
      </c>
      <c r="R67">
        <f t="shared" si="0"/>
        <v>4.1822070726355423E-2</v>
      </c>
      <c r="S67">
        <f t="shared" si="0"/>
        <v>4.2819663878804551E-2</v>
      </c>
      <c r="T67">
        <f t="shared" si="0"/>
        <v>4.3937793566867146E-2</v>
      </c>
      <c r="U67">
        <f>U51/U$63</f>
        <v>4.1738351742438673E-2</v>
      </c>
      <c r="V67">
        <f t="shared" ref="V67:Y67" si="1">V51/V$63</f>
        <v>3.7465109548468191E-2</v>
      </c>
      <c r="W67">
        <f t="shared" si="1"/>
        <v>3.7378951534256841E-2</v>
      </c>
      <c r="X67">
        <f t="shared" si="1"/>
        <v>3.5105137725287186E-2</v>
      </c>
      <c r="Y67">
        <f t="shared" si="1"/>
        <v>3.5893592176543795E-2</v>
      </c>
    </row>
    <row r="68" spans="1:25" ht="27.75" customHeight="1" x14ac:dyDescent="0.25">
      <c r="A68" t="s">
        <v>84</v>
      </c>
      <c r="B68">
        <f t="shared" ref="B68:Q79" si="2">B52/B$63</f>
        <v>5.7436751487135014E-2</v>
      </c>
      <c r="C68">
        <f t="shared" si="2"/>
        <v>5.5567374918331545E-2</v>
      </c>
      <c r="D68">
        <f t="shared" si="2"/>
        <v>5.07508432704145E-2</v>
      </c>
      <c r="E68">
        <f t="shared" si="2"/>
        <v>5.0288318162353476E-2</v>
      </c>
      <c r="F68">
        <f t="shared" si="2"/>
        <v>5.224629037127218E-2</v>
      </c>
      <c r="G68">
        <f t="shared" si="2"/>
        <v>5.1708269048931818E-2</v>
      </c>
      <c r="H68">
        <f t="shared" si="2"/>
        <v>5.5266205439152644E-2</v>
      </c>
      <c r="I68">
        <f t="shared" si="2"/>
        <v>5.7095973038578378E-2</v>
      </c>
      <c r="J68">
        <f t="shared" si="2"/>
        <v>6.0020473222336314E-2</v>
      </c>
      <c r="K68">
        <f t="shared" si="2"/>
        <v>5.8220554205488689E-2</v>
      </c>
      <c r="L68">
        <f t="shared" si="2"/>
        <v>5.8821143937184107E-2</v>
      </c>
      <c r="M68">
        <f t="shared" si="2"/>
        <v>5.6262629137920843E-2</v>
      </c>
      <c r="N68">
        <f t="shared" si="2"/>
        <v>5.5513188840874632E-2</v>
      </c>
      <c r="O68">
        <f t="shared" si="2"/>
        <v>5.7773765682134721E-2</v>
      </c>
      <c r="P68">
        <f t="shared" si="2"/>
        <v>5.437840289448756E-2</v>
      </c>
      <c r="Q68">
        <f t="shared" si="2"/>
        <v>5.3755342135311045E-2</v>
      </c>
      <c r="R68">
        <f t="shared" si="0"/>
        <v>4.9508202184301894E-2</v>
      </c>
      <c r="S68">
        <f t="shared" si="0"/>
        <v>5.2190100830762989E-2</v>
      </c>
      <c r="T68">
        <f t="shared" si="0"/>
        <v>5.3773640288595374E-2</v>
      </c>
      <c r="U68">
        <f t="shared" ref="U68:Y68" si="3">U52/U$63</f>
        <v>5.3053227174221854E-2</v>
      </c>
      <c r="V68">
        <f t="shared" si="3"/>
        <v>5.3856039861399849E-2</v>
      </c>
      <c r="W68">
        <f t="shared" si="3"/>
        <v>5.464078052839455E-2</v>
      </c>
      <c r="X68">
        <f t="shared" si="3"/>
        <v>5.2580980725044281E-2</v>
      </c>
      <c r="Y68">
        <f t="shared" si="3"/>
        <v>5.4379099381043905E-2</v>
      </c>
    </row>
    <row r="69" spans="1:25" ht="27.75" customHeight="1" x14ac:dyDescent="0.25">
      <c r="A69" t="s">
        <v>83</v>
      </c>
      <c r="B69">
        <f t="shared" si="2"/>
        <v>9.5700580399744481E-2</v>
      </c>
      <c r="C69">
        <f t="shared" si="0"/>
        <v>0.10029514550983434</v>
      </c>
      <c r="D69">
        <f t="shared" si="0"/>
        <v>0.11088200602740386</v>
      </c>
      <c r="E69">
        <f t="shared" si="0"/>
        <v>0.109494538370828</v>
      </c>
      <c r="F69">
        <f t="shared" si="0"/>
        <v>0.1118898645575717</v>
      </c>
      <c r="G69">
        <f t="shared" si="0"/>
        <v>0.10448021806063527</v>
      </c>
      <c r="H69">
        <f t="shared" si="0"/>
        <v>0.10490000722212355</v>
      </c>
      <c r="I69">
        <f t="shared" si="0"/>
        <v>0.11269430190080625</v>
      </c>
      <c r="J69">
        <f t="shared" si="0"/>
        <v>0.1084187521798021</v>
      </c>
      <c r="K69">
        <f t="shared" si="0"/>
        <v>9.6919582101811008E-2</v>
      </c>
      <c r="L69">
        <f t="shared" si="0"/>
        <v>9.5510947974778229E-2</v>
      </c>
      <c r="M69">
        <f t="shared" si="0"/>
        <v>9.0058087407906856E-2</v>
      </c>
      <c r="N69">
        <f t="shared" si="0"/>
        <v>8.8109129490346674E-2</v>
      </c>
      <c r="O69">
        <f t="shared" si="0"/>
        <v>8.9927603913473486E-2</v>
      </c>
      <c r="P69">
        <f t="shared" si="0"/>
        <v>8.300675532823576E-2</v>
      </c>
      <c r="Q69">
        <f t="shared" si="0"/>
        <v>8.0467155351493722E-2</v>
      </c>
      <c r="R69">
        <f t="shared" si="0"/>
        <v>7.4528713450559322E-2</v>
      </c>
      <c r="S69">
        <f t="shared" si="0"/>
        <v>8.2216809610440533E-2</v>
      </c>
      <c r="T69">
        <f t="shared" si="0"/>
        <v>8.4000741832031406E-2</v>
      </c>
      <c r="U69">
        <f t="shared" ref="U69:Y69" si="4">U53/U$63</f>
        <v>7.7383021964101864E-2</v>
      </c>
      <c r="V69">
        <f t="shared" si="4"/>
        <v>7.4639621414059346E-2</v>
      </c>
      <c r="W69">
        <f t="shared" si="4"/>
        <v>7.4005460379615945E-2</v>
      </c>
      <c r="X69">
        <f t="shared" si="4"/>
        <v>7.1868472341980336E-2</v>
      </c>
      <c r="Y69">
        <f t="shared" si="4"/>
        <v>7.2883694514128475E-2</v>
      </c>
    </row>
    <row r="70" spans="1:25" ht="27.75" customHeight="1" x14ac:dyDescent="0.25">
      <c r="A70" t="s">
        <v>81</v>
      </c>
      <c r="B70">
        <f t="shared" si="2"/>
        <v>8.1669691470054439E-3</v>
      </c>
      <c r="C70">
        <f t="shared" si="0"/>
        <v>7.2064039179414834E-3</v>
      </c>
      <c r="D70">
        <f t="shared" si="0"/>
        <v>6.2786956009888949E-3</v>
      </c>
      <c r="E70">
        <f t="shared" si="0"/>
        <v>5.250437536461372E-3</v>
      </c>
      <c r="F70">
        <f t="shared" si="0"/>
        <v>5.9399470189401447E-3</v>
      </c>
      <c r="G70">
        <f t="shared" si="0"/>
        <v>5.814223917391506E-3</v>
      </c>
      <c r="H70">
        <f t="shared" si="0"/>
        <v>5.6802109146044787E-3</v>
      </c>
      <c r="I70">
        <f t="shared" si="0"/>
        <v>5.3186898545721306E-3</v>
      </c>
      <c r="J70">
        <f t="shared" si="0"/>
        <v>6.1244121419409998E-3</v>
      </c>
      <c r="K70">
        <f t="shared" si="0"/>
        <v>5.3035384873385888E-3</v>
      </c>
      <c r="L70">
        <f t="shared" si="0"/>
        <v>5.8378772829546155E-3</v>
      </c>
      <c r="M70">
        <f t="shared" si="0"/>
        <v>5.8031732031711986E-3</v>
      </c>
      <c r="N70">
        <f t="shared" si="0"/>
        <v>5.6353734181626295E-3</v>
      </c>
      <c r="O70">
        <f t="shared" si="0"/>
        <v>7.3389137628966329E-3</v>
      </c>
      <c r="P70">
        <f t="shared" si="0"/>
        <v>5.7704718879313605E-3</v>
      </c>
      <c r="Q70">
        <f t="shared" si="0"/>
        <v>5.6762741124371388E-3</v>
      </c>
      <c r="R70">
        <f t="shared" si="0"/>
        <v>5.3325256530278829E-3</v>
      </c>
      <c r="S70">
        <f t="shared" si="0"/>
        <v>1.0271324345224086E-2</v>
      </c>
      <c r="T70">
        <f t="shared" si="0"/>
        <v>9.9520616720111428E-3</v>
      </c>
      <c r="U70">
        <f t="shared" ref="U70:Y70" si="5">U54/U$63</f>
        <v>1.0868821162636811E-2</v>
      </c>
      <c r="V70">
        <f t="shared" si="5"/>
        <v>1.0405693032055553E-2</v>
      </c>
      <c r="W70">
        <f t="shared" si="5"/>
        <v>1.0272918124562632E-2</v>
      </c>
      <c r="X70">
        <f t="shared" si="5"/>
        <v>9.1912017255828676E-3</v>
      </c>
      <c r="Y70">
        <f t="shared" si="5"/>
        <v>1.0530841784851423E-2</v>
      </c>
    </row>
    <row r="71" spans="1:25" ht="27.75" customHeight="1" x14ac:dyDescent="0.25">
      <c r="A71" t="s">
        <v>82</v>
      </c>
      <c r="B71">
        <f t="shared" si="2"/>
        <v>0.26279220955115534</v>
      </c>
      <c r="C71">
        <f t="shared" si="0"/>
        <v>0.26842024713374102</v>
      </c>
      <c r="D71">
        <f t="shared" si="0"/>
        <v>0.27385577312979897</v>
      </c>
      <c r="E71">
        <f t="shared" si="0"/>
        <v>0.28328551188789547</v>
      </c>
      <c r="F71">
        <f t="shared" si="0"/>
        <v>0.28572428843169062</v>
      </c>
      <c r="G71">
        <f t="shared" si="0"/>
        <v>0.28646681240987953</v>
      </c>
      <c r="H71">
        <f t="shared" si="0"/>
        <v>0.28820847052966264</v>
      </c>
      <c r="I71">
        <f t="shared" si="0"/>
        <v>0.2907910067751262</v>
      </c>
      <c r="J71">
        <f t="shared" si="0"/>
        <v>0.32977768277041469</v>
      </c>
      <c r="K71">
        <f t="shared" si="0"/>
        <v>0.34038026161328194</v>
      </c>
      <c r="L71">
        <f t="shared" si="0"/>
        <v>0.33908337218494722</v>
      </c>
      <c r="M71">
        <f t="shared" si="0"/>
        <v>0.3540937929099055</v>
      </c>
      <c r="N71">
        <f t="shared" si="0"/>
        <v>0.35277835857303586</v>
      </c>
      <c r="O71">
        <f t="shared" si="0"/>
        <v>0.35645318279151256</v>
      </c>
      <c r="P71">
        <f t="shared" si="0"/>
        <v>0.36552332865115217</v>
      </c>
      <c r="Q71">
        <f t="shared" si="0"/>
        <v>0.36831044059145845</v>
      </c>
      <c r="R71">
        <f t="shared" si="0"/>
        <v>0.37609449859573757</v>
      </c>
      <c r="S71">
        <f t="shared" si="0"/>
        <v>0.37864371448744244</v>
      </c>
      <c r="T71">
        <f t="shared" si="0"/>
        <v>0.39872218443299967</v>
      </c>
      <c r="U71">
        <f t="shared" ref="U71:Y71" si="6">U55/U$63</f>
        <v>0.39203054526647241</v>
      </c>
      <c r="V71">
        <f t="shared" si="6"/>
        <v>0.38618594084807834</v>
      </c>
      <c r="W71">
        <f t="shared" si="6"/>
        <v>0.3972708187543737</v>
      </c>
      <c r="X71">
        <f t="shared" si="6"/>
        <v>0.39575061480758927</v>
      </c>
      <c r="Y71">
        <f t="shared" si="6"/>
        <v>0.40788414026562558</v>
      </c>
    </row>
    <row r="72" spans="1:25" ht="27.75" customHeight="1" x14ac:dyDescent="0.25">
      <c r="A72" t="s">
        <v>128</v>
      </c>
      <c r="B72">
        <f t="shared" si="2"/>
        <v>9.1299401359807145E-2</v>
      </c>
      <c r="C72">
        <f t="shared" si="0"/>
        <v>9.2957952662643145E-2</v>
      </c>
      <c r="D72">
        <f t="shared" si="0"/>
        <v>9.4559771874059839E-2</v>
      </c>
      <c r="E72">
        <f t="shared" si="0"/>
        <v>9.6758063171931002E-2</v>
      </c>
      <c r="F72">
        <f t="shared" si="0"/>
        <v>0.10158593084454609</v>
      </c>
      <c r="G72">
        <f t="shared" si="0"/>
        <v>9.8551095399786029E-2</v>
      </c>
      <c r="H72">
        <f t="shared" si="0"/>
        <v>0.10030890390033605</v>
      </c>
      <c r="I72">
        <f t="shared" si="0"/>
        <v>9.798040823372027E-2</v>
      </c>
      <c r="J72">
        <f t="shared" si="0"/>
        <v>0.11139375801624626</v>
      </c>
      <c r="K72">
        <f t="shared" si="0"/>
        <v>0.1188998826094248</v>
      </c>
      <c r="L72">
        <f t="shared" si="0"/>
        <v>0.11241967851134131</v>
      </c>
      <c r="M72">
        <f t="shared" si="0"/>
        <v>0.12302927645755866</v>
      </c>
      <c r="N72">
        <f t="shared" si="0"/>
        <v>0.12456564811772552</v>
      </c>
      <c r="O72">
        <f t="shared" si="0"/>
        <v>0.1255985984037376</v>
      </c>
      <c r="P72">
        <f t="shared" si="0"/>
        <v>0.13083216278804904</v>
      </c>
      <c r="Q72">
        <f t="shared" si="0"/>
        <v>0.132533963821962</v>
      </c>
      <c r="R72">
        <f t="shared" si="0"/>
        <v>0.13449712722800447</v>
      </c>
      <c r="S72">
        <f t="shared" si="0"/>
        <v>0.14795918367346939</v>
      </c>
      <c r="T72">
        <f t="shared" si="0"/>
        <v>0.15931396365756487</v>
      </c>
      <c r="U72">
        <f t="shared" ref="U72:Y72" si="7">U56/U$63</f>
        <v>0.15695520889585249</v>
      </c>
      <c r="V72">
        <f t="shared" si="7"/>
        <v>0.14948509018983941</v>
      </c>
      <c r="W72">
        <f t="shared" si="7"/>
        <v>0.15418474457662704</v>
      </c>
      <c r="X72">
        <f t="shared" si="7"/>
        <v>0.15448500419030869</v>
      </c>
      <c r="Y72">
        <f t="shared" si="7"/>
        <v>0.15609942534226939</v>
      </c>
    </row>
    <row r="73" spans="1:25" ht="27.75" customHeight="1" x14ac:dyDescent="0.25">
      <c r="A73" t="s">
        <v>126</v>
      </c>
      <c r="B73">
        <f t="shared" si="2"/>
        <v>0.17149280819134818</v>
      </c>
      <c r="C73">
        <f t="shared" si="0"/>
        <v>0.17546229447109785</v>
      </c>
      <c r="D73">
        <f t="shared" si="0"/>
        <v>0.17929600125573913</v>
      </c>
      <c r="E73">
        <f t="shared" si="0"/>
        <v>0.18652744871596444</v>
      </c>
      <c r="F73">
        <f t="shared" si="0"/>
        <v>0.1841383575871445</v>
      </c>
      <c r="G73">
        <f t="shared" si="0"/>
        <v>0.18791571701009349</v>
      </c>
      <c r="H73">
        <f t="shared" si="0"/>
        <v>0.18789956662932661</v>
      </c>
      <c r="I73">
        <f t="shared" si="0"/>
        <v>0.19281059854140595</v>
      </c>
      <c r="J73">
        <f t="shared" si="0"/>
        <v>0.21838392475416843</v>
      </c>
      <c r="K73">
        <f t="shared" si="0"/>
        <v>0.22148037900385711</v>
      </c>
      <c r="L73">
        <f t="shared" si="0"/>
        <v>0.22666369367360595</v>
      </c>
      <c r="M73">
        <f t="shared" si="0"/>
        <v>0.23106451645234685</v>
      </c>
      <c r="N73">
        <f t="shared" si="0"/>
        <v>0.22821271045531027</v>
      </c>
      <c r="O73">
        <f t="shared" si="0"/>
        <v>0.23085458438777498</v>
      </c>
      <c r="P73">
        <f t="shared" si="0"/>
        <v>0.23469116586310312</v>
      </c>
      <c r="Q73">
        <f t="shared" si="0"/>
        <v>0.23577647676949637</v>
      </c>
      <c r="R73">
        <f t="shared" si="0"/>
        <v>0.24159737136773315</v>
      </c>
      <c r="S73">
        <f t="shared" si="0"/>
        <v>0.23068453081397303</v>
      </c>
      <c r="T73">
        <f t="shared" si="0"/>
        <v>0.23940822077543483</v>
      </c>
      <c r="U73">
        <f t="shared" ref="U73:Y73" si="8">U57/U$63</f>
        <v>0.23507533637061992</v>
      </c>
      <c r="V73">
        <f t="shared" si="8"/>
        <v>0.23670085065823893</v>
      </c>
      <c r="W73">
        <f t="shared" si="8"/>
        <v>0.24308607417774666</v>
      </c>
      <c r="X73">
        <f t="shared" si="8"/>
        <v>0.24126561061728058</v>
      </c>
      <c r="Y73">
        <f t="shared" si="8"/>
        <v>0.25178471492335619</v>
      </c>
    </row>
    <row r="74" spans="1:25" ht="27.75" customHeight="1" x14ac:dyDescent="0.25">
      <c r="A74" t="s">
        <v>42</v>
      </c>
      <c r="B74">
        <f t="shared" si="2"/>
        <v>0.20598911070780401</v>
      </c>
      <c r="C74">
        <f t="shared" si="0"/>
        <v>0.20448753352009211</v>
      </c>
      <c r="D74">
        <f t="shared" si="0"/>
        <v>0.20303731899697838</v>
      </c>
      <c r="E74">
        <f t="shared" si="0"/>
        <v>0.20073101329872728</v>
      </c>
      <c r="F74">
        <f t="shared" si="0"/>
        <v>0.20474728968036315</v>
      </c>
      <c r="G74">
        <f t="shared" si="0"/>
        <v>0.20785850504674636</v>
      </c>
      <c r="H74">
        <f t="shared" si="0"/>
        <v>0.21107301673512338</v>
      </c>
      <c r="I74">
        <f t="shared" si="0"/>
        <v>0.21687955810641693</v>
      </c>
      <c r="J74">
        <f t="shared" si="0"/>
        <v>0.16426891834117144</v>
      </c>
      <c r="K74">
        <f t="shared" si="0"/>
        <v>0.16287942310917325</v>
      </c>
      <c r="L74">
        <f t="shared" si="0"/>
        <v>0.1717106196663491</v>
      </c>
      <c r="M74">
        <f t="shared" si="0"/>
        <v>0.17284235213935636</v>
      </c>
      <c r="N74">
        <f t="shared" si="0"/>
        <v>0.17753417565239898</v>
      </c>
      <c r="O74">
        <f t="shared" si="0"/>
        <v>0.16979754720654078</v>
      </c>
      <c r="P74">
        <f t="shared" si="0"/>
        <v>0.17598041076648571</v>
      </c>
      <c r="Q74">
        <f t="shared" si="0"/>
        <v>0.18149065525782482</v>
      </c>
      <c r="R74">
        <f t="shared" si="0"/>
        <v>0.1946050626870055</v>
      </c>
      <c r="S74">
        <f t="shared" si="0"/>
        <v>0.17831926839928722</v>
      </c>
      <c r="T74">
        <f t="shared" si="0"/>
        <v>0.17700741748453341</v>
      </c>
      <c r="U74">
        <f t="shared" ref="U74:Y74" si="9">U58/U$63</f>
        <v>0.19017774972048343</v>
      </c>
      <c r="V74">
        <f t="shared" si="9"/>
        <v>0.19710618536753166</v>
      </c>
      <c r="W74">
        <f t="shared" si="9"/>
        <v>0.20139958012596221</v>
      </c>
      <c r="X74">
        <f t="shared" si="9"/>
        <v>0.2080934782310028</v>
      </c>
      <c r="Y74">
        <f t="shared" si="9"/>
        <v>0.20804384324538294</v>
      </c>
    </row>
    <row r="75" spans="1:25" ht="27.75" customHeight="1" x14ac:dyDescent="0.25">
      <c r="A75" t="s">
        <v>94</v>
      </c>
      <c r="B75">
        <f t="shared" si="2"/>
        <v>0.20598911070780401</v>
      </c>
      <c r="C75">
        <f t="shared" si="0"/>
        <v>0.20448753352009211</v>
      </c>
      <c r="D75">
        <f t="shared" si="0"/>
        <v>0.20303731899697838</v>
      </c>
      <c r="E75">
        <f t="shared" si="0"/>
        <v>0.20073101329872728</v>
      </c>
      <c r="F75">
        <f t="shared" si="0"/>
        <v>0.20474728968036315</v>
      </c>
      <c r="G75">
        <f t="shared" si="0"/>
        <v>0.20785850504674636</v>
      </c>
      <c r="H75">
        <f t="shared" si="0"/>
        <v>0.21107301673512338</v>
      </c>
      <c r="I75">
        <f t="shared" si="0"/>
        <v>0.21687955810641693</v>
      </c>
      <c r="J75">
        <f t="shared" si="0"/>
        <v>0.1877725523728089</v>
      </c>
      <c r="K75">
        <f t="shared" si="0"/>
        <v>0.19041380177762873</v>
      </c>
      <c r="L75">
        <f t="shared" si="0"/>
        <v>0.19785944499624999</v>
      </c>
      <c r="M75">
        <f t="shared" si="0"/>
        <v>0.19899171118438858</v>
      </c>
      <c r="N75">
        <f t="shared" si="0"/>
        <v>0.2034807889522785</v>
      </c>
      <c r="O75">
        <f t="shared" si="0"/>
        <v>0.19458828109791707</v>
      </c>
      <c r="P75">
        <f t="shared" si="0"/>
        <v>0.20186211609278309</v>
      </c>
      <c r="Q75">
        <f t="shared" si="0"/>
        <v>0.20522780154619827</v>
      </c>
      <c r="R75">
        <f t="shared" si="0"/>
        <v>0.21869779907116763</v>
      </c>
      <c r="S75">
        <f t="shared" si="0"/>
        <v>0.20230810610900044</v>
      </c>
      <c r="T75">
        <f t="shared" si="0"/>
        <v>0.19529200272082403</v>
      </c>
      <c r="U75">
        <f t="shared" ref="U75:Y75" si="10">U59/U$63</f>
        <v>0.20559489492458755</v>
      </c>
      <c r="V75">
        <f t="shared" si="10"/>
        <v>0.21249973125792793</v>
      </c>
      <c r="W75">
        <f t="shared" si="10"/>
        <v>0.21253324002799159</v>
      </c>
      <c r="X75">
        <f t="shared" si="10"/>
        <v>0.21786857543242616</v>
      </c>
      <c r="Y75">
        <f t="shared" si="10"/>
        <v>0.21655451058544109</v>
      </c>
    </row>
    <row r="76" spans="1:25" ht="27.75" customHeight="1" x14ac:dyDescent="0.25">
      <c r="A76" t="s">
        <v>86</v>
      </c>
      <c r="B76">
        <f t="shared" si="2"/>
        <v>0.21109515941165316</v>
      </c>
      <c r="C76">
        <f t="shared" si="0"/>
        <v>0.20530598936672806</v>
      </c>
      <c r="D76">
        <f t="shared" si="0"/>
        <v>0.19971484257478841</v>
      </c>
      <c r="E76">
        <f t="shared" si="0"/>
        <v>0.19361137237626946</v>
      </c>
      <c r="F76">
        <f t="shared" si="0"/>
        <v>0.17286529507182782</v>
      </c>
      <c r="G76">
        <f t="shared" si="0"/>
        <v>0.18797385924926741</v>
      </c>
      <c r="H76">
        <f t="shared" si="0"/>
        <v>0.18372427215225681</v>
      </c>
      <c r="I76">
        <f t="shared" si="0"/>
        <v>0.16747939412247012</v>
      </c>
      <c r="J76">
        <f t="shared" si="0"/>
        <v>0.15133604104318085</v>
      </c>
      <c r="K76">
        <f t="shared" si="0"/>
        <v>0.14930613785007549</v>
      </c>
      <c r="L76">
        <f t="shared" si="0"/>
        <v>0.14272393732390087</v>
      </c>
      <c r="M76">
        <f t="shared" si="0"/>
        <v>0.14559049041323804</v>
      </c>
      <c r="N76">
        <f t="shared" si="0"/>
        <v>0.1464002309905712</v>
      </c>
      <c r="O76">
        <f t="shared" si="0"/>
        <v>0.14634027642592953</v>
      </c>
      <c r="P76">
        <f t="shared" si="0"/>
        <v>0.14788732394366197</v>
      </c>
      <c r="Q76">
        <f t="shared" si="0"/>
        <v>0.13958004953839223</v>
      </c>
      <c r="R76">
        <f t="shared" si="0"/>
        <v>0.1350202837894891</v>
      </c>
      <c r="S76">
        <f t="shared" si="0"/>
        <v>0.13573782066368556</v>
      </c>
      <c r="T76">
        <f t="shared" si="0"/>
        <v>0.11512486638810611</v>
      </c>
      <c r="U76">
        <f t="shared" ref="U76:Y76" si="11">U60/U$63</f>
        <v>0.12383915057386463</v>
      </c>
      <c r="V76">
        <f t="shared" si="11"/>
        <v>0.12605078150194571</v>
      </c>
      <c r="W76">
        <f t="shared" si="11"/>
        <v>0.11855843247025892</v>
      </c>
      <c r="X76">
        <f t="shared" si="11"/>
        <v>0.12048167942077571</v>
      </c>
      <c r="Y76">
        <f t="shared" si="11"/>
        <v>0.10987428509029361</v>
      </c>
    </row>
    <row r="77" spans="1:25" ht="27.75" customHeight="1" x14ac:dyDescent="0.25">
      <c r="A77" t="s">
        <v>87</v>
      </c>
      <c r="B77">
        <f t="shared" si="2"/>
        <v>7.2974510388168046E-2</v>
      </c>
      <c r="C77">
        <f t="shared" si="0"/>
        <v>7.6528948716754377E-2</v>
      </c>
      <c r="D77">
        <f t="shared" si="0"/>
        <v>7.9961804601760653E-2</v>
      </c>
      <c r="E77">
        <f t="shared" si="0"/>
        <v>8.5304727774933628E-2</v>
      </c>
      <c r="F77">
        <f t="shared" si="0"/>
        <v>9.2541807190953534E-2</v>
      </c>
      <c r="G77">
        <f t="shared" si="0"/>
        <v>8.6736592399646484E-2</v>
      </c>
      <c r="H77">
        <f t="shared" si="0"/>
        <v>8.1785985041356896E-2</v>
      </c>
      <c r="I77">
        <f t="shared" si="0"/>
        <v>8.1981184999784226E-2</v>
      </c>
      <c r="J77">
        <f t="shared" si="0"/>
        <v>8.8691748610517304E-2</v>
      </c>
      <c r="K77">
        <f t="shared" si="0"/>
        <v>9.486625859466713E-2</v>
      </c>
      <c r="L77">
        <f t="shared" si="0"/>
        <v>9.5524294083068145E-2</v>
      </c>
      <c r="M77">
        <f t="shared" si="0"/>
        <v>8.928267166467882E-2</v>
      </c>
      <c r="N77">
        <f t="shared" si="0"/>
        <v>9.0046496808944901E-2</v>
      </c>
      <c r="O77">
        <f t="shared" si="0"/>
        <v>8.8466030757251318E-2</v>
      </c>
      <c r="P77">
        <f t="shared" si="0"/>
        <v>8.7553623628563823E-2</v>
      </c>
      <c r="Q77">
        <f t="shared" si="0"/>
        <v>9.3635067177062228E-2</v>
      </c>
      <c r="R77">
        <f t="shared" si="0"/>
        <v>9.3241184353029707E-2</v>
      </c>
      <c r="S77">
        <f t="shared" si="0"/>
        <v>9.1004606125811113E-2</v>
      </c>
      <c r="T77">
        <f t="shared" si="0"/>
        <v>9.3244906552651177E-2</v>
      </c>
      <c r="U77">
        <f t="shared" ref="U77:Y77" si="12">U61/U$63</f>
        <v>8.9346425610563066E-2</v>
      </c>
      <c r="V77">
        <f t="shared" si="12"/>
        <v>9.2597768365833208E-2</v>
      </c>
      <c r="W77">
        <f t="shared" si="12"/>
        <v>8.9412176347095876E-2</v>
      </c>
      <c r="X77">
        <f t="shared" si="12"/>
        <v>8.9981727506285483E-2</v>
      </c>
      <c r="Y77">
        <f t="shared" si="12"/>
        <v>8.5427444342829062E-2</v>
      </c>
    </row>
    <row r="78" spans="1:25" ht="27.75" customHeight="1" x14ac:dyDescent="0.25">
      <c r="A78" t="s">
        <v>88</v>
      </c>
      <c r="B78">
        <f t="shared" si="2"/>
        <v>5.0925048080829975E-3</v>
      </c>
      <c r="C78">
        <f t="shared" si="0"/>
        <v>4.6645329145678475E-3</v>
      </c>
      <c r="D78">
        <f t="shared" si="0"/>
        <v>4.2512001465028976E-3</v>
      </c>
      <c r="E78">
        <f t="shared" si="0"/>
        <v>4.1670139178264856E-3</v>
      </c>
      <c r="F78">
        <f t="shared" si="0"/>
        <v>4.4928872343653354E-3</v>
      </c>
      <c r="G78">
        <f t="shared" si="0"/>
        <v>3.3024791850783755E-3</v>
      </c>
      <c r="H78">
        <f t="shared" si="0"/>
        <v>4.2771309277300652E-3</v>
      </c>
      <c r="I78">
        <f t="shared" si="0"/>
        <v>2.9883916627109135E-3</v>
      </c>
      <c r="J78">
        <f t="shared" si="0"/>
        <v>2.8537836682342881E-3</v>
      </c>
      <c r="K78">
        <f t="shared" si="0"/>
        <v>2.8823578735535805E-3</v>
      </c>
      <c r="L78">
        <f t="shared" si="0"/>
        <v>2.9898850667909923E-3</v>
      </c>
      <c r="M78">
        <f t="shared" si="0"/>
        <v>3.477894821244225E-3</v>
      </c>
      <c r="N78">
        <f t="shared" si="0"/>
        <v>3.5942929398528429E-3</v>
      </c>
      <c r="O78">
        <f t="shared" si="0"/>
        <v>4.0879890986957367E-3</v>
      </c>
      <c r="P78">
        <f t="shared" si="0"/>
        <v>3.7394176379028886E-3</v>
      </c>
      <c r="Q78">
        <f t="shared" si="0"/>
        <v>5.1133378368235383E-3</v>
      </c>
      <c r="R78">
        <f t="shared" si="0"/>
        <v>5.7547221763312954E-3</v>
      </c>
      <c r="S78">
        <f t="shared" si="0"/>
        <v>4.8078539488282954E-3</v>
      </c>
      <c r="T78">
        <f t="shared" si="0"/>
        <v>5.9518025459139052E-3</v>
      </c>
      <c r="U78">
        <f t="shared" ref="U78:Y78" si="13">U62/U$63</f>
        <v>6.1455615811130456E-3</v>
      </c>
      <c r="V78">
        <f t="shared" si="13"/>
        <v>6.299314170231979E-3</v>
      </c>
      <c r="W78">
        <f t="shared" si="13"/>
        <v>5.9272218334499652E-3</v>
      </c>
      <c r="X78">
        <f t="shared" si="13"/>
        <v>7.1716103150287844E-3</v>
      </c>
      <c r="Y78">
        <f t="shared" si="13"/>
        <v>6.5723918592429801E-3</v>
      </c>
    </row>
    <row r="79" spans="1:25" ht="27.75" customHeight="1" x14ac:dyDescent="0.25">
      <c r="A79" t="s">
        <v>114</v>
      </c>
      <c r="B79">
        <f t="shared" si="2"/>
        <v>1</v>
      </c>
      <c r="C79">
        <f t="shared" si="0"/>
        <v>1</v>
      </c>
      <c r="D79">
        <f t="shared" si="0"/>
        <v>1</v>
      </c>
      <c r="E79">
        <f t="shared" si="0"/>
        <v>1</v>
      </c>
      <c r="F79">
        <f t="shared" si="0"/>
        <v>1</v>
      </c>
      <c r="G79">
        <f t="shared" si="0"/>
        <v>1</v>
      </c>
      <c r="H79">
        <f t="shared" si="0"/>
        <v>1</v>
      </c>
      <c r="I79">
        <f t="shared" si="0"/>
        <v>1</v>
      </c>
      <c r="J79">
        <f t="shared" si="0"/>
        <v>1</v>
      </c>
      <c r="K79">
        <f t="shared" si="0"/>
        <v>1</v>
      </c>
      <c r="L79">
        <f t="shared" si="0"/>
        <v>1</v>
      </c>
      <c r="M79">
        <f t="shared" si="0"/>
        <v>1</v>
      </c>
      <c r="N79">
        <f t="shared" si="0"/>
        <v>1</v>
      </c>
      <c r="O79">
        <f t="shared" si="0"/>
        <v>1</v>
      </c>
      <c r="P79">
        <f t="shared" si="0"/>
        <v>1</v>
      </c>
      <c r="Q79">
        <f t="shared" si="0"/>
        <v>1</v>
      </c>
      <c r="R79">
        <f t="shared" si="0"/>
        <v>1</v>
      </c>
      <c r="S79">
        <f t="shared" si="0"/>
        <v>1</v>
      </c>
      <c r="T79">
        <f t="shared" si="0"/>
        <v>1</v>
      </c>
      <c r="U79">
        <f t="shared" ref="U79:Y79" si="14">U63/U$63</f>
        <v>1</v>
      </c>
      <c r="V79">
        <f t="shared" si="14"/>
        <v>1</v>
      </c>
      <c r="W79">
        <f t="shared" si="14"/>
        <v>1</v>
      </c>
      <c r="X79">
        <f t="shared" si="14"/>
        <v>1</v>
      </c>
      <c r="Y79">
        <f t="shared" si="1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Services 00 to 16</vt:lpstr>
      <vt:lpstr>Services 87 - 16</vt:lpstr>
      <vt:lpstr>Manufacturing 00 to 16</vt:lpstr>
      <vt:lpstr>Manu and Services</vt:lpstr>
      <vt:lpstr>Growth Rate</vt:lpstr>
      <vt:lpstr>Shift-Share</vt:lpstr>
      <vt:lpstr>Shift-Share breakdown</vt:lpstr>
      <vt:lpstr>Shift-Share breakdown 5 years</vt:lpstr>
      <vt:lpstr>Growth Rate with Modern Service</vt:lpstr>
      <vt:lpstr>Shift-Share Modern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Zhai Gen</dc:creator>
  <cp:lastModifiedBy>xiang yang ng</cp:lastModifiedBy>
  <dcterms:created xsi:type="dcterms:W3CDTF">2018-05-22T04:31:27Z</dcterms:created>
  <dcterms:modified xsi:type="dcterms:W3CDTF">2018-07-10T04:23:26Z</dcterms:modified>
</cp:coreProperties>
</file>